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MonOver50Web\"/>
    </mc:Choice>
  </mc:AlternateContent>
  <xr:revisionPtr revIDLastSave="0" documentId="13_ncr:1_{26C84F26-B3EF-456B-8E23-F77E26B717F0}" xr6:coauthVersionLast="45" xr6:coauthVersionMax="45" xr10:uidLastSave="{00000000-0000-0000-0000-000000000000}"/>
  <bookViews>
    <workbookView xWindow="3855" yWindow="210" windowWidth="23805" windowHeight="15360" xr2:uid="{421C5457-0AAE-4670-8A8D-86B339B6392B}"/>
  </bookViews>
  <sheets>
    <sheet name="Wk22 PO7" sheetId="43" r:id="rId1"/>
    <sheet name="Wk21 PO6" sheetId="42" r:id="rId2"/>
    <sheet name="Wk20 PO5" sheetId="41" r:id="rId3"/>
    <sheet name="Wk19 PO4" sheetId="40" r:id="rId4"/>
    <sheet name="Wk18 PO3" sheetId="39" r:id="rId5"/>
    <sheet name="Wk17 PO2" sheetId="38" r:id="rId6"/>
    <sheet name="Wk16 PO1" sheetId="36" r:id="rId7"/>
    <sheet name="Wk15" sheetId="37" r:id="rId8"/>
    <sheet name="Wk14" sheetId="34" r:id="rId9"/>
    <sheet name="Wk13" sheetId="33" r:id="rId10"/>
    <sheet name="Wk12" sheetId="32" r:id="rId11"/>
    <sheet name="Wk11" sheetId="31" r:id="rId12"/>
    <sheet name="Wk10" sheetId="30" r:id="rId13"/>
    <sheet name="Wk9" sheetId="29" r:id="rId14"/>
    <sheet name="Wk8" sheetId="28" r:id="rId15"/>
    <sheet name="Wk7" sheetId="27" r:id="rId16"/>
    <sheet name="Wk6" sheetId="26" r:id="rId17"/>
    <sheet name="Wk5" sheetId="25" r:id="rId18"/>
    <sheet name="Wk4" sheetId="24" r:id="rId19"/>
    <sheet name="Wk3" sheetId="22" r:id="rId20"/>
    <sheet name="Wk2" sheetId="21" r:id="rId21"/>
    <sheet name="Wk1" sheetId="20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80" i="43" l="1"/>
  <c r="AM80" i="43"/>
  <c r="M157" i="43" l="1"/>
  <c r="M156" i="43"/>
  <c r="M155" i="43"/>
  <c r="M154" i="43"/>
  <c r="M153" i="43"/>
  <c r="M151" i="43"/>
  <c r="M152" i="43"/>
  <c r="I157" i="43"/>
  <c r="H157" i="43"/>
  <c r="G157" i="43"/>
  <c r="I156" i="43"/>
  <c r="H156" i="43"/>
  <c r="G156" i="43"/>
  <c r="I155" i="43"/>
  <c r="H155" i="43"/>
  <c r="G155" i="43"/>
  <c r="I154" i="43"/>
  <c r="H154" i="43"/>
  <c r="G154" i="43"/>
  <c r="I153" i="43"/>
  <c r="H153" i="43"/>
  <c r="G153" i="43"/>
  <c r="I151" i="43"/>
  <c r="H151" i="43"/>
  <c r="G151" i="43"/>
  <c r="I152" i="43"/>
  <c r="H152" i="43"/>
  <c r="G152" i="43"/>
  <c r="BU39" i="43"/>
  <c r="CE83" i="43"/>
  <c r="CA83" i="43"/>
  <c r="BY83" i="43"/>
  <c r="BX83" i="43"/>
  <c r="BW83" i="43"/>
  <c r="BU83" i="43"/>
  <c r="BZ83" i="43" l="1"/>
  <c r="J157" i="43"/>
  <c r="K157" i="43" s="1"/>
  <c r="J156" i="43"/>
  <c r="K156" i="43" s="1"/>
  <c r="J155" i="43"/>
  <c r="K155" i="43" s="1"/>
  <c r="J154" i="43"/>
  <c r="K154" i="43" s="1"/>
  <c r="J153" i="43"/>
  <c r="K153" i="43" s="1"/>
  <c r="J151" i="43"/>
  <c r="K151" i="43" s="1"/>
  <c r="J152" i="43"/>
  <c r="K152" i="43" s="1"/>
  <c r="M150" i="43"/>
  <c r="M158" i="43" s="1"/>
  <c r="I150" i="43"/>
  <c r="I158" i="43" s="1"/>
  <c r="H150" i="43"/>
  <c r="H158" i="43" s="1"/>
  <c r="G150" i="43"/>
  <c r="C148" i="43"/>
  <c r="C163" i="43" s="1"/>
  <c r="BK130" i="43"/>
  <c r="BI130" i="43"/>
  <c r="BH130" i="43"/>
  <c r="BG130" i="43"/>
  <c r="BA130" i="43"/>
  <c r="O6" i="43" s="1"/>
  <c r="O152" i="43" s="1"/>
  <c r="AY130" i="43"/>
  <c r="AX130" i="43"/>
  <c r="AW130" i="43"/>
  <c r="BJ129" i="43"/>
  <c r="BE129" i="43" s="1"/>
  <c r="BF129" i="43"/>
  <c r="BD129" i="43"/>
  <c r="BC129" i="43"/>
  <c r="BB129" i="43"/>
  <c r="BJ128" i="43"/>
  <c r="BE128" i="43" s="1"/>
  <c r="BF128" i="43"/>
  <c r="BD128" i="43"/>
  <c r="BC128" i="43"/>
  <c r="BB128" i="43"/>
  <c r="BJ127" i="43"/>
  <c r="BE127" i="43" s="1"/>
  <c r="BF127" i="43"/>
  <c r="BD127" i="43"/>
  <c r="BC127" i="43"/>
  <c r="BB127" i="43"/>
  <c r="BJ126" i="43"/>
  <c r="BF126" i="43"/>
  <c r="BD126" i="43"/>
  <c r="BC126" i="43"/>
  <c r="BB126" i="43"/>
  <c r="AZ126" i="43"/>
  <c r="BJ125" i="43"/>
  <c r="BF125" i="43"/>
  <c r="BD125" i="43"/>
  <c r="BC125" i="43"/>
  <c r="BB125" i="43"/>
  <c r="AZ125" i="43"/>
  <c r="BF124" i="43"/>
  <c r="BD124" i="43"/>
  <c r="BC124" i="43"/>
  <c r="BB124" i="43"/>
  <c r="AZ124" i="43"/>
  <c r="BE124" i="43" s="1"/>
  <c r="BJ123" i="43"/>
  <c r="BF123" i="43"/>
  <c r="BD123" i="43"/>
  <c r="BC123" i="43"/>
  <c r="BB123" i="43"/>
  <c r="AZ123" i="43"/>
  <c r="BJ122" i="43"/>
  <c r="BF122" i="43"/>
  <c r="BD122" i="43"/>
  <c r="BC122" i="43"/>
  <c r="BB122" i="43"/>
  <c r="AZ122" i="43"/>
  <c r="BJ121" i="43"/>
  <c r="BF121" i="43"/>
  <c r="BD121" i="43"/>
  <c r="BC121" i="43"/>
  <c r="BB121" i="43"/>
  <c r="AZ121" i="43"/>
  <c r="BJ120" i="43"/>
  <c r="BF120" i="43"/>
  <c r="BD120" i="43"/>
  <c r="BC120" i="43"/>
  <c r="BB120" i="43"/>
  <c r="AZ120" i="43"/>
  <c r="BJ119" i="43"/>
  <c r="BF119" i="43"/>
  <c r="BD119" i="43"/>
  <c r="BC119" i="43"/>
  <c r="BB119" i="43"/>
  <c r="AZ119" i="43"/>
  <c r="BF118" i="43"/>
  <c r="BD118" i="43"/>
  <c r="BC118" i="43"/>
  <c r="BB118" i="43"/>
  <c r="AZ118" i="43"/>
  <c r="BE118" i="43" s="1"/>
  <c r="BJ117" i="43"/>
  <c r="BF117" i="43"/>
  <c r="BD117" i="43"/>
  <c r="BC117" i="43"/>
  <c r="BB117" i="43"/>
  <c r="AZ117" i="43"/>
  <c r="BK116" i="43"/>
  <c r="BF116" i="43" s="1"/>
  <c r="BI116" i="43"/>
  <c r="BH116" i="43"/>
  <c r="BG116" i="43"/>
  <c r="BA116" i="43"/>
  <c r="AY116" i="43"/>
  <c r="AX116" i="43"/>
  <c r="AW116" i="43"/>
  <c r="BJ115" i="43"/>
  <c r="BE115" i="43" s="1"/>
  <c r="BF115" i="43"/>
  <c r="BD115" i="43"/>
  <c r="BC115" i="43"/>
  <c r="BB115" i="43"/>
  <c r="BJ114" i="43"/>
  <c r="BE114" i="43" s="1"/>
  <c r="BF114" i="43"/>
  <c r="BD114" i="43"/>
  <c r="BC114" i="43"/>
  <c r="BB114" i="43"/>
  <c r="BJ113" i="43"/>
  <c r="BF113" i="43"/>
  <c r="BD113" i="43"/>
  <c r="BC113" i="43"/>
  <c r="BB113" i="43"/>
  <c r="AZ113" i="43"/>
  <c r="BJ112" i="43"/>
  <c r="BF112" i="43"/>
  <c r="BD112" i="43"/>
  <c r="BC112" i="43"/>
  <c r="BB112" i="43"/>
  <c r="AZ112" i="43"/>
  <c r="BF111" i="43"/>
  <c r="BD111" i="43"/>
  <c r="BC111" i="43"/>
  <c r="BB111" i="43"/>
  <c r="AZ111" i="43"/>
  <c r="BE111" i="43" s="1"/>
  <c r="BJ110" i="43"/>
  <c r="BF110" i="43"/>
  <c r="BD110" i="43"/>
  <c r="BC110" i="43"/>
  <c r="BB110" i="43"/>
  <c r="AZ110" i="43"/>
  <c r="BJ108" i="43"/>
  <c r="BF108" i="43"/>
  <c r="BD108" i="43"/>
  <c r="BC108" i="43"/>
  <c r="BB108" i="43"/>
  <c r="AZ108" i="43"/>
  <c r="BJ109" i="43"/>
  <c r="BF109" i="43"/>
  <c r="BD109" i="43"/>
  <c r="BC109" i="43"/>
  <c r="BB109" i="43"/>
  <c r="AZ109" i="43"/>
  <c r="BJ107" i="43"/>
  <c r="BF107" i="43"/>
  <c r="BD107" i="43"/>
  <c r="BC107" i="43"/>
  <c r="BB107" i="43"/>
  <c r="AZ107" i="43"/>
  <c r="AL108" i="43"/>
  <c r="AK108" i="43"/>
  <c r="AK43" i="43" s="1"/>
  <c r="AK44" i="43" s="1"/>
  <c r="AJ108" i="43"/>
  <c r="AJ43" i="43" s="1"/>
  <c r="AJ44" i="43" s="1"/>
  <c r="AI108" i="43"/>
  <c r="AH108" i="43"/>
  <c r="AE108" i="43"/>
  <c r="AE43" i="43" s="1"/>
  <c r="AE44" i="43" s="1"/>
  <c r="AD108" i="43"/>
  <c r="AD43" i="43" s="1"/>
  <c r="AD44" i="43" s="1"/>
  <c r="AC108" i="43"/>
  <c r="AC43" i="43" s="1"/>
  <c r="AC44" i="43" s="1"/>
  <c r="AB108" i="43"/>
  <c r="AB43" i="43" s="1"/>
  <c r="AB44" i="43" s="1"/>
  <c r="BF106" i="43"/>
  <c r="BD106" i="43"/>
  <c r="BC106" i="43"/>
  <c r="BB106" i="43"/>
  <c r="AZ106" i="43"/>
  <c r="BE106" i="43" s="1"/>
  <c r="AM107" i="43"/>
  <c r="AF107" i="43"/>
  <c r="CF106" i="43"/>
  <c r="CD106" i="43"/>
  <c r="CC106" i="43"/>
  <c r="CB106" i="43"/>
  <c r="BV106" i="43"/>
  <c r="BT106" i="43"/>
  <c r="BS106" i="43"/>
  <c r="BR106" i="43"/>
  <c r="BJ105" i="43"/>
  <c r="BF105" i="43"/>
  <c r="BD105" i="43"/>
  <c r="BC105" i="43"/>
  <c r="BB105" i="43"/>
  <c r="AZ105" i="43"/>
  <c r="AM106" i="43"/>
  <c r="AF106" i="43"/>
  <c r="BJ104" i="43"/>
  <c r="BF104" i="43"/>
  <c r="BD104" i="43"/>
  <c r="BC104" i="43"/>
  <c r="BB104" i="43"/>
  <c r="AZ104" i="43"/>
  <c r="AM105" i="43"/>
  <c r="AF105" i="43"/>
  <c r="CF104" i="43"/>
  <c r="CD104" i="43"/>
  <c r="CC104" i="43"/>
  <c r="CB104" i="43"/>
  <c r="BV104" i="43"/>
  <c r="BT104" i="43"/>
  <c r="BS104" i="43"/>
  <c r="BR104" i="43"/>
  <c r="BJ103" i="43"/>
  <c r="BF103" i="43"/>
  <c r="BD103" i="43"/>
  <c r="BC103" i="43"/>
  <c r="BB103" i="43"/>
  <c r="AZ103" i="43"/>
  <c r="AM104" i="43"/>
  <c r="AF104" i="43"/>
  <c r="CE103" i="43"/>
  <c r="CA103" i="43"/>
  <c r="BY103" i="43"/>
  <c r="BX103" i="43"/>
  <c r="BW103" i="43"/>
  <c r="BU103" i="43"/>
  <c r="BK102" i="43"/>
  <c r="BI102" i="43"/>
  <c r="BH102" i="43"/>
  <c r="BG102" i="43"/>
  <c r="BA102" i="43"/>
  <c r="O9" i="43" s="1"/>
  <c r="O155" i="43" s="1"/>
  <c r="AY102" i="43"/>
  <c r="AX102" i="43"/>
  <c r="AW102" i="43"/>
  <c r="AM103" i="43"/>
  <c r="AF103" i="43"/>
  <c r="CE102" i="43"/>
  <c r="CA102" i="43"/>
  <c r="BY102" i="43"/>
  <c r="BX102" i="43"/>
  <c r="BW102" i="43"/>
  <c r="BU102" i="43"/>
  <c r="BJ101" i="43"/>
  <c r="BE101" i="43" s="1"/>
  <c r="BF101" i="43"/>
  <c r="BD101" i="43"/>
  <c r="BC101" i="43"/>
  <c r="BB101" i="43"/>
  <c r="AM102" i="43"/>
  <c r="AF102" i="43"/>
  <c r="CE101" i="43"/>
  <c r="CA101" i="43"/>
  <c r="BY101" i="43"/>
  <c r="BX101" i="43"/>
  <c r="BW101" i="43"/>
  <c r="BU101" i="43"/>
  <c r="BJ100" i="43"/>
  <c r="BF100" i="43"/>
  <c r="BD100" i="43"/>
  <c r="BC100" i="43"/>
  <c r="BB100" i="43"/>
  <c r="AZ100" i="43"/>
  <c r="AM101" i="43"/>
  <c r="AF101" i="43"/>
  <c r="CE100" i="43"/>
  <c r="CA100" i="43"/>
  <c r="BY100" i="43"/>
  <c r="BX100" i="43"/>
  <c r="BW100" i="43"/>
  <c r="BU100" i="43"/>
  <c r="BJ99" i="43"/>
  <c r="BF99" i="43"/>
  <c r="BD99" i="43"/>
  <c r="BC99" i="43"/>
  <c r="BB99" i="43"/>
  <c r="AZ99" i="43"/>
  <c r="CE99" i="43"/>
  <c r="CA99" i="43"/>
  <c r="BY99" i="43"/>
  <c r="BX99" i="43"/>
  <c r="BZ99" i="43" s="1"/>
  <c r="BW99" i="43"/>
  <c r="BU99" i="43"/>
  <c r="BJ98" i="43"/>
  <c r="BF98" i="43"/>
  <c r="BD98" i="43"/>
  <c r="BC98" i="43"/>
  <c r="BB98" i="43"/>
  <c r="AZ98" i="43"/>
  <c r="CE98" i="43"/>
  <c r="CA98" i="43"/>
  <c r="BY98" i="43"/>
  <c r="BX98" i="43"/>
  <c r="BW98" i="43"/>
  <c r="BU98" i="43"/>
  <c r="BJ97" i="43"/>
  <c r="BF97" i="43"/>
  <c r="BD97" i="43"/>
  <c r="BC97" i="43"/>
  <c r="BB97" i="43"/>
  <c r="AZ97" i="43"/>
  <c r="CE97" i="43"/>
  <c r="CA97" i="43"/>
  <c r="BY97" i="43"/>
  <c r="BX97" i="43"/>
  <c r="BW97" i="43"/>
  <c r="BU97" i="43"/>
  <c r="BJ96" i="43"/>
  <c r="BF96" i="43"/>
  <c r="BD96" i="43"/>
  <c r="BC96" i="43"/>
  <c r="BB96" i="43"/>
  <c r="AZ96" i="43"/>
  <c r="CE96" i="43"/>
  <c r="CA96" i="43"/>
  <c r="BY96" i="43"/>
  <c r="BX96" i="43"/>
  <c r="BW96" i="43"/>
  <c r="BU96" i="43"/>
  <c r="BJ94" i="43"/>
  <c r="BF94" i="43"/>
  <c r="BD94" i="43"/>
  <c r="BC94" i="43"/>
  <c r="BB94" i="43"/>
  <c r="AZ94" i="43"/>
  <c r="CE95" i="43"/>
  <c r="CA95" i="43"/>
  <c r="BY95" i="43"/>
  <c r="BX95" i="43"/>
  <c r="BW95" i="43"/>
  <c r="BU95" i="43"/>
  <c r="BJ95" i="43"/>
  <c r="BF95" i="43"/>
  <c r="BD95" i="43"/>
  <c r="BC95" i="43"/>
  <c r="BB95" i="43"/>
  <c r="AZ95" i="43"/>
  <c r="CE94" i="43"/>
  <c r="CA94" i="43"/>
  <c r="BY94" i="43"/>
  <c r="BX94" i="43"/>
  <c r="BW94" i="43"/>
  <c r="BU94" i="43"/>
  <c r="BJ93" i="43"/>
  <c r="BF93" i="43"/>
  <c r="BD93" i="43"/>
  <c r="BC93" i="43"/>
  <c r="BB93" i="43"/>
  <c r="AZ93" i="43"/>
  <c r="AL94" i="43"/>
  <c r="AK94" i="43"/>
  <c r="AJ94" i="43"/>
  <c r="AI94" i="43"/>
  <c r="AH94" i="43"/>
  <c r="AE94" i="43"/>
  <c r="AD94" i="43"/>
  <c r="AC94" i="43"/>
  <c r="AB94" i="43"/>
  <c r="CE93" i="43"/>
  <c r="CA93" i="43"/>
  <c r="BY93" i="43"/>
  <c r="BX93" i="43"/>
  <c r="BW93" i="43"/>
  <c r="BU93" i="43"/>
  <c r="BJ92" i="43"/>
  <c r="BF92" i="43"/>
  <c r="BD92" i="43"/>
  <c r="BC92" i="43"/>
  <c r="BB92" i="43"/>
  <c r="AZ92" i="43"/>
  <c r="AL93" i="43"/>
  <c r="AK93" i="43"/>
  <c r="AJ93" i="43"/>
  <c r="AI93" i="43"/>
  <c r="AH93" i="43"/>
  <c r="AE93" i="43"/>
  <c r="AD93" i="43"/>
  <c r="AC93" i="43"/>
  <c r="AB93" i="43"/>
  <c r="CE92" i="43"/>
  <c r="CA92" i="43"/>
  <c r="BY92" i="43"/>
  <c r="BX92" i="43"/>
  <c r="BW92" i="43"/>
  <c r="BU92" i="43"/>
  <c r="BF91" i="43"/>
  <c r="BD91" i="43"/>
  <c r="BC91" i="43"/>
  <c r="BB91" i="43"/>
  <c r="AZ91" i="43"/>
  <c r="BE91" i="43" s="1"/>
  <c r="AL92" i="43"/>
  <c r="AK92" i="43"/>
  <c r="AJ92" i="43"/>
  <c r="AI92" i="43"/>
  <c r="AH92" i="43"/>
  <c r="AE92" i="43"/>
  <c r="AD92" i="43"/>
  <c r="AC92" i="43"/>
  <c r="AB92" i="43"/>
  <c r="CE91" i="43"/>
  <c r="CA91" i="43"/>
  <c r="BY91" i="43"/>
  <c r="BX91" i="43"/>
  <c r="BW91" i="43"/>
  <c r="BU91" i="43"/>
  <c r="BJ90" i="43"/>
  <c r="BF90" i="43"/>
  <c r="BD90" i="43"/>
  <c r="BC90" i="43"/>
  <c r="BB90" i="43"/>
  <c r="AZ90" i="43"/>
  <c r="AL91" i="43"/>
  <c r="AK91" i="43"/>
  <c r="AJ91" i="43"/>
  <c r="AI91" i="43"/>
  <c r="AH91" i="43"/>
  <c r="AE91" i="43"/>
  <c r="AD91" i="43"/>
  <c r="AC91" i="43"/>
  <c r="AB91" i="43"/>
  <c r="CE90" i="43"/>
  <c r="CA90" i="43"/>
  <c r="BY90" i="43"/>
  <c r="BX90" i="43"/>
  <c r="BW90" i="43"/>
  <c r="BU90" i="43"/>
  <c r="BK89" i="43"/>
  <c r="BI89" i="43"/>
  <c r="BH89" i="43"/>
  <c r="BG89" i="43"/>
  <c r="BA89" i="43"/>
  <c r="AY89" i="43"/>
  <c r="N4" i="43" s="1"/>
  <c r="N150" i="43" s="1"/>
  <c r="AX89" i="43"/>
  <c r="AW89" i="43"/>
  <c r="AL90" i="43"/>
  <c r="AK90" i="43"/>
  <c r="AJ90" i="43"/>
  <c r="AI90" i="43"/>
  <c r="AH90" i="43"/>
  <c r="AE90" i="43"/>
  <c r="AD90" i="43"/>
  <c r="AC90" i="43"/>
  <c r="AB90" i="43"/>
  <c r="CE89" i="43"/>
  <c r="CA89" i="43"/>
  <c r="BY89" i="43"/>
  <c r="BX89" i="43"/>
  <c r="BW89" i="43"/>
  <c r="BU89" i="43"/>
  <c r="BJ88" i="43"/>
  <c r="BF88" i="43"/>
  <c r="BD88" i="43"/>
  <c r="BC88" i="43"/>
  <c r="BB88" i="43"/>
  <c r="AZ88" i="43"/>
  <c r="AL89" i="43"/>
  <c r="AK89" i="43"/>
  <c r="AJ89" i="43"/>
  <c r="AI89" i="43"/>
  <c r="AH89" i="43"/>
  <c r="CE88" i="43"/>
  <c r="CA88" i="43"/>
  <c r="BY88" i="43"/>
  <c r="BX88" i="43"/>
  <c r="BW88" i="43"/>
  <c r="BU88" i="43"/>
  <c r="BJ85" i="43"/>
  <c r="BF85" i="43"/>
  <c r="BD85" i="43"/>
  <c r="BC85" i="43"/>
  <c r="BB85" i="43"/>
  <c r="AZ85" i="43"/>
  <c r="AL88" i="43"/>
  <c r="AK88" i="43"/>
  <c r="AJ88" i="43"/>
  <c r="AI88" i="43"/>
  <c r="AH88" i="43"/>
  <c r="AE88" i="43"/>
  <c r="AD88" i="43"/>
  <c r="AC88" i="43"/>
  <c r="AB88" i="43"/>
  <c r="CE87" i="43"/>
  <c r="CA87" i="43"/>
  <c r="BY87" i="43"/>
  <c r="BX87" i="43"/>
  <c r="BW87" i="43"/>
  <c r="BU87" i="43"/>
  <c r="BJ87" i="43"/>
  <c r="BF87" i="43"/>
  <c r="BD87" i="43"/>
  <c r="BC87" i="43"/>
  <c r="BB87" i="43"/>
  <c r="AZ87" i="43"/>
  <c r="CE86" i="43"/>
  <c r="CA86" i="43"/>
  <c r="BY86" i="43"/>
  <c r="BX86" i="43"/>
  <c r="BW86" i="43"/>
  <c r="BU86" i="43"/>
  <c r="BJ86" i="43"/>
  <c r="BF86" i="43"/>
  <c r="BD86" i="43"/>
  <c r="BC86" i="43"/>
  <c r="BB86" i="43"/>
  <c r="AZ86" i="43"/>
  <c r="CE85" i="43"/>
  <c r="CA85" i="43"/>
  <c r="BY85" i="43"/>
  <c r="BX85" i="43"/>
  <c r="BW85" i="43"/>
  <c r="BU85" i="43"/>
  <c r="BJ84" i="43"/>
  <c r="BF84" i="43"/>
  <c r="BD84" i="43"/>
  <c r="BC84" i="43"/>
  <c r="BB84" i="43"/>
  <c r="AZ84" i="43"/>
  <c r="CE84" i="43"/>
  <c r="CA84" i="43"/>
  <c r="BY84" i="43"/>
  <c r="BX84" i="43"/>
  <c r="BW84" i="43"/>
  <c r="BU84" i="43"/>
  <c r="BJ83" i="43"/>
  <c r="BF83" i="43"/>
  <c r="BD83" i="43"/>
  <c r="BC83" i="43"/>
  <c r="BB83" i="43"/>
  <c r="AZ83" i="43"/>
  <c r="CE82" i="43"/>
  <c r="CA82" i="43"/>
  <c r="BY82" i="43"/>
  <c r="BX82" i="43"/>
  <c r="BW82" i="43"/>
  <c r="BU82" i="43"/>
  <c r="BJ82" i="43"/>
  <c r="BF82" i="43"/>
  <c r="BD82" i="43"/>
  <c r="BC82" i="43"/>
  <c r="BB82" i="43"/>
  <c r="AZ82" i="43"/>
  <c r="CE81" i="43"/>
  <c r="CA81" i="43"/>
  <c r="BY81" i="43"/>
  <c r="BX81" i="43"/>
  <c r="BW81" i="43"/>
  <c r="BU81" i="43"/>
  <c r="BJ81" i="43"/>
  <c r="BF81" i="43"/>
  <c r="BD81" i="43"/>
  <c r="BC81" i="43"/>
  <c r="BB81" i="43"/>
  <c r="AZ81" i="43"/>
  <c r="AL82" i="43"/>
  <c r="AK82" i="43"/>
  <c r="AK13" i="43" s="1"/>
  <c r="AJ82" i="43"/>
  <c r="AI82" i="43"/>
  <c r="AI13" i="43" s="1"/>
  <c r="AI14" i="43" s="1"/>
  <c r="AH82" i="43"/>
  <c r="AH13" i="43" s="1"/>
  <c r="CE80" i="43"/>
  <c r="CA80" i="43"/>
  <c r="BY80" i="43"/>
  <c r="BX80" i="43"/>
  <c r="BW80" i="43"/>
  <c r="BU80" i="43"/>
  <c r="BJ80" i="43"/>
  <c r="BF80" i="43"/>
  <c r="BD80" i="43"/>
  <c r="BC80" i="43"/>
  <c r="BB80" i="43"/>
  <c r="AZ80" i="43"/>
  <c r="AM81" i="43"/>
  <c r="AF81" i="43"/>
  <c r="CE79" i="43"/>
  <c r="CA79" i="43"/>
  <c r="BY79" i="43"/>
  <c r="BX79" i="43"/>
  <c r="BW79" i="43"/>
  <c r="BU79" i="43"/>
  <c r="BJ79" i="43"/>
  <c r="BF79" i="43"/>
  <c r="BD79" i="43"/>
  <c r="BC79" i="43"/>
  <c r="BB79" i="43"/>
  <c r="AZ79" i="43"/>
  <c r="AM79" i="43"/>
  <c r="AF79" i="43"/>
  <c r="CE78" i="43"/>
  <c r="CA78" i="43"/>
  <c r="BY78" i="43"/>
  <c r="BX78" i="43"/>
  <c r="BW78" i="43"/>
  <c r="BU78" i="43"/>
  <c r="BJ78" i="43"/>
  <c r="BF78" i="43"/>
  <c r="BD78" i="43"/>
  <c r="BC78" i="43"/>
  <c r="BB78" i="43"/>
  <c r="AZ78" i="43"/>
  <c r="C75" i="43"/>
  <c r="BK59" i="43"/>
  <c r="BI59" i="43"/>
  <c r="BH59" i="43"/>
  <c r="BG59" i="43"/>
  <c r="BA59" i="43"/>
  <c r="O11" i="43" s="1"/>
  <c r="O157" i="43" s="1"/>
  <c r="AY59" i="43"/>
  <c r="AX59" i="43"/>
  <c r="AW59" i="43"/>
  <c r="BJ58" i="43"/>
  <c r="BE58" i="43" s="1"/>
  <c r="BF58" i="43"/>
  <c r="BD58" i="43"/>
  <c r="BC58" i="43"/>
  <c r="BB58" i="43"/>
  <c r="BJ57" i="43"/>
  <c r="BE57" i="43" s="1"/>
  <c r="BF57" i="43"/>
  <c r="BD57" i="43"/>
  <c r="BC57" i="43"/>
  <c r="BB57" i="43"/>
  <c r="BJ56" i="43"/>
  <c r="BE56" i="43" s="1"/>
  <c r="BF56" i="43"/>
  <c r="BD56" i="43"/>
  <c r="BC56" i="43"/>
  <c r="BB56" i="43"/>
  <c r="BF55" i="43"/>
  <c r="BD55" i="43"/>
  <c r="BC55" i="43"/>
  <c r="BB55" i="43"/>
  <c r="AZ55" i="43"/>
  <c r="BE55" i="43" s="1"/>
  <c r="BF54" i="43"/>
  <c r="BD54" i="43"/>
  <c r="BC54" i="43"/>
  <c r="BB54" i="43"/>
  <c r="AZ54" i="43"/>
  <c r="BE54" i="43" s="1"/>
  <c r="CF53" i="43"/>
  <c r="CD53" i="43"/>
  <c r="CC53" i="43"/>
  <c r="CB53" i="43"/>
  <c r="BV53" i="43"/>
  <c r="BT53" i="43"/>
  <c r="BS53" i="43"/>
  <c r="BR53" i="43"/>
  <c r="BJ53" i="43"/>
  <c r="BF53" i="43"/>
  <c r="BD53" i="43"/>
  <c r="BC53" i="43"/>
  <c r="BB53" i="43"/>
  <c r="AZ53" i="43"/>
  <c r="G59" i="43"/>
  <c r="CE52" i="43"/>
  <c r="CA52" i="43"/>
  <c r="BY52" i="43"/>
  <c r="BX52" i="43"/>
  <c r="BW52" i="43"/>
  <c r="BJ52" i="43"/>
  <c r="BF52" i="43"/>
  <c r="BD52" i="43"/>
  <c r="BC52" i="43"/>
  <c r="BB52" i="43"/>
  <c r="AZ52" i="43"/>
  <c r="L58" i="43"/>
  <c r="G58" i="43"/>
  <c r="CE51" i="43"/>
  <c r="CA51" i="43"/>
  <c r="BY51" i="43"/>
  <c r="BX51" i="43"/>
  <c r="BW51" i="43"/>
  <c r="BU51" i="43"/>
  <c r="BJ51" i="43"/>
  <c r="BF51" i="43"/>
  <c r="BD51" i="43"/>
  <c r="BC51" i="43"/>
  <c r="BB51" i="43"/>
  <c r="AZ51" i="43"/>
  <c r="CE50" i="43"/>
  <c r="CA50" i="43"/>
  <c r="BY50" i="43"/>
  <c r="BX50" i="43"/>
  <c r="BW50" i="43"/>
  <c r="BJ50" i="43"/>
  <c r="BF50" i="43"/>
  <c r="BD50" i="43"/>
  <c r="BC50" i="43"/>
  <c r="BB50" i="43"/>
  <c r="AZ50" i="43"/>
  <c r="CE49" i="43"/>
  <c r="CA49" i="43"/>
  <c r="BY49" i="43"/>
  <c r="BX49" i="43"/>
  <c r="BW49" i="43"/>
  <c r="BU49" i="43"/>
  <c r="BJ49" i="43"/>
  <c r="BF49" i="43"/>
  <c r="BD49" i="43"/>
  <c r="BC49" i="43"/>
  <c r="BB49" i="43"/>
  <c r="AZ49" i="43"/>
  <c r="CE48" i="43"/>
  <c r="CA48" i="43"/>
  <c r="BY48" i="43"/>
  <c r="BX48" i="43"/>
  <c r="BW48" i="43"/>
  <c r="BU48" i="43"/>
  <c r="BJ47" i="43"/>
  <c r="BF47" i="43"/>
  <c r="BD47" i="43"/>
  <c r="BC47" i="43"/>
  <c r="BB47" i="43"/>
  <c r="AZ47" i="43"/>
  <c r="CE47" i="43"/>
  <c r="CA47" i="43"/>
  <c r="BY47" i="43"/>
  <c r="BX47" i="43"/>
  <c r="BW47" i="43"/>
  <c r="BU47" i="43"/>
  <c r="BJ48" i="43"/>
  <c r="BF48" i="43"/>
  <c r="BD48" i="43"/>
  <c r="BC48" i="43"/>
  <c r="BB48" i="43"/>
  <c r="AZ48" i="43"/>
  <c r="CE46" i="43"/>
  <c r="CA46" i="43"/>
  <c r="BY46" i="43"/>
  <c r="BX46" i="43"/>
  <c r="BW46" i="43"/>
  <c r="BU46" i="43"/>
  <c r="BF46" i="43"/>
  <c r="BD46" i="43"/>
  <c r="BC46" i="43"/>
  <c r="BB46" i="43"/>
  <c r="AZ46" i="43"/>
  <c r="BE46" i="43" s="1"/>
  <c r="CE45" i="43"/>
  <c r="CA45" i="43"/>
  <c r="BY45" i="43"/>
  <c r="BX45" i="43"/>
  <c r="BW45" i="43"/>
  <c r="BU45" i="43"/>
  <c r="BJ45" i="43"/>
  <c r="BF45" i="43"/>
  <c r="BD45" i="43"/>
  <c r="BC45" i="43"/>
  <c r="BB45" i="43"/>
  <c r="AZ45" i="43"/>
  <c r="CE44" i="43"/>
  <c r="CA44" i="43"/>
  <c r="BY44" i="43"/>
  <c r="BX44" i="43"/>
  <c r="BW44" i="43"/>
  <c r="BU44" i="43"/>
  <c r="BK44" i="43"/>
  <c r="BI44" i="43"/>
  <c r="BH44" i="43"/>
  <c r="BG44" i="43"/>
  <c r="BA44" i="43"/>
  <c r="O7" i="43" s="1"/>
  <c r="O154" i="43" s="1"/>
  <c r="AY44" i="43"/>
  <c r="AX44" i="43"/>
  <c r="L7" i="43" s="1"/>
  <c r="L154" i="43" s="1"/>
  <c r="AW44" i="43"/>
  <c r="CE43" i="43"/>
  <c r="CA43" i="43"/>
  <c r="BY43" i="43"/>
  <c r="BZ43" i="43" s="1"/>
  <c r="BX43" i="43"/>
  <c r="BW43" i="43"/>
  <c r="BU43" i="43"/>
  <c r="BJ43" i="43"/>
  <c r="BF43" i="43"/>
  <c r="BD43" i="43"/>
  <c r="BC43" i="43"/>
  <c r="BB43" i="43"/>
  <c r="AZ43" i="43"/>
  <c r="AL43" i="43"/>
  <c r="AL44" i="43" s="1"/>
  <c r="AI43" i="43"/>
  <c r="AI44" i="43" s="1"/>
  <c r="AH43" i="43"/>
  <c r="AH44" i="43" s="1"/>
  <c r="CE42" i="43"/>
  <c r="CA42" i="43"/>
  <c r="BY42" i="43"/>
  <c r="BX42" i="43"/>
  <c r="BW42" i="43"/>
  <c r="BJ42" i="43"/>
  <c r="BF42" i="43"/>
  <c r="BD42" i="43"/>
  <c r="BC42" i="43"/>
  <c r="BB42" i="43"/>
  <c r="AZ42" i="43"/>
  <c r="AM42" i="43"/>
  <c r="AF42" i="43"/>
  <c r="CE41" i="43"/>
  <c r="CA41" i="43"/>
  <c r="BY41" i="43"/>
  <c r="BX41" i="43"/>
  <c r="BW41" i="43"/>
  <c r="BU41" i="43"/>
  <c r="BJ41" i="43"/>
  <c r="BF41" i="43"/>
  <c r="BD41" i="43"/>
  <c r="BC41" i="43"/>
  <c r="BB41" i="43"/>
  <c r="AZ41" i="43"/>
  <c r="AM41" i="43"/>
  <c r="AF41" i="43"/>
  <c r="CE40" i="43"/>
  <c r="CA40" i="43"/>
  <c r="BY40" i="43"/>
  <c r="BX40" i="43"/>
  <c r="BW40" i="43"/>
  <c r="BU40" i="43"/>
  <c r="BJ40" i="43"/>
  <c r="BF40" i="43"/>
  <c r="BD40" i="43"/>
  <c r="BC40" i="43"/>
  <c r="BB40" i="43"/>
  <c r="AZ40" i="43"/>
  <c r="AM40" i="43"/>
  <c r="AF40" i="43"/>
  <c r="CE39" i="43"/>
  <c r="CA39" i="43"/>
  <c r="BY39" i="43"/>
  <c r="BX39" i="43"/>
  <c r="BW39" i="43"/>
  <c r="BJ39" i="43"/>
  <c r="BF39" i="43"/>
  <c r="BD39" i="43"/>
  <c r="BC39" i="43"/>
  <c r="BB39" i="43"/>
  <c r="AZ39" i="43"/>
  <c r="AM39" i="43"/>
  <c r="AF39" i="43"/>
  <c r="CE38" i="43"/>
  <c r="CA38" i="43"/>
  <c r="BY38" i="43"/>
  <c r="BX38" i="43"/>
  <c r="BW38" i="43"/>
  <c r="BU38" i="43"/>
  <c r="BJ38" i="43"/>
  <c r="BF38" i="43"/>
  <c r="BD38" i="43"/>
  <c r="BC38" i="43"/>
  <c r="BB38" i="43"/>
  <c r="AZ38" i="43"/>
  <c r="AM38" i="43"/>
  <c r="AF38" i="43"/>
  <c r="CE37" i="43"/>
  <c r="CA37" i="43"/>
  <c r="BY37" i="43"/>
  <c r="BX37" i="43"/>
  <c r="BW37" i="43"/>
  <c r="BU37" i="43"/>
  <c r="BJ37" i="43"/>
  <c r="BF37" i="43"/>
  <c r="BD37" i="43"/>
  <c r="BC37" i="43"/>
  <c r="BB37" i="43"/>
  <c r="AZ37" i="43"/>
  <c r="AM37" i="43"/>
  <c r="AF37" i="43"/>
  <c r="CE36" i="43"/>
  <c r="CA36" i="43"/>
  <c r="BY36" i="43"/>
  <c r="BX36" i="43"/>
  <c r="BW36" i="43"/>
  <c r="BU36" i="43"/>
  <c r="BJ36" i="43"/>
  <c r="BF36" i="43"/>
  <c r="BD36" i="43"/>
  <c r="BC36" i="43"/>
  <c r="BB36" i="43"/>
  <c r="AZ36" i="43"/>
  <c r="AM36" i="43"/>
  <c r="AF36" i="43"/>
  <c r="CE35" i="43"/>
  <c r="CA35" i="43"/>
  <c r="BY35" i="43"/>
  <c r="BX35" i="43"/>
  <c r="BW35" i="43"/>
  <c r="BU35" i="43"/>
  <c r="BJ35" i="43"/>
  <c r="BF35" i="43"/>
  <c r="BD35" i="43"/>
  <c r="BC35" i="43"/>
  <c r="BB35" i="43"/>
  <c r="AZ35" i="43"/>
  <c r="AM35" i="43"/>
  <c r="AF35" i="43"/>
  <c r="CE34" i="43"/>
  <c r="CA34" i="43"/>
  <c r="BY34" i="43"/>
  <c r="BX34" i="43"/>
  <c r="BW34" i="43"/>
  <c r="BU34" i="43"/>
  <c r="BJ34" i="43"/>
  <c r="BF34" i="43"/>
  <c r="BD34" i="43"/>
  <c r="BC34" i="43"/>
  <c r="BB34" i="43"/>
  <c r="AZ34" i="43"/>
  <c r="CE33" i="43"/>
  <c r="CA33" i="43"/>
  <c r="BY33" i="43"/>
  <c r="BX33" i="43"/>
  <c r="BW33" i="43"/>
  <c r="BJ33" i="43"/>
  <c r="BF33" i="43"/>
  <c r="BD33" i="43"/>
  <c r="BC33" i="43"/>
  <c r="BB33" i="43"/>
  <c r="AZ33" i="43"/>
  <c r="CE32" i="43"/>
  <c r="CA32" i="43"/>
  <c r="BY32" i="43"/>
  <c r="BX32" i="43"/>
  <c r="BW32" i="43"/>
  <c r="BU32" i="43"/>
  <c r="BK32" i="43"/>
  <c r="BI32" i="43"/>
  <c r="BH32" i="43"/>
  <c r="BG32" i="43"/>
  <c r="BA32" i="43"/>
  <c r="O8" i="43" s="1"/>
  <c r="O153" i="43" s="1"/>
  <c r="AY32" i="43"/>
  <c r="N8" i="43" s="1"/>
  <c r="N153" i="43" s="1"/>
  <c r="AX32" i="43"/>
  <c r="AW32" i="43"/>
  <c r="CE31" i="43"/>
  <c r="CA31" i="43"/>
  <c r="BY31" i="43"/>
  <c r="BX31" i="43"/>
  <c r="BW31" i="43"/>
  <c r="BJ31" i="43"/>
  <c r="BE31" i="43" s="1"/>
  <c r="BF31" i="43"/>
  <c r="BD31" i="43"/>
  <c r="BC31" i="43"/>
  <c r="BB31" i="43"/>
  <c r="CE30" i="43"/>
  <c r="CA30" i="43"/>
  <c r="BY30" i="43"/>
  <c r="BX30" i="43"/>
  <c r="BW30" i="43"/>
  <c r="BU30" i="43"/>
  <c r="BJ30" i="43"/>
  <c r="BE30" i="43" s="1"/>
  <c r="BF30" i="43"/>
  <c r="BD30" i="43"/>
  <c r="BC30" i="43"/>
  <c r="BB30" i="43"/>
  <c r="CE29" i="43"/>
  <c r="CA29" i="43"/>
  <c r="BY29" i="43"/>
  <c r="BX29" i="43"/>
  <c r="BW29" i="43"/>
  <c r="BJ29" i="43"/>
  <c r="BE29" i="43" s="1"/>
  <c r="BF29" i="43"/>
  <c r="BD29" i="43"/>
  <c r="BC29" i="43"/>
  <c r="BB29" i="43"/>
  <c r="CE28" i="43"/>
  <c r="CA28" i="43"/>
  <c r="BY28" i="43"/>
  <c r="BX28" i="43"/>
  <c r="BW28" i="43"/>
  <c r="BU28" i="43"/>
  <c r="BJ27" i="43"/>
  <c r="BF27" i="43"/>
  <c r="BD27" i="43"/>
  <c r="BC27" i="43"/>
  <c r="BB27" i="43"/>
  <c r="AZ27" i="43"/>
  <c r="CE27" i="43"/>
  <c r="CA27" i="43"/>
  <c r="BY27" i="43"/>
  <c r="BX27" i="43"/>
  <c r="BW27" i="43"/>
  <c r="BU27" i="43"/>
  <c r="BF23" i="43"/>
  <c r="BD23" i="43"/>
  <c r="BC23" i="43"/>
  <c r="BB23" i="43"/>
  <c r="AZ23" i="43"/>
  <c r="BE23" i="43" s="1"/>
  <c r="AL27" i="43"/>
  <c r="AK27" i="43"/>
  <c r="AJ27" i="43"/>
  <c r="AI27" i="43"/>
  <c r="AH27" i="43"/>
  <c r="AE27" i="43"/>
  <c r="AD27" i="43"/>
  <c r="AC27" i="43"/>
  <c r="AB27" i="43"/>
  <c r="CE26" i="43"/>
  <c r="CA26" i="43"/>
  <c r="BY26" i="43"/>
  <c r="BX26" i="43"/>
  <c r="BW26" i="43"/>
  <c r="BJ26" i="43"/>
  <c r="BF26" i="43"/>
  <c r="BD26" i="43"/>
  <c r="BC26" i="43"/>
  <c r="BB26" i="43"/>
  <c r="AZ26" i="43"/>
  <c r="AL26" i="43"/>
  <c r="AK26" i="43"/>
  <c r="AJ26" i="43"/>
  <c r="AI26" i="43"/>
  <c r="AH26" i="43"/>
  <c r="AE26" i="43"/>
  <c r="AD26" i="43"/>
  <c r="AC26" i="43"/>
  <c r="AB26" i="43"/>
  <c r="CE25" i="43"/>
  <c r="CA25" i="43"/>
  <c r="BY25" i="43"/>
  <c r="BX25" i="43"/>
  <c r="BW25" i="43"/>
  <c r="BU25" i="43"/>
  <c r="BJ28" i="43"/>
  <c r="BF28" i="43"/>
  <c r="BD28" i="43"/>
  <c r="BC28" i="43"/>
  <c r="BB28" i="43"/>
  <c r="AZ28" i="43"/>
  <c r="AL25" i="43"/>
  <c r="AK25" i="43"/>
  <c r="AJ25" i="43"/>
  <c r="AI25" i="43"/>
  <c r="AH25" i="43"/>
  <c r="AE25" i="43"/>
  <c r="AD25" i="43"/>
  <c r="AC25" i="43"/>
  <c r="AB25" i="43"/>
  <c r="CE24" i="43"/>
  <c r="CA24" i="43"/>
  <c r="BY24" i="43"/>
  <c r="BX24" i="43"/>
  <c r="BW24" i="43"/>
  <c r="BJ25" i="43"/>
  <c r="BF25" i="43"/>
  <c r="BD25" i="43"/>
  <c r="BC25" i="43"/>
  <c r="BB25" i="43"/>
  <c r="AZ25" i="43"/>
  <c r="AL24" i="43"/>
  <c r="AK24" i="43"/>
  <c r="AJ24" i="43"/>
  <c r="AI24" i="43"/>
  <c r="AH24" i="43"/>
  <c r="AE24" i="43"/>
  <c r="AD24" i="43"/>
  <c r="AC24" i="43"/>
  <c r="AB24" i="43"/>
  <c r="CE23" i="43"/>
  <c r="CA23" i="43"/>
  <c r="BY23" i="43"/>
  <c r="BX23" i="43"/>
  <c r="BW23" i="43"/>
  <c r="BU23" i="43"/>
  <c r="BJ24" i="43"/>
  <c r="BF24" i="43"/>
  <c r="BD24" i="43"/>
  <c r="BC24" i="43"/>
  <c r="BB24" i="43"/>
  <c r="AZ24" i="43"/>
  <c r="AL23" i="43"/>
  <c r="AK23" i="43"/>
  <c r="AJ23" i="43"/>
  <c r="AI23" i="43"/>
  <c r="AH23" i="43"/>
  <c r="AE23" i="43"/>
  <c r="AD23" i="43"/>
  <c r="AC23" i="43"/>
  <c r="AB23" i="43"/>
  <c r="CE22" i="43"/>
  <c r="CA22" i="43"/>
  <c r="BY22" i="43"/>
  <c r="BX22" i="43"/>
  <c r="BW22" i="43"/>
  <c r="BU22" i="43"/>
  <c r="BF21" i="43"/>
  <c r="BD21" i="43"/>
  <c r="BC21" i="43"/>
  <c r="BB21" i="43"/>
  <c r="AZ21" i="43"/>
  <c r="BE21" i="43" s="1"/>
  <c r="AL22" i="43"/>
  <c r="AK22" i="43"/>
  <c r="AJ22" i="43"/>
  <c r="AI22" i="43"/>
  <c r="AH22" i="43"/>
  <c r="AE22" i="43"/>
  <c r="AD22" i="43"/>
  <c r="AC22" i="43"/>
  <c r="AB22" i="43"/>
  <c r="CE21" i="43"/>
  <c r="CA21" i="43"/>
  <c r="BY21" i="43"/>
  <c r="BX21" i="43"/>
  <c r="BW21" i="43"/>
  <c r="BU21" i="43"/>
  <c r="BJ22" i="43"/>
  <c r="BF22" i="43"/>
  <c r="BD22" i="43"/>
  <c r="BC22" i="43"/>
  <c r="BB22" i="43"/>
  <c r="AZ22" i="43"/>
  <c r="AL21" i="43"/>
  <c r="AK21" i="43"/>
  <c r="AJ21" i="43"/>
  <c r="AI21" i="43"/>
  <c r="AH21" i="43"/>
  <c r="AE21" i="43"/>
  <c r="AD21" i="43"/>
  <c r="AC21" i="43"/>
  <c r="AB21" i="43"/>
  <c r="CE20" i="43"/>
  <c r="CA20" i="43"/>
  <c r="BY20" i="43"/>
  <c r="BX20" i="43"/>
  <c r="BW20" i="43"/>
  <c r="BU20" i="43"/>
  <c r="BJ20" i="43"/>
  <c r="BF20" i="43"/>
  <c r="BD20" i="43"/>
  <c r="BC20" i="43"/>
  <c r="BB20" i="43"/>
  <c r="AZ20" i="43"/>
  <c r="AL20" i="43"/>
  <c r="AK20" i="43"/>
  <c r="AJ20" i="43"/>
  <c r="AI20" i="43"/>
  <c r="AH20" i="43"/>
  <c r="AE20" i="43"/>
  <c r="AD20" i="43"/>
  <c r="AC20" i="43"/>
  <c r="AB20" i="43"/>
  <c r="CE19" i="43"/>
  <c r="CA19" i="43"/>
  <c r="BY19" i="43"/>
  <c r="BX19" i="43"/>
  <c r="BW19" i="43"/>
  <c r="BU19" i="43"/>
  <c r="BJ19" i="43"/>
  <c r="BF19" i="43"/>
  <c r="BD19" i="43"/>
  <c r="BC19" i="43"/>
  <c r="BB19" i="43"/>
  <c r="AZ19" i="43"/>
  <c r="CE18" i="43"/>
  <c r="CA18" i="43"/>
  <c r="BY18" i="43"/>
  <c r="BX18" i="43"/>
  <c r="BW18" i="43"/>
  <c r="BU18" i="43"/>
  <c r="BK18" i="43"/>
  <c r="BI18" i="43"/>
  <c r="BH18" i="43"/>
  <c r="BG18" i="43"/>
  <c r="BA18" i="43"/>
  <c r="O10" i="43" s="1"/>
  <c r="O156" i="43" s="1"/>
  <c r="AY18" i="43"/>
  <c r="N10" i="43" s="1"/>
  <c r="N156" i="43" s="1"/>
  <c r="AX18" i="43"/>
  <c r="L10" i="43" s="1"/>
  <c r="L156" i="43" s="1"/>
  <c r="AW18" i="43"/>
  <c r="CE17" i="43"/>
  <c r="CA17" i="43"/>
  <c r="BY17" i="43"/>
  <c r="BX17" i="43"/>
  <c r="BW17" i="43"/>
  <c r="BU17" i="43"/>
  <c r="BJ17" i="43"/>
  <c r="BE17" i="43" s="1"/>
  <c r="BF17" i="43"/>
  <c r="BD17" i="43"/>
  <c r="BC17" i="43"/>
  <c r="BB17" i="43"/>
  <c r="CE16" i="43"/>
  <c r="CA16" i="43"/>
  <c r="BY16" i="43"/>
  <c r="BX16" i="43"/>
  <c r="BW16" i="43"/>
  <c r="BJ16" i="43"/>
  <c r="BE16" i="43" s="1"/>
  <c r="BF16" i="43"/>
  <c r="BD16" i="43"/>
  <c r="BC16" i="43"/>
  <c r="BB16" i="43"/>
  <c r="CE15" i="43"/>
  <c r="CA15" i="43"/>
  <c r="BY15" i="43"/>
  <c r="BX15" i="43"/>
  <c r="BW15" i="43"/>
  <c r="BF9" i="43"/>
  <c r="BD9" i="43"/>
  <c r="BC9" i="43"/>
  <c r="BB9" i="43"/>
  <c r="AZ9" i="43"/>
  <c r="BE9" i="43" s="1"/>
  <c r="CE14" i="43"/>
  <c r="CA14" i="43"/>
  <c r="BY14" i="43"/>
  <c r="BX14" i="43"/>
  <c r="BW14" i="43"/>
  <c r="BU14" i="43"/>
  <c r="BJ15" i="43"/>
  <c r="BF15" i="43"/>
  <c r="BD15" i="43"/>
  <c r="BC15" i="43"/>
  <c r="BB15" i="43"/>
  <c r="AZ15" i="43"/>
  <c r="B14" i="43"/>
  <c r="CE13" i="43"/>
  <c r="CA13" i="43"/>
  <c r="BY13" i="43"/>
  <c r="BX13" i="43"/>
  <c r="BW13" i="43"/>
  <c r="BU13" i="43"/>
  <c r="BJ14" i="43"/>
  <c r="BF14" i="43"/>
  <c r="BD14" i="43"/>
  <c r="BC14" i="43"/>
  <c r="BB14" i="43"/>
  <c r="AZ14" i="43"/>
  <c r="AL13" i="43"/>
  <c r="AL14" i="43" s="1"/>
  <c r="CE12" i="43"/>
  <c r="CA12" i="43"/>
  <c r="BY12" i="43"/>
  <c r="BX12" i="43"/>
  <c r="BW12" i="43"/>
  <c r="BU12" i="43"/>
  <c r="BJ13" i="43"/>
  <c r="BF13" i="43"/>
  <c r="BD13" i="43"/>
  <c r="BC13" i="43"/>
  <c r="BB13" i="43"/>
  <c r="AZ13" i="43"/>
  <c r="M12" i="43"/>
  <c r="I12" i="43"/>
  <c r="H12" i="43"/>
  <c r="G12" i="43"/>
  <c r="CE11" i="43"/>
  <c r="CA11" i="43"/>
  <c r="BY11" i="43"/>
  <c r="BX11" i="43"/>
  <c r="BW11" i="43"/>
  <c r="BU11" i="43"/>
  <c r="BJ8" i="43"/>
  <c r="BF8" i="43"/>
  <c r="BD8" i="43"/>
  <c r="BC8" i="43"/>
  <c r="BB8" i="43"/>
  <c r="AZ8" i="43"/>
  <c r="AM10" i="43"/>
  <c r="AF10" i="43"/>
  <c r="J10" i="43"/>
  <c r="K10" i="43" s="1"/>
  <c r="CE10" i="43"/>
  <c r="CA10" i="43"/>
  <c r="BY10" i="43"/>
  <c r="BX10" i="43"/>
  <c r="BW10" i="43"/>
  <c r="BU10" i="43"/>
  <c r="BF12" i="43"/>
  <c r="BD12" i="43"/>
  <c r="BC12" i="43"/>
  <c r="BB12" i="43"/>
  <c r="AZ12" i="43"/>
  <c r="BE12" i="43" s="1"/>
  <c r="AM11" i="43"/>
  <c r="AF11" i="43"/>
  <c r="L11" i="43"/>
  <c r="L157" i="43" s="1"/>
  <c r="J11" i="43"/>
  <c r="K11" i="43" s="1"/>
  <c r="CE9" i="43"/>
  <c r="CA9" i="43"/>
  <c r="BY9" i="43"/>
  <c r="BX9" i="43"/>
  <c r="BW9" i="43"/>
  <c r="BU9" i="43"/>
  <c r="BJ7" i="43"/>
  <c r="BF7" i="43"/>
  <c r="BD7" i="43"/>
  <c r="BC7" i="43"/>
  <c r="BB7" i="43"/>
  <c r="AZ7" i="43"/>
  <c r="AM9" i="43"/>
  <c r="AF9" i="43"/>
  <c r="L8" i="43"/>
  <c r="L153" i="43" s="1"/>
  <c r="J8" i="43"/>
  <c r="K8" i="43" s="1"/>
  <c r="CE8" i="43"/>
  <c r="CA8" i="43"/>
  <c r="BY8" i="43"/>
  <c r="BX8" i="43"/>
  <c r="BW8" i="43"/>
  <c r="BU8" i="43"/>
  <c r="BJ11" i="43"/>
  <c r="BF11" i="43"/>
  <c r="BD11" i="43"/>
  <c r="BC11" i="43"/>
  <c r="BB11" i="43"/>
  <c r="AZ11" i="43"/>
  <c r="AM7" i="43"/>
  <c r="AF7" i="43"/>
  <c r="N9" i="43"/>
  <c r="N155" i="43" s="1"/>
  <c r="J9" i="43"/>
  <c r="K9" i="43" s="1"/>
  <c r="CE7" i="43"/>
  <c r="CA7" i="43"/>
  <c r="BY7" i="43"/>
  <c r="BX7" i="43"/>
  <c r="BW7" i="43"/>
  <c r="BU7" i="43"/>
  <c r="BJ6" i="43"/>
  <c r="BF6" i="43"/>
  <c r="BD6" i="43"/>
  <c r="BC6" i="43"/>
  <c r="BB6" i="43"/>
  <c r="AZ6" i="43"/>
  <c r="AM6" i="43"/>
  <c r="AF6" i="43"/>
  <c r="N7" i="43"/>
  <c r="N154" i="43" s="1"/>
  <c r="J7" i="43"/>
  <c r="K7" i="43" s="1"/>
  <c r="CE6" i="43"/>
  <c r="CA6" i="43"/>
  <c r="BY6" i="43"/>
  <c r="BX6" i="43"/>
  <c r="BW6" i="43"/>
  <c r="BU6" i="43"/>
  <c r="BJ10" i="43"/>
  <c r="BF10" i="43"/>
  <c r="BD10" i="43"/>
  <c r="BC10" i="43"/>
  <c r="BB10" i="43"/>
  <c r="AZ10" i="43"/>
  <c r="AM8" i="43"/>
  <c r="AF8" i="43"/>
  <c r="N6" i="43"/>
  <c r="N152" i="43" s="1"/>
  <c r="L6" i="43"/>
  <c r="L152" i="43" s="1"/>
  <c r="J6" i="43"/>
  <c r="K6" i="43" s="1"/>
  <c r="CE5" i="43"/>
  <c r="CA5" i="43"/>
  <c r="BY5" i="43"/>
  <c r="BX5" i="43"/>
  <c r="BW5" i="43"/>
  <c r="BU5" i="43"/>
  <c r="BJ5" i="43"/>
  <c r="BF5" i="43"/>
  <c r="BD5" i="43"/>
  <c r="BC5" i="43"/>
  <c r="BB5" i="43"/>
  <c r="AZ5" i="43"/>
  <c r="AM5" i="43"/>
  <c r="AF5" i="43"/>
  <c r="O5" i="43"/>
  <c r="O151" i="43" s="1"/>
  <c r="N5" i="43"/>
  <c r="N151" i="43" s="1"/>
  <c r="L5" i="43"/>
  <c r="L151" i="43" s="1"/>
  <c r="J5" i="43"/>
  <c r="K5" i="43" s="1"/>
  <c r="O4" i="43"/>
  <c r="O150" i="43" s="1"/>
  <c r="L4" i="43"/>
  <c r="L150" i="43" s="1"/>
  <c r="J4" i="43"/>
  <c r="K4" i="43" s="1"/>
  <c r="BE5" i="43" l="1"/>
  <c r="BC32" i="43"/>
  <c r="BE125" i="43"/>
  <c r="BE49" i="43"/>
  <c r="BE42" i="43"/>
  <c r="BE6" i="43"/>
  <c r="BC102" i="43"/>
  <c r="BE119" i="43"/>
  <c r="BZ27" i="43"/>
  <c r="BZ45" i="43"/>
  <c r="BE11" i="43"/>
  <c r="BZ12" i="43"/>
  <c r="BZ37" i="43"/>
  <c r="BE103" i="43"/>
  <c r="BE104" i="43"/>
  <c r="BE105" i="43"/>
  <c r="BE110" i="43"/>
  <c r="BZ26" i="43"/>
  <c r="BE100" i="43"/>
  <c r="AM44" i="43"/>
  <c r="L9" i="43"/>
  <c r="L155" i="43" s="1"/>
  <c r="L158" i="43" s="1"/>
  <c r="BB18" i="43"/>
  <c r="BD130" i="43"/>
  <c r="BZ19" i="43"/>
  <c r="BZ50" i="43"/>
  <c r="BE90" i="43"/>
  <c r="BZ46" i="43"/>
  <c r="BZ48" i="43"/>
  <c r="BZ52" i="43"/>
  <c r="BE95" i="43"/>
  <c r="BE96" i="43"/>
  <c r="BE98" i="43"/>
  <c r="BZ39" i="43"/>
  <c r="BZ42" i="43"/>
  <c r="BZ32" i="43"/>
  <c r="BZ94" i="43"/>
  <c r="BZ96" i="43"/>
  <c r="BJ18" i="43"/>
  <c r="BE25" i="43"/>
  <c r="BZ41" i="43"/>
  <c r="BJ44" i="43"/>
  <c r="BB59" i="43"/>
  <c r="BZ90" i="43"/>
  <c r="BF18" i="43"/>
  <c r="BE53" i="43"/>
  <c r="BC59" i="43"/>
  <c r="CA106" i="43"/>
  <c r="BE10" i="43"/>
  <c r="BE8" i="43"/>
  <c r="BE13" i="43"/>
  <c r="BZ16" i="43"/>
  <c r="BZ21" i="43"/>
  <c r="BE27" i="43"/>
  <c r="BZ33" i="43"/>
  <c r="BZ36" i="43"/>
  <c r="BZ40" i="43"/>
  <c r="BD59" i="43"/>
  <c r="BE84" i="43"/>
  <c r="BE92" i="43"/>
  <c r="BE93" i="43"/>
  <c r="BE113" i="43"/>
  <c r="BZ10" i="43"/>
  <c r="BC44" i="43"/>
  <c r="BZ5" i="43"/>
  <c r="BZ29" i="43"/>
  <c r="BD44" i="43"/>
  <c r="BE112" i="43"/>
  <c r="CA53" i="43"/>
  <c r="BZ7" i="43"/>
  <c r="BZ17" i="43"/>
  <c r="BZ20" i="43"/>
  <c r="BZ34" i="43"/>
  <c r="BZ38" i="43"/>
  <c r="BJ59" i="43"/>
  <c r="BZ84" i="43"/>
  <c r="BZ86" i="43"/>
  <c r="BZ95" i="43"/>
  <c r="BZ97" i="43"/>
  <c r="CE53" i="43"/>
  <c r="BE15" i="43"/>
  <c r="BZ14" i="43"/>
  <c r="BZ18" i="43"/>
  <c r="BE24" i="43"/>
  <c r="BZ28" i="43"/>
  <c r="BZ31" i="43"/>
  <c r="BE39" i="43"/>
  <c r="BE40" i="43"/>
  <c r="BE51" i="43"/>
  <c r="CA104" i="43"/>
  <c r="CA105" i="43" s="1"/>
  <c r="BZ85" i="43"/>
  <c r="BZ87" i="43"/>
  <c r="BJ89" i="43"/>
  <c r="BE123" i="43"/>
  <c r="BJ130" i="43"/>
  <c r="CE106" i="43"/>
  <c r="BZ15" i="43"/>
  <c r="BZ25" i="43"/>
  <c r="BE38" i="43"/>
  <c r="BE45" i="43"/>
  <c r="BZ47" i="43"/>
  <c r="BZ80" i="43"/>
  <c r="BB89" i="43"/>
  <c r="BJ116" i="43"/>
  <c r="BE122" i="43"/>
  <c r="BZ22" i="43"/>
  <c r="BB44" i="43"/>
  <c r="BZ51" i="43"/>
  <c r="BD102" i="43"/>
  <c r="CB105" i="43"/>
  <c r="BC130" i="43"/>
  <c r="BU53" i="43"/>
  <c r="BZ8" i="43"/>
  <c r="BE19" i="43"/>
  <c r="BZ24" i="43"/>
  <c r="BE37" i="43"/>
  <c r="BE50" i="43"/>
  <c r="BE79" i="43"/>
  <c r="BD89" i="43"/>
  <c r="BE94" i="43"/>
  <c r="BZ102" i="43"/>
  <c r="BZ103" i="43"/>
  <c r="CC105" i="43"/>
  <c r="BC116" i="43"/>
  <c r="BE121" i="43"/>
  <c r="CD105" i="43"/>
  <c r="BZ6" i="43"/>
  <c r="BZ30" i="43"/>
  <c r="BE33" i="43"/>
  <c r="BE36" i="43"/>
  <c r="BE41" i="43"/>
  <c r="BE43" i="43"/>
  <c r="BZ44" i="43"/>
  <c r="BE47" i="43"/>
  <c r="BE52" i="43"/>
  <c r="BE78" i="43"/>
  <c r="BZ78" i="43"/>
  <c r="AH28" i="43"/>
  <c r="AH29" i="43" s="1"/>
  <c r="BZ92" i="43"/>
  <c r="CF105" i="43"/>
  <c r="BE120" i="43"/>
  <c r="J150" i="43"/>
  <c r="K150" i="43" s="1"/>
  <c r="N11" i="43"/>
  <c r="N157" i="43" s="1"/>
  <c r="N158" i="43" s="1"/>
  <c r="AF21" i="43"/>
  <c r="AM25" i="43"/>
  <c r="AF23" i="43"/>
  <c r="AM24" i="43"/>
  <c r="AF25" i="43"/>
  <c r="AM20" i="43"/>
  <c r="AM27" i="43"/>
  <c r="AM26" i="43"/>
  <c r="AM23" i="43"/>
  <c r="AF24" i="43"/>
  <c r="AF22" i="43"/>
  <c r="AF27" i="43"/>
  <c r="AF26" i="43"/>
  <c r="AM90" i="43"/>
  <c r="AM93" i="43"/>
  <c r="AI95" i="43"/>
  <c r="AM91" i="43"/>
  <c r="AF88" i="43"/>
  <c r="AF93" i="43"/>
  <c r="AJ95" i="43"/>
  <c r="AF90" i="43"/>
  <c r="AF91" i="43"/>
  <c r="AH95" i="43"/>
  <c r="AF94" i="43"/>
  <c r="AM92" i="43"/>
  <c r="AF44" i="43"/>
  <c r="AK95" i="43"/>
  <c r="AM94" i="43"/>
  <c r="AL95" i="43"/>
  <c r="AM108" i="43"/>
  <c r="AM43" i="43" s="1"/>
  <c r="AF92" i="43"/>
  <c r="BE108" i="43"/>
  <c r="BE107" i="43"/>
  <c r="BE109" i="43"/>
  <c r="BB116" i="43"/>
  <c r="BZ23" i="43"/>
  <c r="AZ116" i="43"/>
  <c r="BF44" i="43"/>
  <c r="BE34" i="43"/>
  <c r="BE35" i="43"/>
  <c r="BZ35" i="43"/>
  <c r="BZ49" i="43"/>
  <c r="BS105" i="43"/>
  <c r="BE14" i="43"/>
  <c r="BE7" i="43"/>
  <c r="AZ18" i="43"/>
  <c r="BF59" i="43"/>
  <c r="BE48" i="43"/>
  <c r="BF102" i="43"/>
  <c r="BE99" i="43"/>
  <c r="BE97" i="43"/>
  <c r="BJ102" i="43"/>
  <c r="AZ59" i="43"/>
  <c r="BZ9" i="43"/>
  <c r="BZ13" i="43"/>
  <c r="BY106" i="43"/>
  <c r="BG131" i="43"/>
  <c r="BH131" i="43"/>
  <c r="BB32" i="43"/>
  <c r="BE22" i="43"/>
  <c r="BE26" i="43"/>
  <c r="BE28" i="43"/>
  <c r="BF32" i="43"/>
  <c r="BD32" i="43"/>
  <c r="BE20" i="43"/>
  <c r="AZ32" i="43"/>
  <c r="BX106" i="43"/>
  <c r="BE117" i="43"/>
  <c r="BE126" i="43"/>
  <c r="BE80" i="43"/>
  <c r="BK131" i="43"/>
  <c r="BA131" i="43"/>
  <c r="BE88" i="43"/>
  <c r="BE81" i="43"/>
  <c r="BE83" i="43"/>
  <c r="BE86" i="43"/>
  <c r="BF89" i="43"/>
  <c r="BE87" i="43"/>
  <c r="BE85" i="43"/>
  <c r="O12" i="43"/>
  <c r="BZ11" i="43"/>
  <c r="AZ89" i="43"/>
  <c r="BE89" i="43" s="1"/>
  <c r="BE82" i="43"/>
  <c r="BC89" i="43"/>
  <c r="BT105" i="43"/>
  <c r="BV105" i="43"/>
  <c r="BY53" i="43"/>
  <c r="BZ81" i="43"/>
  <c r="BZ89" i="43"/>
  <c r="CE104" i="43"/>
  <c r="BU104" i="43"/>
  <c r="BZ91" i="43"/>
  <c r="BZ88" i="43"/>
  <c r="BZ93" i="43"/>
  <c r="BZ79" i="43"/>
  <c r="BZ82" i="43"/>
  <c r="BZ98" i="43"/>
  <c r="BZ101" i="43"/>
  <c r="BW104" i="43"/>
  <c r="BZ100" i="43"/>
  <c r="BW53" i="43"/>
  <c r="BR105" i="43"/>
  <c r="BB102" i="43"/>
  <c r="BW106" i="43"/>
  <c r="AW131" i="43"/>
  <c r="BB131" i="43" s="1"/>
  <c r="AK14" i="43"/>
  <c r="AK28" i="43"/>
  <c r="AK29" i="43" s="1"/>
  <c r="BU106" i="43"/>
  <c r="AF108" i="43"/>
  <c r="AF43" i="43" s="1"/>
  <c r="AX131" i="43"/>
  <c r="G158" i="43"/>
  <c r="BC18" i="43"/>
  <c r="AI28" i="43"/>
  <c r="AI29" i="43" s="1"/>
  <c r="BJ32" i="43"/>
  <c r="AZ102" i="43"/>
  <c r="BE102" i="43" s="1"/>
  <c r="BF130" i="43"/>
  <c r="AY131" i="43"/>
  <c r="AJ13" i="43"/>
  <c r="AH14" i="43"/>
  <c r="BD18" i="43"/>
  <c r="AM21" i="43"/>
  <c r="AZ44" i="43"/>
  <c r="BX53" i="43"/>
  <c r="AM88" i="43"/>
  <c r="BD116" i="43"/>
  <c r="O158" i="43"/>
  <c r="AF20" i="43"/>
  <c r="AM22" i="43"/>
  <c r="BX104" i="43"/>
  <c r="AZ130" i="43"/>
  <c r="BI131" i="43"/>
  <c r="BY104" i="43"/>
  <c r="AL28" i="43"/>
  <c r="AL29" i="43" s="1"/>
  <c r="BB130" i="43"/>
  <c r="G53" i="42"/>
  <c r="AB20" i="42"/>
  <c r="AL81" i="42"/>
  <c r="AK81" i="42"/>
  <c r="AJ81" i="42"/>
  <c r="AI81" i="42"/>
  <c r="AI13" i="42" s="1"/>
  <c r="AI14" i="42" s="1"/>
  <c r="AH81" i="42"/>
  <c r="AH13" i="42" s="1"/>
  <c r="AE81" i="42"/>
  <c r="AE13" i="42" s="1"/>
  <c r="AD81" i="42"/>
  <c r="AD13" i="42" s="1"/>
  <c r="AD14" i="42" s="1"/>
  <c r="AC81" i="42"/>
  <c r="AC13" i="42" s="1"/>
  <c r="AB81" i="42"/>
  <c r="AM80" i="42"/>
  <c r="AF80" i="42"/>
  <c r="M157" i="42"/>
  <c r="I157" i="42"/>
  <c r="H157" i="42"/>
  <c r="G157" i="42"/>
  <c r="M156" i="42"/>
  <c r="I156" i="42"/>
  <c r="H156" i="42"/>
  <c r="G156" i="42"/>
  <c r="M155" i="42"/>
  <c r="I155" i="42"/>
  <c r="H155" i="42"/>
  <c r="G155" i="42"/>
  <c r="M154" i="42"/>
  <c r="I154" i="42"/>
  <c r="H154" i="42"/>
  <c r="G154" i="42"/>
  <c r="M153" i="42"/>
  <c r="I153" i="42"/>
  <c r="H153" i="42"/>
  <c r="G153" i="42"/>
  <c r="M152" i="42"/>
  <c r="I152" i="42"/>
  <c r="H152" i="42"/>
  <c r="G152" i="42"/>
  <c r="M151" i="42"/>
  <c r="I151" i="42"/>
  <c r="H151" i="42"/>
  <c r="G151" i="42"/>
  <c r="M150" i="42"/>
  <c r="I150" i="42"/>
  <c r="H150" i="42"/>
  <c r="G150" i="42"/>
  <c r="C148" i="42"/>
  <c r="C163" i="42" s="1"/>
  <c r="BK130" i="42"/>
  <c r="BI130" i="42"/>
  <c r="BH130" i="42"/>
  <c r="BG130" i="42"/>
  <c r="BA130" i="42"/>
  <c r="AY130" i="42"/>
  <c r="AX130" i="42"/>
  <c r="AW130" i="42"/>
  <c r="BJ129" i="42"/>
  <c r="BE129" i="42" s="1"/>
  <c r="BF129" i="42"/>
  <c r="BD129" i="42"/>
  <c r="BC129" i="42"/>
  <c r="BB129" i="42"/>
  <c r="BJ128" i="42"/>
  <c r="BE128" i="42" s="1"/>
  <c r="BF128" i="42"/>
  <c r="BD128" i="42"/>
  <c r="BC128" i="42"/>
  <c r="BB128" i="42"/>
  <c r="BJ127" i="42"/>
  <c r="BE127" i="42" s="1"/>
  <c r="BF127" i="42"/>
  <c r="BD127" i="42"/>
  <c r="BC127" i="42"/>
  <c r="BB127" i="42"/>
  <c r="BJ126" i="42"/>
  <c r="BF126" i="42"/>
  <c r="BD126" i="42"/>
  <c r="BC126" i="42"/>
  <c r="BB126" i="42"/>
  <c r="AZ126" i="42"/>
  <c r="BJ125" i="42"/>
  <c r="BF125" i="42"/>
  <c r="BD125" i="42"/>
  <c r="BC125" i="42"/>
  <c r="BB125" i="42"/>
  <c r="AZ125" i="42"/>
  <c r="BJ123" i="42"/>
  <c r="BF123" i="42"/>
  <c r="BD123" i="42"/>
  <c r="BC123" i="42"/>
  <c r="BB123" i="42"/>
  <c r="AZ123" i="42"/>
  <c r="BF124" i="42"/>
  <c r="BD124" i="42"/>
  <c r="BC124" i="42"/>
  <c r="BB124" i="42"/>
  <c r="AZ124" i="42"/>
  <c r="BE124" i="42" s="1"/>
  <c r="BJ121" i="42"/>
  <c r="BF121" i="42"/>
  <c r="BD121" i="42"/>
  <c r="BC121" i="42"/>
  <c r="BB121" i="42"/>
  <c r="AZ121" i="42"/>
  <c r="BJ120" i="42"/>
  <c r="BF120" i="42"/>
  <c r="BD120" i="42"/>
  <c r="BC120" i="42"/>
  <c r="BB120" i="42"/>
  <c r="AZ120" i="42"/>
  <c r="BJ122" i="42"/>
  <c r="BF122" i="42"/>
  <c r="BD122" i="42"/>
  <c r="BC122" i="42"/>
  <c r="BB122" i="42"/>
  <c r="AZ122" i="42"/>
  <c r="BF118" i="42"/>
  <c r="BD118" i="42"/>
  <c r="BC118" i="42"/>
  <c r="BB118" i="42"/>
  <c r="AZ118" i="42"/>
  <c r="BE118" i="42" s="1"/>
  <c r="BJ119" i="42"/>
  <c r="BF119" i="42"/>
  <c r="BD119" i="42"/>
  <c r="BC119" i="42"/>
  <c r="BB119" i="42"/>
  <c r="AZ119" i="42"/>
  <c r="BE119" i="42" s="1"/>
  <c r="BJ117" i="42"/>
  <c r="BF117" i="42"/>
  <c r="BD117" i="42"/>
  <c r="BC117" i="42"/>
  <c r="BB117" i="42"/>
  <c r="AZ117" i="42"/>
  <c r="BK116" i="42"/>
  <c r="BI116" i="42"/>
  <c r="BJ116" i="42" s="1"/>
  <c r="BH116" i="42"/>
  <c r="BG116" i="42"/>
  <c r="BA116" i="42"/>
  <c r="AY116" i="42"/>
  <c r="AX116" i="42"/>
  <c r="L5" i="42" s="1"/>
  <c r="L152" i="42" s="1"/>
  <c r="AW116" i="42"/>
  <c r="BJ115" i="42"/>
  <c r="BE115" i="42" s="1"/>
  <c r="BF115" i="42"/>
  <c r="BD115" i="42"/>
  <c r="BC115" i="42"/>
  <c r="BB115" i="42"/>
  <c r="BJ114" i="42"/>
  <c r="BE114" i="42" s="1"/>
  <c r="BF114" i="42"/>
  <c r="BD114" i="42"/>
  <c r="BC114" i="42"/>
  <c r="BB114" i="42"/>
  <c r="BJ113" i="42"/>
  <c r="BF113" i="42"/>
  <c r="BD113" i="42"/>
  <c r="BC113" i="42"/>
  <c r="BB113" i="42"/>
  <c r="AZ113" i="42"/>
  <c r="BJ112" i="42"/>
  <c r="BF112" i="42"/>
  <c r="BD112" i="42"/>
  <c r="BC112" i="42"/>
  <c r="BB112" i="42"/>
  <c r="AZ112" i="42"/>
  <c r="BF111" i="42"/>
  <c r="BD111" i="42"/>
  <c r="BC111" i="42"/>
  <c r="BB111" i="42"/>
  <c r="AZ111" i="42"/>
  <c r="BE111" i="42" s="1"/>
  <c r="BJ109" i="42"/>
  <c r="BF109" i="42"/>
  <c r="BD109" i="42"/>
  <c r="BC109" i="42"/>
  <c r="BB109" i="42"/>
  <c r="AZ109" i="42"/>
  <c r="BJ110" i="42"/>
  <c r="BF110" i="42"/>
  <c r="BD110" i="42"/>
  <c r="BC110" i="42"/>
  <c r="BB110" i="42"/>
  <c r="AZ110" i="42"/>
  <c r="BJ107" i="42"/>
  <c r="BF107" i="42"/>
  <c r="BD107" i="42"/>
  <c r="BC107" i="42"/>
  <c r="BB107" i="42"/>
  <c r="AZ107" i="42"/>
  <c r="BJ108" i="42"/>
  <c r="BF108" i="42"/>
  <c r="BD108" i="42"/>
  <c r="BC108" i="42"/>
  <c r="BB108" i="42"/>
  <c r="AZ108" i="42"/>
  <c r="BF106" i="42"/>
  <c r="BD106" i="42"/>
  <c r="BC106" i="42"/>
  <c r="BB106" i="42"/>
  <c r="AZ106" i="42"/>
  <c r="BE106" i="42" s="1"/>
  <c r="AL107" i="42"/>
  <c r="AL43" i="42" s="1"/>
  <c r="AL44" i="42" s="1"/>
  <c r="AK107" i="42"/>
  <c r="AK43" i="42" s="1"/>
  <c r="AK44" i="42" s="1"/>
  <c r="AJ107" i="42"/>
  <c r="AJ43" i="42" s="1"/>
  <c r="AJ44" i="42" s="1"/>
  <c r="AI107" i="42"/>
  <c r="AH107" i="42"/>
  <c r="AE107" i="42"/>
  <c r="AE43" i="42" s="1"/>
  <c r="AE44" i="42" s="1"/>
  <c r="AD107" i="42"/>
  <c r="AD43" i="42" s="1"/>
  <c r="AD44" i="42" s="1"/>
  <c r="AC107" i="42"/>
  <c r="AC43" i="42" s="1"/>
  <c r="AC44" i="42" s="1"/>
  <c r="AB107" i="42"/>
  <c r="AB43" i="42" s="1"/>
  <c r="AB44" i="42" s="1"/>
  <c r="CF105" i="42"/>
  <c r="CD105" i="42"/>
  <c r="CC105" i="42"/>
  <c r="CB105" i="42"/>
  <c r="BV105" i="42"/>
  <c r="BT105" i="42"/>
  <c r="BS105" i="42"/>
  <c r="BR105" i="42"/>
  <c r="BJ105" i="42"/>
  <c r="BF105" i="42"/>
  <c r="BD105" i="42"/>
  <c r="BC105" i="42"/>
  <c r="BB105" i="42"/>
  <c r="AZ105" i="42"/>
  <c r="AM106" i="42"/>
  <c r="AF106" i="42"/>
  <c r="BJ104" i="42"/>
  <c r="BF104" i="42"/>
  <c r="BD104" i="42"/>
  <c r="BC104" i="42"/>
  <c r="BB104" i="42"/>
  <c r="AZ104" i="42"/>
  <c r="AM105" i="42"/>
  <c r="AF105" i="42"/>
  <c r="CF103" i="42"/>
  <c r="CD103" i="42"/>
  <c r="CC103" i="42"/>
  <c r="CB103" i="42"/>
  <c r="BV103" i="42"/>
  <c r="BT103" i="42"/>
  <c r="BS103" i="42"/>
  <c r="BR103" i="42"/>
  <c r="BJ103" i="42"/>
  <c r="BF103" i="42"/>
  <c r="BD103" i="42"/>
  <c r="BC103" i="42"/>
  <c r="BB103" i="42"/>
  <c r="AZ103" i="42"/>
  <c r="AM104" i="42"/>
  <c r="AF104" i="42"/>
  <c r="CE102" i="42"/>
  <c r="CA102" i="42"/>
  <c r="BY102" i="42"/>
  <c r="BX102" i="42"/>
  <c r="BW102" i="42"/>
  <c r="BU102" i="42"/>
  <c r="BK102" i="42"/>
  <c r="BI102" i="42"/>
  <c r="BH102" i="42"/>
  <c r="BG102" i="42"/>
  <c r="BA102" i="42"/>
  <c r="AY102" i="42"/>
  <c r="AX102" i="42"/>
  <c r="L8" i="42" s="1"/>
  <c r="L155" i="42" s="1"/>
  <c r="AW102" i="42"/>
  <c r="AM103" i="42"/>
  <c r="AF103" i="42"/>
  <c r="CE101" i="42"/>
  <c r="CA101" i="42"/>
  <c r="BY101" i="42"/>
  <c r="BX101" i="42"/>
  <c r="BZ101" i="42" s="1"/>
  <c r="BW101" i="42"/>
  <c r="BU101" i="42"/>
  <c r="BJ101" i="42"/>
  <c r="BE101" i="42" s="1"/>
  <c r="BF101" i="42"/>
  <c r="BD101" i="42"/>
  <c r="BC101" i="42"/>
  <c r="BB101" i="42"/>
  <c r="AM102" i="42"/>
  <c r="AF102" i="42"/>
  <c r="CE100" i="42"/>
  <c r="CA100" i="42"/>
  <c r="BY100" i="42"/>
  <c r="BX100" i="42"/>
  <c r="BW100" i="42"/>
  <c r="BU100" i="42"/>
  <c r="BJ100" i="42"/>
  <c r="BF100" i="42"/>
  <c r="BD100" i="42"/>
  <c r="BC100" i="42"/>
  <c r="BB100" i="42"/>
  <c r="AZ100" i="42"/>
  <c r="AM101" i="42"/>
  <c r="AF101" i="42"/>
  <c r="CE99" i="42"/>
  <c r="CA99" i="42"/>
  <c r="BY99" i="42"/>
  <c r="BX99" i="42"/>
  <c r="BW99" i="42"/>
  <c r="BU99" i="42"/>
  <c r="BJ97" i="42"/>
  <c r="BF97" i="42"/>
  <c r="BD97" i="42"/>
  <c r="BC97" i="42"/>
  <c r="BB97" i="42"/>
  <c r="AZ97" i="42"/>
  <c r="AM100" i="42"/>
  <c r="AF100" i="42"/>
  <c r="CE98" i="42"/>
  <c r="CA98" i="42"/>
  <c r="BY98" i="42"/>
  <c r="BX98" i="42"/>
  <c r="BW98" i="42"/>
  <c r="BU98" i="42"/>
  <c r="BJ99" i="42"/>
  <c r="BF99" i="42"/>
  <c r="BD99" i="42"/>
  <c r="BC99" i="42"/>
  <c r="BB99" i="42"/>
  <c r="AZ99" i="42"/>
  <c r="CE97" i="42"/>
  <c r="CA97" i="42"/>
  <c r="BY97" i="42"/>
  <c r="BX97" i="42"/>
  <c r="BW97" i="42"/>
  <c r="BU97" i="42"/>
  <c r="BJ98" i="42"/>
  <c r="BF98" i="42"/>
  <c r="BD98" i="42"/>
  <c r="BC98" i="42"/>
  <c r="BB98" i="42"/>
  <c r="AZ98" i="42"/>
  <c r="CE96" i="42"/>
  <c r="CA96" i="42"/>
  <c r="BY96" i="42"/>
  <c r="BX96" i="42"/>
  <c r="BW96" i="42"/>
  <c r="BU96" i="42"/>
  <c r="BJ96" i="42"/>
  <c r="BF96" i="42"/>
  <c r="BD96" i="42"/>
  <c r="BC96" i="42"/>
  <c r="BB96" i="42"/>
  <c r="AZ96" i="42"/>
  <c r="CE95" i="42"/>
  <c r="CA95" i="42"/>
  <c r="BY95" i="42"/>
  <c r="BX95" i="42"/>
  <c r="BW95" i="42"/>
  <c r="BU95" i="42"/>
  <c r="BJ95" i="42"/>
  <c r="BF95" i="42"/>
  <c r="BD95" i="42"/>
  <c r="BC95" i="42"/>
  <c r="BB95" i="42"/>
  <c r="AZ95" i="42"/>
  <c r="CE94" i="42"/>
  <c r="CA94" i="42"/>
  <c r="BY94" i="42"/>
  <c r="BX94" i="42"/>
  <c r="BW94" i="42"/>
  <c r="BU94" i="42"/>
  <c r="BJ94" i="42"/>
  <c r="BF94" i="42"/>
  <c r="BD94" i="42"/>
  <c r="BC94" i="42"/>
  <c r="BB94" i="42"/>
  <c r="AZ94" i="42"/>
  <c r="CE93" i="42"/>
  <c r="CA93" i="42"/>
  <c r="BY93" i="42"/>
  <c r="BX93" i="42"/>
  <c r="BW93" i="42"/>
  <c r="BU93" i="42"/>
  <c r="BJ92" i="42"/>
  <c r="BF92" i="42"/>
  <c r="BD92" i="42"/>
  <c r="BC92" i="42"/>
  <c r="BB92" i="42"/>
  <c r="AZ92" i="42"/>
  <c r="CE92" i="42"/>
  <c r="CA92" i="42"/>
  <c r="BY92" i="42"/>
  <c r="BX92" i="42"/>
  <c r="BW92" i="42"/>
  <c r="BU92" i="42"/>
  <c r="BJ93" i="42"/>
  <c r="BF93" i="42"/>
  <c r="BD93" i="42"/>
  <c r="BC93" i="42"/>
  <c r="BB93" i="42"/>
  <c r="AZ93" i="42"/>
  <c r="AL93" i="42"/>
  <c r="AK93" i="42"/>
  <c r="AJ93" i="42"/>
  <c r="AI93" i="42"/>
  <c r="AH93" i="42"/>
  <c r="AE93" i="42"/>
  <c r="AD93" i="42"/>
  <c r="AC93" i="42"/>
  <c r="AB93" i="42"/>
  <c r="CE91" i="42"/>
  <c r="CA91" i="42"/>
  <c r="BY91" i="42"/>
  <c r="BX91" i="42"/>
  <c r="BW91" i="42"/>
  <c r="BU91" i="42"/>
  <c r="BF91" i="42"/>
  <c r="BD91" i="42"/>
  <c r="BC91" i="42"/>
  <c r="BB91" i="42"/>
  <c r="AZ91" i="42"/>
  <c r="BE91" i="42" s="1"/>
  <c r="AL92" i="42"/>
  <c r="AK92" i="42"/>
  <c r="AJ92" i="42"/>
  <c r="AI92" i="42"/>
  <c r="AH92" i="42"/>
  <c r="AE92" i="42"/>
  <c r="AD92" i="42"/>
  <c r="AC92" i="42"/>
  <c r="AB92" i="42"/>
  <c r="CE90" i="42"/>
  <c r="CA90" i="42"/>
  <c r="BY90" i="42"/>
  <c r="BX90" i="42"/>
  <c r="BW90" i="42"/>
  <c r="BU90" i="42"/>
  <c r="BJ90" i="42"/>
  <c r="BF90" i="42"/>
  <c r="BD90" i="42"/>
  <c r="BC90" i="42"/>
  <c r="BB90" i="42"/>
  <c r="AZ90" i="42"/>
  <c r="AL91" i="42"/>
  <c r="AK91" i="42"/>
  <c r="AJ91" i="42"/>
  <c r="AI91" i="42"/>
  <c r="AH91" i="42"/>
  <c r="AE91" i="42"/>
  <c r="AD91" i="42"/>
  <c r="AC91" i="42"/>
  <c r="AB91" i="42"/>
  <c r="CE89" i="42"/>
  <c r="CA89" i="42"/>
  <c r="BY89" i="42"/>
  <c r="BX89" i="42"/>
  <c r="BW89" i="42"/>
  <c r="BU89" i="42"/>
  <c r="BK89" i="42"/>
  <c r="BI89" i="42"/>
  <c r="BH89" i="42"/>
  <c r="BG89" i="42"/>
  <c r="BA89" i="42"/>
  <c r="AY89" i="42"/>
  <c r="AX89" i="42"/>
  <c r="AW89" i="42"/>
  <c r="AL90" i="42"/>
  <c r="AK90" i="42"/>
  <c r="AJ90" i="42"/>
  <c r="AI90" i="42"/>
  <c r="AH90" i="42"/>
  <c r="AE90" i="42"/>
  <c r="AD90" i="42"/>
  <c r="AC90" i="42"/>
  <c r="AB90" i="42"/>
  <c r="CE88" i="42"/>
  <c r="CA88" i="42"/>
  <c r="BY88" i="42"/>
  <c r="BX88" i="42"/>
  <c r="BW88" i="42"/>
  <c r="BU88" i="42"/>
  <c r="BJ88" i="42"/>
  <c r="BF88" i="42"/>
  <c r="BD88" i="42"/>
  <c r="BC88" i="42"/>
  <c r="BB88" i="42"/>
  <c r="AZ88" i="42"/>
  <c r="AL89" i="42"/>
  <c r="AK89" i="42"/>
  <c r="AJ89" i="42"/>
  <c r="AI89" i="42"/>
  <c r="AH89" i="42"/>
  <c r="AE89" i="42"/>
  <c r="AD89" i="42"/>
  <c r="AC89" i="42"/>
  <c r="AB89" i="42"/>
  <c r="CE87" i="42"/>
  <c r="CA87" i="42"/>
  <c r="BY87" i="42"/>
  <c r="BX87" i="42"/>
  <c r="BW87" i="42"/>
  <c r="BU87" i="42"/>
  <c r="BJ84" i="42"/>
  <c r="BF84" i="42"/>
  <c r="BD84" i="42"/>
  <c r="BC84" i="42"/>
  <c r="BB84" i="42"/>
  <c r="AZ84" i="42"/>
  <c r="AL88" i="42"/>
  <c r="AK88" i="42"/>
  <c r="AJ88" i="42"/>
  <c r="AI88" i="42"/>
  <c r="AH88" i="42"/>
  <c r="AE88" i="42"/>
  <c r="AD88" i="42"/>
  <c r="AC88" i="42"/>
  <c r="AB88" i="42"/>
  <c r="CE86" i="42"/>
  <c r="CA86" i="42"/>
  <c r="BY86" i="42"/>
  <c r="BX86" i="42"/>
  <c r="BW86" i="42"/>
  <c r="BU86" i="42"/>
  <c r="BJ87" i="42"/>
  <c r="BF87" i="42"/>
  <c r="BD87" i="42"/>
  <c r="BC87" i="42"/>
  <c r="BB87" i="42"/>
  <c r="AZ87" i="42"/>
  <c r="AL87" i="42"/>
  <c r="AK87" i="42"/>
  <c r="AJ87" i="42"/>
  <c r="AI87" i="42"/>
  <c r="AH87" i="42"/>
  <c r="AE87" i="42"/>
  <c r="AD87" i="42"/>
  <c r="AC87" i="42"/>
  <c r="AB87" i="42"/>
  <c r="CE85" i="42"/>
  <c r="CA85" i="42"/>
  <c r="BY85" i="42"/>
  <c r="BX85" i="42"/>
  <c r="BW85" i="42"/>
  <c r="BU85" i="42"/>
  <c r="BJ86" i="42"/>
  <c r="BF86" i="42"/>
  <c r="BD86" i="42"/>
  <c r="BC86" i="42"/>
  <c r="BB86" i="42"/>
  <c r="AZ86" i="42"/>
  <c r="CE84" i="42"/>
  <c r="CA84" i="42"/>
  <c r="BY84" i="42"/>
  <c r="BX84" i="42"/>
  <c r="BZ84" i="42" s="1"/>
  <c r="BW84" i="42"/>
  <c r="BU84" i="42"/>
  <c r="BJ85" i="42"/>
  <c r="BF85" i="42"/>
  <c r="BD85" i="42"/>
  <c r="BC85" i="42"/>
  <c r="BB85" i="42"/>
  <c r="AZ85" i="42"/>
  <c r="CE83" i="42"/>
  <c r="CA83" i="42"/>
  <c r="BY83" i="42"/>
  <c r="BX83" i="42"/>
  <c r="BW83" i="42"/>
  <c r="BU83" i="42"/>
  <c r="BJ82" i="42"/>
  <c r="BF82" i="42"/>
  <c r="BD82" i="42"/>
  <c r="BC82" i="42"/>
  <c r="BB82" i="42"/>
  <c r="AZ82" i="42"/>
  <c r="CE82" i="42"/>
  <c r="CA82" i="42"/>
  <c r="BY82" i="42"/>
  <c r="BX82" i="42"/>
  <c r="BW82" i="42"/>
  <c r="BU82" i="42"/>
  <c r="BJ83" i="42"/>
  <c r="BF83" i="42"/>
  <c r="BD83" i="42"/>
  <c r="BC83" i="42"/>
  <c r="BB83" i="42"/>
  <c r="AZ83" i="42"/>
  <c r="CE81" i="42"/>
  <c r="CA81" i="42"/>
  <c r="BY81" i="42"/>
  <c r="BX81" i="42"/>
  <c r="BW81" i="42"/>
  <c r="BU81" i="42"/>
  <c r="BJ81" i="42"/>
  <c r="BF81" i="42"/>
  <c r="BD81" i="42"/>
  <c r="BC81" i="42"/>
  <c r="BB81" i="42"/>
  <c r="AZ81" i="42"/>
  <c r="CE80" i="42"/>
  <c r="CA80" i="42"/>
  <c r="BY80" i="42"/>
  <c r="BX80" i="42"/>
  <c r="BW80" i="42"/>
  <c r="BU80" i="42"/>
  <c r="BJ80" i="42"/>
  <c r="BF80" i="42"/>
  <c r="BD80" i="42"/>
  <c r="BC80" i="42"/>
  <c r="BB80" i="42"/>
  <c r="AZ80" i="42"/>
  <c r="CE79" i="42"/>
  <c r="CA79" i="42"/>
  <c r="BY79" i="42"/>
  <c r="BX79" i="42"/>
  <c r="BW79" i="42"/>
  <c r="BU79" i="42"/>
  <c r="BJ79" i="42"/>
  <c r="BF79" i="42"/>
  <c r="BD79" i="42"/>
  <c r="BC79" i="42"/>
  <c r="BB79" i="42"/>
  <c r="AZ79" i="42"/>
  <c r="AM79" i="42"/>
  <c r="AF79" i="42"/>
  <c r="CE78" i="42"/>
  <c r="CA78" i="42"/>
  <c r="BY78" i="42"/>
  <c r="BX78" i="42"/>
  <c r="BW78" i="42"/>
  <c r="BU78" i="42"/>
  <c r="BJ78" i="42"/>
  <c r="BF78" i="42"/>
  <c r="BD78" i="42"/>
  <c r="BC78" i="42"/>
  <c r="BB78" i="42"/>
  <c r="AZ78" i="42"/>
  <c r="C75" i="42"/>
  <c r="X64" i="42"/>
  <c r="U64" i="42"/>
  <c r="BK59" i="42"/>
  <c r="BI59" i="42"/>
  <c r="BH59" i="42"/>
  <c r="BG59" i="42"/>
  <c r="BA59" i="42"/>
  <c r="AY59" i="42"/>
  <c r="N10" i="42" s="1"/>
  <c r="N157" i="42" s="1"/>
  <c r="AX59" i="42"/>
  <c r="L10" i="42" s="1"/>
  <c r="L157" i="42" s="1"/>
  <c r="AW59" i="42"/>
  <c r="BJ58" i="42"/>
  <c r="BE58" i="42" s="1"/>
  <c r="BF58" i="42"/>
  <c r="BD58" i="42"/>
  <c r="BC58" i="42"/>
  <c r="BB58" i="42"/>
  <c r="BJ57" i="42"/>
  <c r="BE57" i="42" s="1"/>
  <c r="BF57" i="42"/>
  <c r="BD57" i="42"/>
  <c r="BC57" i="42"/>
  <c r="BB57" i="42"/>
  <c r="BJ56" i="42"/>
  <c r="BE56" i="42" s="1"/>
  <c r="BF56" i="42"/>
  <c r="BD56" i="42"/>
  <c r="BC56" i="42"/>
  <c r="BB56" i="42"/>
  <c r="BF55" i="42"/>
  <c r="BD55" i="42"/>
  <c r="BC55" i="42"/>
  <c r="BB55" i="42"/>
  <c r="AZ55" i="42"/>
  <c r="BE55" i="42" s="1"/>
  <c r="BF54" i="42"/>
  <c r="BD54" i="42"/>
  <c r="BC54" i="42"/>
  <c r="BB54" i="42"/>
  <c r="AZ54" i="42"/>
  <c r="BE54" i="42" s="1"/>
  <c r="CF53" i="42"/>
  <c r="CD53" i="42"/>
  <c r="CC53" i="42"/>
  <c r="CB53" i="42"/>
  <c r="BV53" i="42"/>
  <c r="BT53" i="42"/>
  <c r="BS53" i="42"/>
  <c r="BR53" i="42"/>
  <c r="BJ53" i="42"/>
  <c r="BF53" i="42"/>
  <c r="BD53" i="42"/>
  <c r="BC53" i="42"/>
  <c r="BB53" i="42"/>
  <c r="AZ53" i="42"/>
  <c r="CE52" i="42"/>
  <c r="CA52" i="42"/>
  <c r="BY52" i="42"/>
  <c r="BX52" i="42"/>
  <c r="BW52" i="42"/>
  <c r="BJ51" i="42"/>
  <c r="BF51" i="42"/>
  <c r="BD51" i="42"/>
  <c r="BC51" i="42"/>
  <c r="BB51" i="42"/>
  <c r="AZ51" i="42"/>
  <c r="CE51" i="42"/>
  <c r="CA51" i="42"/>
  <c r="BY51" i="42"/>
  <c r="BX51" i="42"/>
  <c r="BW51" i="42"/>
  <c r="BU51" i="42"/>
  <c r="BJ52" i="42"/>
  <c r="BF52" i="42"/>
  <c r="BD52" i="42"/>
  <c r="BC52" i="42"/>
  <c r="BB52" i="42"/>
  <c r="AZ52" i="42"/>
  <c r="CE50" i="42"/>
  <c r="CA50" i="42"/>
  <c r="BY50" i="42"/>
  <c r="BX50" i="42"/>
  <c r="BW50" i="42"/>
  <c r="BJ50" i="42"/>
  <c r="BF50" i="42"/>
  <c r="BD50" i="42"/>
  <c r="BC50" i="42"/>
  <c r="BB50" i="42"/>
  <c r="AZ50" i="42"/>
  <c r="CE49" i="42"/>
  <c r="CA49" i="42"/>
  <c r="BY49" i="42"/>
  <c r="BX49" i="42"/>
  <c r="BW49" i="42"/>
  <c r="BU49" i="42"/>
  <c r="BJ49" i="42"/>
  <c r="BF49" i="42"/>
  <c r="BD49" i="42"/>
  <c r="BC49" i="42"/>
  <c r="BB49" i="42"/>
  <c r="AZ49" i="42"/>
  <c r="CE48" i="42"/>
  <c r="CA48" i="42"/>
  <c r="BY48" i="42"/>
  <c r="BX48" i="42"/>
  <c r="BW48" i="42"/>
  <c r="BU48" i="42"/>
  <c r="BJ48" i="42"/>
  <c r="BF48" i="42"/>
  <c r="BD48" i="42"/>
  <c r="BC48" i="42"/>
  <c r="BB48" i="42"/>
  <c r="AZ48" i="42"/>
  <c r="CE47" i="42"/>
  <c r="CA47" i="42"/>
  <c r="BY47" i="42"/>
  <c r="BX47" i="42"/>
  <c r="BW47" i="42"/>
  <c r="BU47" i="42"/>
  <c r="BJ47" i="42"/>
  <c r="BF47" i="42"/>
  <c r="BD47" i="42"/>
  <c r="BC47" i="42"/>
  <c r="BB47" i="42"/>
  <c r="AZ47" i="42"/>
  <c r="CE46" i="42"/>
  <c r="CA46" i="42"/>
  <c r="BY46" i="42"/>
  <c r="BX46" i="42"/>
  <c r="BW46" i="42"/>
  <c r="BU46" i="42"/>
  <c r="BF46" i="42"/>
  <c r="BD46" i="42"/>
  <c r="BC46" i="42"/>
  <c r="BB46" i="42"/>
  <c r="AZ46" i="42"/>
  <c r="BE46" i="42" s="1"/>
  <c r="L52" i="42"/>
  <c r="G52" i="42"/>
  <c r="CE45" i="42"/>
  <c r="CA45" i="42"/>
  <c r="BY45" i="42"/>
  <c r="BX45" i="42"/>
  <c r="BW45" i="42"/>
  <c r="BU45" i="42"/>
  <c r="BJ45" i="42"/>
  <c r="BF45" i="42"/>
  <c r="BD45" i="42"/>
  <c r="BC45" i="42"/>
  <c r="BB45" i="42"/>
  <c r="AZ45" i="42"/>
  <c r="CE44" i="42"/>
  <c r="CA44" i="42"/>
  <c r="BY44" i="42"/>
  <c r="BX44" i="42"/>
  <c r="BW44" i="42"/>
  <c r="BU44" i="42"/>
  <c r="BK44" i="42"/>
  <c r="BI44" i="42"/>
  <c r="BH44" i="42"/>
  <c r="BG44" i="42"/>
  <c r="BA44" i="42"/>
  <c r="O7" i="42" s="1"/>
  <c r="O154" i="42" s="1"/>
  <c r="AY44" i="42"/>
  <c r="AX44" i="42"/>
  <c r="AW44" i="42"/>
  <c r="CE43" i="42"/>
  <c r="CA43" i="42"/>
  <c r="BY43" i="42"/>
  <c r="BX43" i="42"/>
  <c r="BW43" i="42"/>
  <c r="BU43" i="42"/>
  <c r="BJ43" i="42"/>
  <c r="BF43" i="42"/>
  <c r="BD43" i="42"/>
  <c r="BC43" i="42"/>
  <c r="BB43" i="42"/>
  <c r="AZ43" i="42"/>
  <c r="AI43" i="42"/>
  <c r="AI44" i="42" s="1"/>
  <c r="AH43" i="42"/>
  <c r="AH44" i="42" s="1"/>
  <c r="CE42" i="42"/>
  <c r="CA42" i="42"/>
  <c r="BY42" i="42"/>
  <c r="BX42" i="42"/>
  <c r="BW42" i="42"/>
  <c r="BJ42" i="42"/>
  <c r="BF42" i="42"/>
  <c r="BD42" i="42"/>
  <c r="BC42" i="42"/>
  <c r="BB42" i="42"/>
  <c r="AZ42" i="42"/>
  <c r="AM42" i="42"/>
  <c r="AF42" i="42"/>
  <c r="CE41" i="42"/>
  <c r="CA41" i="42"/>
  <c r="BY41" i="42"/>
  <c r="BX41" i="42"/>
  <c r="BW41" i="42"/>
  <c r="BU41" i="42"/>
  <c r="BJ41" i="42"/>
  <c r="BF41" i="42"/>
  <c r="BD41" i="42"/>
  <c r="BC41" i="42"/>
  <c r="BB41" i="42"/>
  <c r="AZ41" i="42"/>
  <c r="AM41" i="42"/>
  <c r="AF41" i="42"/>
  <c r="CE40" i="42"/>
  <c r="CA40" i="42"/>
  <c r="BY40" i="42"/>
  <c r="BX40" i="42"/>
  <c r="BW40" i="42"/>
  <c r="BU40" i="42"/>
  <c r="BJ40" i="42"/>
  <c r="BF40" i="42"/>
  <c r="BD40" i="42"/>
  <c r="BC40" i="42"/>
  <c r="BB40" i="42"/>
  <c r="AZ40" i="42"/>
  <c r="AM40" i="42"/>
  <c r="AF40" i="42"/>
  <c r="CE39" i="42"/>
  <c r="CA39" i="42"/>
  <c r="BY39" i="42"/>
  <c r="BX39" i="42"/>
  <c r="BW39" i="42"/>
  <c r="BJ39" i="42"/>
  <c r="BF39" i="42"/>
  <c r="BD39" i="42"/>
  <c r="BC39" i="42"/>
  <c r="BB39" i="42"/>
  <c r="AZ39" i="42"/>
  <c r="AM39" i="42"/>
  <c r="AF39" i="42"/>
  <c r="CE38" i="42"/>
  <c r="CA38" i="42"/>
  <c r="BY38" i="42"/>
  <c r="BX38" i="42"/>
  <c r="BW38" i="42"/>
  <c r="BU38" i="42"/>
  <c r="BJ38" i="42"/>
  <c r="BF38" i="42"/>
  <c r="BD38" i="42"/>
  <c r="BC38" i="42"/>
  <c r="BB38" i="42"/>
  <c r="AZ38" i="42"/>
  <c r="AM38" i="42"/>
  <c r="AF38" i="42"/>
  <c r="CE37" i="42"/>
  <c r="CA37" i="42"/>
  <c r="BY37" i="42"/>
  <c r="BX37" i="42"/>
  <c r="BW37" i="42"/>
  <c r="BU37" i="42"/>
  <c r="BJ37" i="42"/>
  <c r="BF37" i="42"/>
  <c r="BD37" i="42"/>
  <c r="BC37" i="42"/>
  <c r="BB37" i="42"/>
  <c r="AZ37" i="42"/>
  <c r="AM37" i="42"/>
  <c r="AF37" i="42"/>
  <c r="CE36" i="42"/>
  <c r="CA36" i="42"/>
  <c r="BY36" i="42"/>
  <c r="BX36" i="42"/>
  <c r="BW36" i="42"/>
  <c r="BU36" i="42"/>
  <c r="BJ34" i="42"/>
  <c r="BF34" i="42"/>
  <c r="BD34" i="42"/>
  <c r="BC34" i="42"/>
  <c r="BB34" i="42"/>
  <c r="AZ34" i="42"/>
  <c r="AM36" i="42"/>
  <c r="AF36" i="42"/>
  <c r="CE35" i="42"/>
  <c r="CA35" i="42"/>
  <c r="BY35" i="42"/>
  <c r="BX35" i="42"/>
  <c r="BW35" i="42"/>
  <c r="BU35" i="42"/>
  <c r="BJ35" i="42"/>
  <c r="BF35" i="42"/>
  <c r="BD35" i="42"/>
  <c r="BC35" i="42"/>
  <c r="BB35" i="42"/>
  <c r="AZ35" i="42"/>
  <c r="AM35" i="42"/>
  <c r="AF35" i="42"/>
  <c r="CE34" i="42"/>
  <c r="CA34" i="42"/>
  <c r="BY34" i="42"/>
  <c r="BX34" i="42"/>
  <c r="BW34" i="42"/>
  <c r="BU34" i="42"/>
  <c r="BJ36" i="42"/>
  <c r="BF36" i="42"/>
  <c r="BD36" i="42"/>
  <c r="BC36" i="42"/>
  <c r="BB36" i="42"/>
  <c r="AZ36" i="42"/>
  <c r="CE33" i="42"/>
  <c r="CA33" i="42"/>
  <c r="BY33" i="42"/>
  <c r="BX33" i="42"/>
  <c r="BW33" i="42"/>
  <c r="BJ33" i="42"/>
  <c r="BF33" i="42"/>
  <c r="BD33" i="42"/>
  <c r="BC33" i="42"/>
  <c r="BB33" i="42"/>
  <c r="AZ33" i="42"/>
  <c r="CE32" i="42"/>
  <c r="CA32" i="42"/>
  <c r="BY32" i="42"/>
  <c r="BX32" i="42"/>
  <c r="BW32" i="42"/>
  <c r="BU32" i="42"/>
  <c r="BK32" i="42"/>
  <c r="BI32" i="42"/>
  <c r="BH32" i="42"/>
  <c r="BG32" i="42"/>
  <c r="BA32" i="42"/>
  <c r="AY32" i="42"/>
  <c r="AX32" i="42"/>
  <c r="L9" i="42" s="1"/>
  <c r="L153" i="42" s="1"/>
  <c r="AW32" i="42"/>
  <c r="CE31" i="42"/>
  <c r="CA31" i="42"/>
  <c r="BY31" i="42"/>
  <c r="BX31" i="42"/>
  <c r="BW31" i="42"/>
  <c r="BJ31" i="42"/>
  <c r="BE31" i="42" s="1"/>
  <c r="BF31" i="42"/>
  <c r="BD31" i="42"/>
  <c r="BC31" i="42"/>
  <c r="BB31" i="42"/>
  <c r="CE30" i="42"/>
  <c r="CA30" i="42"/>
  <c r="BY30" i="42"/>
  <c r="BX30" i="42"/>
  <c r="BW30" i="42"/>
  <c r="BU30" i="42"/>
  <c r="BJ30" i="42"/>
  <c r="BE30" i="42" s="1"/>
  <c r="BF30" i="42"/>
  <c r="BD30" i="42"/>
  <c r="BC30" i="42"/>
  <c r="BB30" i="42"/>
  <c r="CE29" i="42"/>
  <c r="CA29" i="42"/>
  <c r="BY29" i="42"/>
  <c r="BX29" i="42"/>
  <c r="BW29" i="42"/>
  <c r="BJ29" i="42"/>
  <c r="BE29" i="42" s="1"/>
  <c r="BF29" i="42"/>
  <c r="BD29" i="42"/>
  <c r="BC29" i="42"/>
  <c r="BB29" i="42"/>
  <c r="CE28" i="42"/>
  <c r="CA28" i="42"/>
  <c r="BY28" i="42"/>
  <c r="BX28" i="42"/>
  <c r="BW28" i="42"/>
  <c r="BU28" i="42"/>
  <c r="BJ28" i="42"/>
  <c r="BF28" i="42"/>
  <c r="BD28" i="42"/>
  <c r="BC28" i="42"/>
  <c r="BB28" i="42"/>
  <c r="AZ28" i="42"/>
  <c r="CE27" i="42"/>
  <c r="CA27" i="42"/>
  <c r="BY27" i="42"/>
  <c r="BX27" i="42"/>
  <c r="BW27" i="42"/>
  <c r="BU27" i="42"/>
  <c r="BF27" i="42"/>
  <c r="BD27" i="42"/>
  <c r="BC27" i="42"/>
  <c r="BB27" i="42"/>
  <c r="AZ27" i="42"/>
  <c r="BE27" i="42" s="1"/>
  <c r="AL27" i="42"/>
  <c r="AK27" i="42"/>
  <c r="AJ27" i="42"/>
  <c r="AI27" i="42"/>
  <c r="AH27" i="42"/>
  <c r="AE27" i="42"/>
  <c r="AD27" i="42"/>
  <c r="AC27" i="42"/>
  <c r="AB27" i="42"/>
  <c r="CE26" i="42"/>
  <c r="CA26" i="42"/>
  <c r="BY26" i="42"/>
  <c r="BX26" i="42"/>
  <c r="BW26" i="42"/>
  <c r="BJ26" i="42"/>
  <c r="BF26" i="42"/>
  <c r="BD26" i="42"/>
  <c r="BC26" i="42"/>
  <c r="BB26" i="42"/>
  <c r="AZ26" i="42"/>
  <c r="AL26" i="42"/>
  <c r="AK26" i="42"/>
  <c r="AJ26" i="42"/>
  <c r="AI26" i="42"/>
  <c r="AH26" i="42"/>
  <c r="AE26" i="42"/>
  <c r="AD26" i="42"/>
  <c r="AC26" i="42"/>
  <c r="AB26" i="42"/>
  <c r="CE25" i="42"/>
  <c r="CA25" i="42"/>
  <c r="BY25" i="42"/>
  <c r="BX25" i="42"/>
  <c r="BW25" i="42"/>
  <c r="BU25" i="42"/>
  <c r="BJ24" i="42"/>
  <c r="BF24" i="42"/>
  <c r="BD24" i="42"/>
  <c r="BC24" i="42"/>
  <c r="BB24" i="42"/>
  <c r="AZ24" i="42"/>
  <c r="AL25" i="42"/>
  <c r="AK25" i="42"/>
  <c r="AJ25" i="42"/>
  <c r="AI25" i="42"/>
  <c r="AH25" i="42"/>
  <c r="AE25" i="42"/>
  <c r="AD25" i="42"/>
  <c r="AC25" i="42"/>
  <c r="AB25" i="42"/>
  <c r="CE24" i="42"/>
  <c r="CA24" i="42"/>
  <c r="BY24" i="42"/>
  <c r="BX24" i="42"/>
  <c r="BW24" i="42"/>
  <c r="BJ25" i="42"/>
  <c r="BF25" i="42"/>
  <c r="BD25" i="42"/>
  <c r="BC25" i="42"/>
  <c r="BB25" i="42"/>
  <c r="AZ25" i="42"/>
  <c r="AL24" i="42"/>
  <c r="AK24" i="42"/>
  <c r="AJ24" i="42"/>
  <c r="AI24" i="42"/>
  <c r="AH24" i="42"/>
  <c r="AE24" i="42"/>
  <c r="AD24" i="42"/>
  <c r="AC24" i="42"/>
  <c r="AB24" i="42"/>
  <c r="CE23" i="42"/>
  <c r="CA23" i="42"/>
  <c r="BY23" i="42"/>
  <c r="BX23" i="42"/>
  <c r="BW23" i="42"/>
  <c r="BU23" i="42"/>
  <c r="BJ23" i="42"/>
  <c r="BF23" i="42"/>
  <c r="BD23" i="42"/>
  <c r="BC23" i="42"/>
  <c r="BB23" i="42"/>
  <c r="AZ23" i="42"/>
  <c r="AL23" i="42"/>
  <c r="AK23" i="42"/>
  <c r="AJ23" i="42"/>
  <c r="AI23" i="42"/>
  <c r="AH23" i="42"/>
  <c r="AE23" i="42"/>
  <c r="AD23" i="42"/>
  <c r="AC23" i="42"/>
  <c r="AB23" i="42"/>
  <c r="CE22" i="42"/>
  <c r="CA22" i="42"/>
  <c r="BY22" i="42"/>
  <c r="BX22" i="42"/>
  <c r="BW22" i="42"/>
  <c r="BU22" i="42"/>
  <c r="BF22" i="42"/>
  <c r="BD22" i="42"/>
  <c r="BC22" i="42"/>
  <c r="BB22" i="42"/>
  <c r="AZ22" i="42"/>
  <c r="BE22" i="42" s="1"/>
  <c r="AL22" i="42"/>
  <c r="AK22" i="42"/>
  <c r="AJ22" i="42"/>
  <c r="AI22" i="42"/>
  <c r="AH22" i="42"/>
  <c r="AE22" i="42"/>
  <c r="AD22" i="42"/>
  <c r="AC22" i="42"/>
  <c r="AB22" i="42"/>
  <c r="CE21" i="42"/>
  <c r="CA21" i="42"/>
  <c r="BY21" i="42"/>
  <c r="BX21" i="42"/>
  <c r="BW21" i="42"/>
  <c r="BU21" i="42"/>
  <c r="BJ21" i="42"/>
  <c r="BF21" i="42"/>
  <c r="BD21" i="42"/>
  <c r="BC21" i="42"/>
  <c r="BB21" i="42"/>
  <c r="AZ21" i="42"/>
  <c r="AL21" i="42"/>
  <c r="AK21" i="42"/>
  <c r="AJ21" i="42"/>
  <c r="AI21" i="42"/>
  <c r="AH21" i="42"/>
  <c r="AE21" i="42"/>
  <c r="AD21" i="42"/>
  <c r="AC21" i="42"/>
  <c r="AB21" i="42"/>
  <c r="CE20" i="42"/>
  <c r="CA20" i="42"/>
  <c r="BY20" i="42"/>
  <c r="BX20" i="42"/>
  <c r="BW20" i="42"/>
  <c r="BU20" i="42"/>
  <c r="BJ20" i="42"/>
  <c r="BF20" i="42"/>
  <c r="BD20" i="42"/>
  <c r="BC20" i="42"/>
  <c r="BB20" i="42"/>
  <c r="AZ20" i="42"/>
  <c r="AL20" i="42"/>
  <c r="AK20" i="42"/>
  <c r="AJ20" i="42"/>
  <c r="AI20" i="42"/>
  <c r="AH20" i="42"/>
  <c r="AE20" i="42"/>
  <c r="AD20" i="42"/>
  <c r="AC20" i="42"/>
  <c r="CE19" i="42"/>
  <c r="CA19" i="42"/>
  <c r="BY19" i="42"/>
  <c r="BX19" i="42"/>
  <c r="BW19" i="42"/>
  <c r="BU19" i="42"/>
  <c r="BJ19" i="42"/>
  <c r="BF19" i="42"/>
  <c r="BD19" i="42"/>
  <c r="BC19" i="42"/>
  <c r="BB19" i="42"/>
  <c r="AZ19" i="42"/>
  <c r="CE18" i="42"/>
  <c r="CA18" i="42"/>
  <c r="BY18" i="42"/>
  <c r="BX18" i="42"/>
  <c r="BW18" i="42"/>
  <c r="BU18" i="42"/>
  <c r="BK18" i="42"/>
  <c r="BI18" i="42"/>
  <c r="BH18" i="42"/>
  <c r="BG18" i="42"/>
  <c r="BA18" i="42"/>
  <c r="O11" i="42" s="1"/>
  <c r="O156" i="42" s="1"/>
  <c r="AY18" i="42"/>
  <c r="N11" i="42" s="1"/>
  <c r="N156" i="42" s="1"/>
  <c r="AX18" i="42"/>
  <c r="L11" i="42" s="1"/>
  <c r="L156" i="42" s="1"/>
  <c r="AW18" i="42"/>
  <c r="CE17" i="42"/>
  <c r="CA17" i="42"/>
  <c r="BY17" i="42"/>
  <c r="BX17" i="42"/>
  <c r="BW17" i="42"/>
  <c r="BU17" i="42"/>
  <c r="BJ17" i="42"/>
  <c r="BE17" i="42" s="1"/>
  <c r="BF17" i="42"/>
  <c r="BD17" i="42"/>
  <c r="BC17" i="42"/>
  <c r="BB17" i="42"/>
  <c r="CE16" i="42"/>
  <c r="CA16" i="42"/>
  <c r="BY16" i="42"/>
  <c r="BX16" i="42"/>
  <c r="BW16" i="42"/>
  <c r="BJ16" i="42"/>
  <c r="BE16" i="42" s="1"/>
  <c r="BF16" i="42"/>
  <c r="BD16" i="42"/>
  <c r="BC16" i="42"/>
  <c r="BB16" i="42"/>
  <c r="CE15" i="42"/>
  <c r="CA15" i="42"/>
  <c r="BY15" i="42"/>
  <c r="BX15" i="42"/>
  <c r="BW15" i="42"/>
  <c r="BF15" i="42"/>
  <c r="BD15" i="42"/>
  <c r="BC15" i="42"/>
  <c r="BB15" i="42"/>
  <c r="AZ15" i="42"/>
  <c r="BE15" i="42" s="1"/>
  <c r="CE14" i="42"/>
  <c r="CA14" i="42"/>
  <c r="BY14" i="42"/>
  <c r="BX14" i="42"/>
  <c r="BW14" i="42"/>
  <c r="BU14" i="42"/>
  <c r="BJ14" i="42"/>
  <c r="BF14" i="42"/>
  <c r="BD14" i="42"/>
  <c r="BC14" i="42"/>
  <c r="BB14" i="42"/>
  <c r="AZ14" i="42"/>
  <c r="B14" i="42"/>
  <c r="CE13" i="42"/>
  <c r="CA13" i="42"/>
  <c r="BY13" i="42"/>
  <c r="BX13" i="42"/>
  <c r="BW13" i="42"/>
  <c r="BU13" i="42"/>
  <c r="BJ11" i="42"/>
  <c r="BF11" i="42"/>
  <c r="BD11" i="42"/>
  <c r="BC11" i="42"/>
  <c r="BB11" i="42"/>
  <c r="AZ11" i="42"/>
  <c r="AL13" i="42"/>
  <c r="AL14" i="42" s="1"/>
  <c r="AK13" i="42"/>
  <c r="AJ13" i="42"/>
  <c r="AJ28" i="42" s="1"/>
  <c r="AB13" i="42"/>
  <c r="CE12" i="42"/>
  <c r="CA12" i="42"/>
  <c r="BY12" i="42"/>
  <c r="BX12" i="42"/>
  <c r="BW12" i="42"/>
  <c r="BU12" i="42"/>
  <c r="BJ13" i="42"/>
  <c r="BF13" i="42"/>
  <c r="BD13" i="42"/>
  <c r="BC13" i="42"/>
  <c r="BB13" i="42"/>
  <c r="AZ13" i="42"/>
  <c r="M12" i="42"/>
  <c r="I12" i="42"/>
  <c r="H12" i="42"/>
  <c r="G12" i="42"/>
  <c r="CE11" i="42"/>
  <c r="CA11" i="42"/>
  <c r="BY11" i="42"/>
  <c r="BX11" i="42"/>
  <c r="BW11" i="42"/>
  <c r="BU11" i="42"/>
  <c r="BJ12" i="42"/>
  <c r="BF12" i="42"/>
  <c r="BD12" i="42"/>
  <c r="BC12" i="42"/>
  <c r="BB12" i="42"/>
  <c r="AZ12" i="42"/>
  <c r="AM11" i="42"/>
  <c r="AF11" i="42"/>
  <c r="O9" i="42"/>
  <c r="O153" i="42" s="1"/>
  <c r="J9" i="42"/>
  <c r="K9" i="42" s="1"/>
  <c r="CE10" i="42"/>
  <c r="CA10" i="42"/>
  <c r="BY10" i="42"/>
  <c r="BX10" i="42"/>
  <c r="BW10" i="42"/>
  <c r="BU10" i="42"/>
  <c r="BF10" i="42"/>
  <c r="BD10" i="42"/>
  <c r="BC10" i="42"/>
  <c r="BB10" i="42"/>
  <c r="AZ10" i="42"/>
  <c r="BE10" i="42" s="1"/>
  <c r="AM10" i="42"/>
  <c r="AF10" i="42"/>
  <c r="O8" i="42"/>
  <c r="O155" i="42" s="1"/>
  <c r="J8" i="42"/>
  <c r="K8" i="42" s="1"/>
  <c r="CE9" i="42"/>
  <c r="CA9" i="42"/>
  <c r="BY9" i="42"/>
  <c r="BX9" i="42"/>
  <c r="BW9" i="42"/>
  <c r="BU9" i="42"/>
  <c r="BJ7" i="42"/>
  <c r="BF7" i="42"/>
  <c r="BD7" i="42"/>
  <c r="BC7" i="42"/>
  <c r="BB7" i="42"/>
  <c r="AZ7" i="42"/>
  <c r="AM8" i="42"/>
  <c r="AF8" i="42"/>
  <c r="L7" i="42"/>
  <c r="L154" i="42" s="1"/>
  <c r="J7" i="42"/>
  <c r="K7" i="42" s="1"/>
  <c r="CE8" i="42"/>
  <c r="CA8" i="42"/>
  <c r="BY8" i="42"/>
  <c r="BX8" i="42"/>
  <c r="BW8" i="42"/>
  <c r="BU8" i="42"/>
  <c r="BJ9" i="42"/>
  <c r="BF9" i="42"/>
  <c r="BD9" i="42"/>
  <c r="BC9" i="42"/>
  <c r="BB9" i="42"/>
  <c r="AZ9" i="42"/>
  <c r="AM7" i="42"/>
  <c r="AF7" i="42"/>
  <c r="O5" i="42"/>
  <c r="O152" i="42" s="1"/>
  <c r="J5" i="42"/>
  <c r="K5" i="42" s="1"/>
  <c r="CE7" i="42"/>
  <c r="CA7" i="42"/>
  <c r="BY7" i="42"/>
  <c r="BX7" i="42"/>
  <c r="BW7" i="42"/>
  <c r="BU7" i="42"/>
  <c r="BJ8" i="42"/>
  <c r="BF8" i="42"/>
  <c r="BD8" i="42"/>
  <c r="BC8" i="42"/>
  <c r="BB8" i="42"/>
  <c r="AZ8" i="42"/>
  <c r="AM9" i="42"/>
  <c r="AF9" i="42"/>
  <c r="J11" i="42"/>
  <c r="K11" i="42" s="1"/>
  <c r="CE6" i="42"/>
  <c r="CA6" i="42"/>
  <c r="BY6" i="42"/>
  <c r="BX6" i="42"/>
  <c r="BW6" i="42"/>
  <c r="BU6" i="42"/>
  <c r="BJ6" i="42"/>
  <c r="BF6" i="42"/>
  <c r="BD6" i="42"/>
  <c r="BC6" i="42"/>
  <c r="BB6" i="42"/>
  <c r="AZ6" i="42"/>
  <c r="AM6" i="42"/>
  <c r="AF6" i="42"/>
  <c r="O10" i="42"/>
  <c r="O157" i="42" s="1"/>
  <c r="J10" i="42"/>
  <c r="K10" i="42" s="1"/>
  <c r="CE5" i="42"/>
  <c r="CA5" i="42"/>
  <c r="BY5" i="42"/>
  <c r="BX5" i="42"/>
  <c r="BW5" i="42"/>
  <c r="BU5" i="42"/>
  <c r="BJ5" i="42"/>
  <c r="BF5" i="42"/>
  <c r="BD5" i="42"/>
  <c r="BC5" i="42"/>
  <c r="BB5" i="42"/>
  <c r="AZ5" i="42"/>
  <c r="AM5" i="42"/>
  <c r="AF5" i="42"/>
  <c r="O6" i="42"/>
  <c r="O151" i="42" s="1"/>
  <c r="N6" i="42"/>
  <c r="N151" i="42" s="1"/>
  <c r="J6" i="42"/>
  <c r="K6" i="42" s="1"/>
  <c r="O4" i="42"/>
  <c r="O150" i="42" s="1"/>
  <c r="N4" i="42"/>
  <c r="N150" i="42" s="1"/>
  <c r="L4" i="42"/>
  <c r="L150" i="42" s="1"/>
  <c r="J4" i="42"/>
  <c r="K4" i="42" s="1"/>
  <c r="P3" i="42"/>
  <c r="CE105" i="43" l="1"/>
  <c r="BU105" i="43"/>
  <c r="BC131" i="43"/>
  <c r="BE59" i="43"/>
  <c r="BE116" i="43"/>
  <c r="L12" i="43"/>
  <c r="BE44" i="43"/>
  <c r="BE18" i="43"/>
  <c r="N12" i="43"/>
  <c r="BZ106" i="43"/>
  <c r="BZ104" i="43"/>
  <c r="BF131" i="43"/>
  <c r="BZ53" i="43"/>
  <c r="BE32" i="43"/>
  <c r="BY105" i="43"/>
  <c r="BW105" i="43"/>
  <c r="AZ131" i="43"/>
  <c r="BE130" i="43"/>
  <c r="BJ131" i="43"/>
  <c r="BX105" i="43"/>
  <c r="AJ14" i="43"/>
  <c r="AJ28" i="43"/>
  <c r="BD131" i="43"/>
  <c r="J156" i="42"/>
  <c r="K156" i="42" s="1"/>
  <c r="BZ20" i="42"/>
  <c r="BZ30" i="42"/>
  <c r="BE103" i="42"/>
  <c r="BE104" i="42"/>
  <c r="BZ88" i="42"/>
  <c r="AB28" i="42"/>
  <c r="BZ79" i="42"/>
  <c r="AH28" i="42"/>
  <c r="BZ45" i="42"/>
  <c r="BZ78" i="42"/>
  <c r="BZ93" i="42"/>
  <c r="BJ102" i="42"/>
  <c r="BZ87" i="42"/>
  <c r="BE122" i="42"/>
  <c r="BE126" i="42"/>
  <c r="BZ19" i="42"/>
  <c r="BZ13" i="42"/>
  <c r="BE34" i="42"/>
  <c r="BE12" i="42"/>
  <c r="BE13" i="42"/>
  <c r="AK28" i="42"/>
  <c r="AK29" i="42" s="1"/>
  <c r="BJ89" i="42"/>
  <c r="BE113" i="42"/>
  <c r="AE28" i="42"/>
  <c r="AE29" i="42" s="1"/>
  <c r="BZ86" i="42"/>
  <c r="BZ102" i="42"/>
  <c r="BE53" i="42"/>
  <c r="BF32" i="42"/>
  <c r="BZ41" i="42"/>
  <c r="BZ91" i="42"/>
  <c r="BE121" i="42"/>
  <c r="BZ17" i="42"/>
  <c r="BE8" i="42"/>
  <c r="J151" i="42"/>
  <c r="K151" i="42" s="1"/>
  <c r="J157" i="42"/>
  <c r="AZ32" i="42"/>
  <c r="BZ34" i="42"/>
  <c r="BZ80" i="42"/>
  <c r="BZ90" i="42"/>
  <c r="BE105" i="42"/>
  <c r="BE6" i="42"/>
  <c r="BY105" i="42"/>
  <c r="BZ8" i="42"/>
  <c r="BZ12" i="42"/>
  <c r="BZ28" i="42"/>
  <c r="BZ37" i="42"/>
  <c r="BE39" i="42"/>
  <c r="BE52" i="42"/>
  <c r="BC89" i="42"/>
  <c r="BZ92" i="42"/>
  <c r="BZ96" i="42"/>
  <c r="J150" i="42"/>
  <c r="K150" i="42" s="1"/>
  <c r="J152" i="42"/>
  <c r="K152" i="42" s="1"/>
  <c r="BF18" i="42"/>
  <c r="BE38" i="42"/>
  <c r="BE50" i="42"/>
  <c r="BZ39" i="42"/>
  <c r="BZ16" i="42"/>
  <c r="BZ25" i="42"/>
  <c r="BZ50" i="42"/>
  <c r="BZ10" i="42"/>
  <c r="BZ11" i="42"/>
  <c r="BZ31" i="42"/>
  <c r="BZ33" i="42"/>
  <c r="BJ44" i="42"/>
  <c r="BE45" i="42"/>
  <c r="BZ51" i="42"/>
  <c r="BC59" i="42"/>
  <c r="BE94" i="42"/>
  <c r="BZ94" i="42"/>
  <c r="BE110" i="42"/>
  <c r="BZ18" i="42"/>
  <c r="BZ29" i="42"/>
  <c r="BZ81" i="42"/>
  <c r="BE82" i="42"/>
  <c r="BE99" i="42"/>
  <c r="BE112" i="42"/>
  <c r="BB44" i="42"/>
  <c r="BD102" i="42"/>
  <c r="BZ22" i="42"/>
  <c r="BZ27" i="42"/>
  <c r="BZ35" i="42"/>
  <c r="BZ42" i="42"/>
  <c r="BC44" i="42"/>
  <c r="BF89" i="42"/>
  <c r="BF102" i="42"/>
  <c r="BD130" i="42"/>
  <c r="BE5" i="42"/>
  <c r="BE26" i="42"/>
  <c r="BF130" i="42"/>
  <c r="BE19" i="42"/>
  <c r="BE25" i="42"/>
  <c r="BZ32" i="42"/>
  <c r="BZ38" i="42"/>
  <c r="BZ43" i="42"/>
  <c r="BZ44" i="42"/>
  <c r="BZ82" i="42"/>
  <c r="BE85" i="42"/>
  <c r="BZ100" i="42"/>
  <c r="BX105" i="42"/>
  <c r="BZ6" i="42"/>
  <c r="BZ7" i="42"/>
  <c r="BZ26" i="42"/>
  <c r="CA105" i="42"/>
  <c r="BE14" i="42"/>
  <c r="BZ14" i="42"/>
  <c r="BE21" i="42"/>
  <c r="BJ32" i="42"/>
  <c r="BE32" i="42" s="1"/>
  <c r="BE33" i="42"/>
  <c r="BE36" i="42"/>
  <c r="BZ36" i="42"/>
  <c r="BZ40" i="42"/>
  <c r="BD44" i="42"/>
  <c r="BZ47" i="42"/>
  <c r="BZ49" i="42"/>
  <c r="BE92" i="42"/>
  <c r="BZ95" i="42"/>
  <c r="CC104" i="42"/>
  <c r="BJ130" i="42"/>
  <c r="N8" i="42"/>
  <c r="N155" i="42" s="1"/>
  <c r="BE42" i="42"/>
  <c r="BE78" i="42"/>
  <c r="BE98" i="42"/>
  <c r="BE100" i="42"/>
  <c r="CD104" i="42"/>
  <c r="CE105" i="42"/>
  <c r="CA53" i="42"/>
  <c r="CE53" i="42"/>
  <c r="BE24" i="42"/>
  <c r="BE28" i="42"/>
  <c r="BB32" i="42"/>
  <c r="BE37" i="42"/>
  <c r="BE41" i="42"/>
  <c r="BY103" i="42"/>
  <c r="BE86" i="42"/>
  <c r="BE87" i="42"/>
  <c r="BE90" i="42"/>
  <c r="BZ97" i="42"/>
  <c r="CF104" i="42"/>
  <c r="BB130" i="42"/>
  <c r="BE9" i="42"/>
  <c r="BZ15" i="42"/>
  <c r="BZ46" i="42"/>
  <c r="BE48" i="42"/>
  <c r="BZ48" i="42"/>
  <c r="BZ52" i="42"/>
  <c r="BZ83" i="42"/>
  <c r="BE88" i="42"/>
  <c r="BB89" i="42"/>
  <c r="BZ99" i="42"/>
  <c r="CA103" i="42"/>
  <c r="CA104" i="42" s="1"/>
  <c r="AF107" i="42"/>
  <c r="AF43" i="42" s="1"/>
  <c r="BW105" i="42"/>
  <c r="BZ9" i="42"/>
  <c r="BJ18" i="42"/>
  <c r="BZ24" i="42"/>
  <c r="CE103" i="42"/>
  <c r="BZ85" i="42"/>
  <c r="BZ89" i="42"/>
  <c r="BZ98" i="42"/>
  <c r="BE125" i="42"/>
  <c r="BE40" i="42"/>
  <c r="BE43" i="42"/>
  <c r="BE47" i="42"/>
  <c r="BU103" i="42"/>
  <c r="CB104" i="42"/>
  <c r="AF21" i="42"/>
  <c r="AM21" i="42"/>
  <c r="BE35" i="42"/>
  <c r="BE96" i="42"/>
  <c r="BE97" i="42"/>
  <c r="BE95" i="42"/>
  <c r="BB102" i="42"/>
  <c r="BE93" i="42"/>
  <c r="BY53" i="42"/>
  <c r="BE11" i="42"/>
  <c r="BE7" i="42"/>
  <c r="AZ18" i="42"/>
  <c r="BC18" i="42"/>
  <c r="BE20" i="42"/>
  <c r="BH131" i="42"/>
  <c r="BK131" i="42"/>
  <c r="BE23" i="42"/>
  <c r="BZ5" i="42"/>
  <c r="N9" i="42"/>
  <c r="N153" i="42" s="1"/>
  <c r="BD32" i="42"/>
  <c r="BB59" i="42"/>
  <c r="BE49" i="42"/>
  <c r="BE51" i="42"/>
  <c r="BJ59" i="42"/>
  <c r="BZ21" i="42"/>
  <c r="AZ59" i="42"/>
  <c r="BC130" i="42"/>
  <c r="BE120" i="42"/>
  <c r="BE123" i="42"/>
  <c r="BE117" i="42"/>
  <c r="BZ23" i="42"/>
  <c r="BT104" i="42"/>
  <c r="BE107" i="42"/>
  <c r="BC116" i="42"/>
  <c r="BF116" i="42"/>
  <c r="BE109" i="42"/>
  <c r="BE108" i="42"/>
  <c r="BV104" i="42"/>
  <c r="BU53" i="42"/>
  <c r="BU104" i="42" s="1"/>
  <c r="BS104" i="42"/>
  <c r="AZ116" i="42"/>
  <c r="BE116" i="42" s="1"/>
  <c r="BE80" i="42"/>
  <c r="BE83" i="42"/>
  <c r="BD89" i="42"/>
  <c r="BE81" i="42"/>
  <c r="BE79" i="42"/>
  <c r="BG131" i="42"/>
  <c r="BE84" i="42"/>
  <c r="BA131" i="42"/>
  <c r="H158" i="42"/>
  <c r="K157" i="42"/>
  <c r="M158" i="42"/>
  <c r="J154" i="42"/>
  <c r="K154" i="42" s="1"/>
  <c r="J153" i="42"/>
  <c r="K153" i="42" s="1"/>
  <c r="J155" i="42"/>
  <c r="K155" i="42" s="1"/>
  <c r="I158" i="42"/>
  <c r="AJ14" i="42"/>
  <c r="AM13" i="42"/>
  <c r="AF22" i="42"/>
  <c r="AF23" i="42"/>
  <c r="AM22" i="42"/>
  <c r="AM24" i="42"/>
  <c r="AF25" i="42"/>
  <c r="AM20" i="42"/>
  <c r="AM26" i="42"/>
  <c r="AM27" i="42"/>
  <c r="AM23" i="42"/>
  <c r="AF24" i="42"/>
  <c r="AF20" i="42"/>
  <c r="AM25" i="42"/>
  <c r="AF27" i="42"/>
  <c r="AF26" i="42"/>
  <c r="AH14" i="42"/>
  <c r="AM81" i="42"/>
  <c r="AF81" i="42"/>
  <c r="AM90" i="42"/>
  <c r="AM91" i="42"/>
  <c r="AF91" i="42"/>
  <c r="AM93" i="42"/>
  <c r="AM88" i="42"/>
  <c r="AK94" i="42"/>
  <c r="AM92" i="42"/>
  <c r="AF13" i="42"/>
  <c r="AE14" i="42"/>
  <c r="AJ94" i="42"/>
  <c r="AL94" i="42"/>
  <c r="AB94" i="42"/>
  <c r="AK14" i="42"/>
  <c r="AF87" i="42"/>
  <c r="AC94" i="42"/>
  <c r="AD94" i="42"/>
  <c r="AF88" i="42"/>
  <c r="AM28" i="42"/>
  <c r="AH29" i="42"/>
  <c r="AE94" i="42"/>
  <c r="AH94" i="42"/>
  <c r="AF93" i="42"/>
  <c r="AB14" i="42"/>
  <c r="AI94" i="42"/>
  <c r="AM89" i="42"/>
  <c r="AF92" i="42"/>
  <c r="BB18" i="42"/>
  <c r="BW53" i="42"/>
  <c r="BW103" i="42"/>
  <c r="BR104" i="42"/>
  <c r="AW131" i="42"/>
  <c r="AM44" i="42"/>
  <c r="AJ29" i="42"/>
  <c r="O158" i="42"/>
  <c r="AB29" i="42"/>
  <c r="AF44" i="42"/>
  <c r="BF44" i="42"/>
  <c r="BD59" i="42"/>
  <c r="AF89" i="42"/>
  <c r="AM107" i="42"/>
  <c r="AM43" i="42" s="1"/>
  <c r="BB116" i="42"/>
  <c r="AX131" i="42"/>
  <c r="BC131" i="42" s="1"/>
  <c r="G158" i="42"/>
  <c r="AF90" i="42"/>
  <c r="AY131" i="42"/>
  <c r="BD18" i="42"/>
  <c r="BC32" i="42"/>
  <c r="AZ44" i="42"/>
  <c r="BX53" i="42"/>
  <c r="BF59" i="42"/>
  <c r="BU105" i="42"/>
  <c r="BD116" i="42"/>
  <c r="AI28" i="42"/>
  <c r="AI29" i="42" s="1"/>
  <c r="N7" i="42"/>
  <c r="N154" i="42" s="1"/>
  <c r="AZ89" i="42"/>
  <c r="BE89" i="42" s="1"/>
  <c r="AZ102" i="42"/>
  <c r="BE102" i="42" s="1"/>
  <c r="AZ130" i="42"/>
  <c r="BI131" i="42"/>
  <c r="O12" i="42"/>
  <c r="AC28" i="42"/>
  <c r="AF28" i="42" s="1"/>
  <c r="AL28" i="42"/>
  <c r="AL29" i="42" s="1"/>
  <c r="AM87" i="42"/>
  <c r="AD28" i="42"/>
  <c r="AD29" i="42" s="1"/>
  <c r="L6" i="42"/>
  <c r="L151" i="42" s="1"/>
  <c r="L158" i="42" s="1"/>
  <c r="N5" i="42"/>
  <c r="N152" i="42" s="1"/>
  <c r="AC14" i="42"/>
  <c r="BC102" i="42"/>
  <c r="BX103" i="42"/>
  <c r="P149" i="42"/>
  <c r="O150" i="41"/>
  <c r="N150" i="41"/>
  <c r="M150" i="41"/>
  <c r="L150" i="41"/>
  <c r="I150" i="41"/>
  <c r="H150" i="41"/>
  <c r="G150" i="41"/>
  <c r="O150" i="40"/>
  <c r="N150" i="40"/>
  <c r="M150" i="40"/>
  <c r="L150" i="40"/>
  <c r="I150" i="40"/>
  <c r="H150" i="40"/>
  <c r="G150" i="40"/>
  <c r="M150" i="39"/>
  <c r="I150" i="39"/>
  <c r="H150" i="39"/>
  <c r="G150" i="39"/>
  <c r="M150" i="38"/>
  <c r="I150" i="38"/>
  <c r="H150" i="38"/>
  <c r="G150" i="38"/>
  <c r="BZ105" i="43" l="1"/>
  <c r="AJ29" i="43"/>
  <c r="BE131" i="43"/>
  <c r="BE44" i="42"/>
  <c r="CE104" i="42"/>
  <c r="BE18" i="42"/>
  <c r="BE59" i="42"/>
  <c r="BJ131" i="42"/>
  <c r="BZ103" i="42"/>
  <c r="AM14" i="42"/>
  <c r="BY104" i="42"/>
  <c r="BZ105" i="42"/>
  <c r="BF131" i="42"/>
  <c r="BZ53" i="42"/>
  <c r="BB131" i="42"/>
  <c r="BX104" i="42"/>
  <c r="BD131" i="42"/>
  <c r="N158" i="42"/>
  <c r="AF14" i="42"/>
  <c r="AM94" i="42"/>
  <c r="AF94" i="42"/>
  <c r="BW104" i="42"/>
  <c r="AZ131" i="42"/>
  <c r="BE130" i="42"/>
  <c r="AC29" i="42"/>
  <c r="AF29" i="42" s="1"/>
  <c r="AM29" i="42"/>
  <c r="L12" i="42"/>
  <c r="N12" i="42"/>
  <c r="J150" i="39"/>
  <c r="K150" i="39" s="1"/>
  <c r="BA89" i="41"/>
  <c r="BA130" i="41"/>
  <c r="CE86" i="41"/>
  <c r="CA86" i="41"/>
  <c r="BY86" i="41"/>
  <c r="BX86" i="41"/>
  <c r="BW86" i="41"/>
  <c r="BU86" i="41"/>
  <c r="CE84" i="41"/>
  <c r="CA84" i="41"/>
  <c r="BY84" i="41"/>
  <c r="BX84" i="41"/>
  <c r="BW84" i="41"/>
  <c r="BU84" i="41"/>
  <c r="CE101" i="41"/>
  <c r="CA101" i="41"/>
  <c r="BY101" i="41"/>
  <c r="BX101" i="41"/>
  <c r="BW101" i="41"/>
  <c r="BU101" i="41"/>
  <c r="M157" i="41"/>
  <c r="I157" i="41"/>
  <c r="H157" i="41"/>
  <c r="G157" i="41"/>
  <c r="M156" i="41"/>
  <c r="I156" i="41"/>
  <c r="H156" i="41"/>
  <c r="G156" i="41"/>
  <c r="M155" i="41"/>
  <c r="I155" i="41"/>
  <c r="H155" i="41"/>
  <c r="G155" i="41"/>
  <c r="M154" i="41"/>
  <c r="I154" i="41"/>
  <c r="H154" i="41"/>
  <c r="G154" i="41"/>
  <c r="M153" i="41"/>
  <c r="I153" i="41"/>
  <c r="H153" i="41"/>
  <c r="G153" i="41"/>
  <c r="M152" i="41"/>
  <c r="I152" i="41"/>
  <c r="H152" i="41"/>
  <c r="G152" i="41"/>
  <c r="M151" i="41"/>
  <c r="I151" i="41"/>
  <c r="H151" i="41"/>
  <c r="G151" i="41"/>
  <c r="C148" i="41"/>
  <c r="C175" i="41" s="1"/>
  <c r="BK130" i="41"/>
  <c r="BI130" i="41"/>
  <c r="BH130" i="41"/>
  <c r="BG130" i="41"/>
  <c r="AY130" i="41"/>
  <c r="AX130" i="41"/>
  <c r="AW130" i="41"/>
  <c r="BJ129" i="41"/>
  <c r="BE129" i="41" s="1"/>
  <c r="BF129" i="41"/>
  <c r="BD129" i="41"/>
  <c r="BC129" i="41"/>
  <c r="BB129" i="41"/>
  <c r="BJ128" i="41"/>
  <c r="BE128" i="41" s="1"/>
  <c r="BF128" i="41"/>
  <c r="BD128" i="41"/>
  <c r="BC128" i="41"/>
  <c r="BB128" i="41"/>
  <c r="BJ127" i="41"/>
  <c r="BE127" i="41" s="1"/>
  <c r="BF127" i="41"/>
  <c r="BD127" i="41"/>
  <c r="BC127" i="41"/>
  <c r="BB127" i="41"/>
  <c r="BJ126" i="41"/>
  <c r="BF126" i="41"/>
  <c r="BD126" i="41"/>
  <c r="BC126" i="41"/>
  <c r="BB126" i="41"/>
  <c r="AZ126" i="41"/>
  <c r="BJ125" i="41"/>
  <c r="BF125" i="41"/>
  <c r="BD125" i="41"/>
  <c r="BC125" i="41"/>
  <c r="BB125" i="41"/>
  <c r="AZ125" i="41"/>
  <c r="BJ124" i="41"/>
  <c r="BF124" i="41"/>
  <c r="BD124" i="41"/>
  <c r="BC124" i="41"/>
  <c r="BB124" i="41"/>
  <c r="AZ124" i="41"/>
  <c r="BF123" i="41"/>
  <c r="BD123" i="41"/>
  <c r="BC123" i="41"/>
  <c r="BB123" i="41"/>
  <c r="AZ123" i="41"/>
  <c r="BE123" i="41" s="1"/>
  <c r="BJ122" i="41"/>
  <c r="BF122" i="41"/>
  <c r="BD122" i="41"/>
  <c r="BC122" i="41"/>
  <c r="BB122" i="41"/>
  <c r="AZ122" i="41"/>
  <c r="BE122" i="41" s="1"/>
  <c r="BJ121" i="41"/>
  <c r="BF121" i="41"/>
  <c r="BD121" i="41"/>
  <c r="BC121" i="41"/>
  <c r="BB121" i="41"/>
  <c r="AZ121" i="41"/>
  <c r="BJ120" i="41"/>
  <c r="BF120" i="41"/>
  <c r="BD120" i="41"/>
  <c r="BC120" i="41"/>
  <c r="BB120" i="41"/>
  <c r="AZ120" i="41"/>
  <c r="BF119" i="41"/>
  <c r="BD119" i="41"/>
  <c r="BC119" i="41"/>
  <c r="BB119" i="41"/>
  <c r="AZ119" i="41"/>
  <c r="BE119" i="41" s="1"/>
  <c r="BJ118" i="41"/>
  <c r="BF118" i="41"/>
  <c r="BD118" i="41"/>
  <c r="BC118" i="41"/>
  <c r="BB118" i="41"/>
  <c r="AZ118" i="41"/>
  <c r="BJ117" i="41"/>
  <c r="BF117" i="41"/>
  <c r="BD117" i="41"/>
  <c r="BC117" i="41"/>
  <c r="BB117" i="41"/>
  <c r="AZ117" i="41"/>
  <c r="BK116" i="41"/>
  <c r="BI116" i="41"/>
  <c r="BH116" i="41"/>
  <c r="BG116" i="41"/>
  <c r="BA116" i="41"/>
  <c r="AY116" i="41"/>
  <c r="AX116" i="41"/>
  <c r="AW116" i="41"/>
  <c r="BJ115" i="41"/>
  <c r="BE115" i="41" s="1"/>
  <c r="BF115" i="41"/>
  <c r="BD115" i="41"/>
  <c r="BC115" i="41"/>
  <c r="BB115" i="41"/>
  <c r="BJ114" i="41"/>
  <c r="BE114" i="41" s="1"/>
  <c r="BF114" i="41"/>
  <c r="BD114" i="41"/>
  <c r="BC114" i="41"/>
  <c r="BB114" i="41"/>
  <c r="BJ113" i="41"/>
  <c r="BF113" i="41"/>
  <c r="BD113" i="41"/>
  <c r="BC113" i="41"/>
  <c r="BB113" i="41"/>
  <c r="AZ113" i="41"/>
  <c r="BJ112" i="41"/>
  <c r="BF112" i="41"/>
  <c r="BD112" i="41"/>
  <c r="BC112" i="41"/>
  <c r="BB112" i="41"/>
  <c r="AZ112" i="41"/>
  <c r="BF111" i="41"/>
  <c r="BD111" i="41"/>
  <c r="BC111" i="41"/>
  <c r="BB111" i="41"/>
  <c r="AZ111" i="41"/>
  <c r="BE111" i="41" s="1"/>
  <c r="BJ110" i="41"/>
  <c r="BF110" i="41"/>
  <c r="BD110" i="41"/>
  <c r="BC110" i="41"/>
  <c r="BB110" i="41"/>
  <c r="AZ110" i="41"/>
  <c r="BJ108" i="41"/>
  <c r="BF108" i="41"/>
  <c r="BD108" i="41"/>
  <c r="BC108" i="41"/>
  <c r="BB108" i="41"/>
  <c r="AZ108" i="41"/>
  <c r="BJ109" i="41"/>
  <c r="BF109" i="41"/>
  <c r="BD109" i="41"/>
  <c r="BC109" i="41"/>
  <c r="BB109" i="41"/>
  <c r="AZ109" i="41"/>
  <c r="BJ107" i="41"/>
  <c r="BF107" i="41"/>
  <c r="BD107" i="41"/>
  <c r="BC107" i="41"/>
  <c r="BB107" i="41"/>
  <c r="AZ107" i="41"/>
  <c r="BF106" i="41"/>
  <c r="BD106" i="41"/>
  <c r="BC106" i="41"/>
  <c r="BB106" i="41"/>
  <c r="AZ106" i="41"/>
  <c r="BE106" i="41" s="1"/>
  <c r="AL106" i="41"/>
  <c r="AL43" i="41" s="1"/>
  <c r="AL44" i="41" s="1"/>
  <c r="AK106" i="41"/>
  <c r="AJ106" i="41"/>
  <c r="AI106" i="41"/>
  <c r="AH106" i="41"/>
  <c r="AE106" i="41"/>
  <c r="AD106" i="41"/>
  <c r="AD43" i="41" s="1"/>
  <c r="AD44" i="41" s="1"/>
  <c r="AC106" i="41"/>
  <c r="AB106" i="41"/>
  <c r="AB43" i="41" s="1"/>
  <c r="AB44" i="41" s="1"/>
  <c r="BJ105" i="41"/>
  <c r="BF105" i="41"/>
  <c r="BD105" i="41"/>
  <c r="BC105" i="41"/>
  <c r="BB105" i="41"/>
  <c r="AZ105" i="41"/>
  <c r="AM105" i="41"/>
  <c r="AF105" i="41"/>
  <c r="BJ104" i="41"/>
  <c r="BF104" i="41"/>
  <c r="BD104" i="41"/>
  <c r="BC104" i="41"/>
  <c r="BB104" i="41"/>
  <c r="AZ104" i="41"/>
  <c r="AM104" i="41"/>
  <c r="AF104" i="41"/>
  <c r="BJ103" i="41"/>
  <c r="BF103" i="41"/>
  <c r="BD103" i="41"/>
  <c r="BC103" i="41"/>
  <c r="BB103" i="41"/>
  <c r="AZ103" i="41"/>
  <c r="AM103" i="41"/>
  <c r="AF103" i="41"/>
  <c r="CF105" i="41"/>
  <c r="CD105" i="41"/>
  <c r="CC105" i="41"/>
  <c r="CB105" i="41"/>
  <c r="BV105" i="41"/>
  <c r="BT105" i="41"/>
  <c r="BS105" i="41"/>
  <c r="BR105" i="41"/>
  <c r="BK102" i="41"/>
  <c r="BI102" i="41"/>
  <c r="BH102" i="41"/>
  <c r="BG102" i="41"/>
  <c r="BA102" i="41"/>
  <c r="AY102" i="41"/>
  <c r="N10" i="41" s="1"/>
  <c r="N155" i="41" s="1"/>
  <c r="AX102" i="41"/>
  <c r="AW102" i="41"/>
  <c r="AM102" i="41"/>
  <c r="AF102" i="41"/>
  <c r="BJ101" i="41"/>
  <c r="BE101" i="41" s="1"/>
  <c r="BF101" i="41"/>
  <c r="BD101" i="41"/>
  <c r="BC101" i="41"/>
  <c r="BB101" i="41"/>
  <c r="AM101" i="41"/>
  <c r="AF101" i="41"/>
  <c r="CF103" i="41"/>
  <c r="CD103" i="41"/>
  <c r="CC103" i="41"/>
  <c r="CB103" i="41"/>
  <c r="BV103" i="41"/>
  <c r="BT103" i="41"/>
  <c r="BS103" i="41"/>
  <c r="BR103" i="41"/>
  <c r="BJ100" i="41"/>
  <c r="BF100" i="41"/>
  <c r="BD100" i="41"/>
  <c r="BC100" i="41"/>
  <c r="BB100" i="41"/>
  <c r="AZ100" i="41"/>
  <c r="AM100" i="41"/>
  <c r="AF100" i="41"/>
  <c r="CE102" i="41"/>
  <c r="CA102" i="41"/>
  <c r="BY102" i="41"/>
  <c r="BX102" i="41"/>
  <c r="BW102" i="41"/>
  <c r="BU102" i="41"/>
  <c r="BJ99" i="41"/>
  <c r="BF99" i="41"/>
  <c r="BD99" i="41"/>
  <c r="BC99" i="41"/>
  <c r="BB99" i="41"/>
  <c r="AZ99" i="41"/>
  <c r="AM99" i="41"/>
  <c r="AF99" i="41"/>
  <c r="CE100" i="41"/>
  <c r="CA100" i="41"/>
  <c r="BY100" i="41"/>
  <c r="BX100" i="41"/>
  <c r="BW100" i="41"/>
  <c r="BU100" i="41"/>
  <c r="BJ98" i="41"/>
  <c r="BF98" i="41"/>
  <c r="BD98" i="41"/>
  <c r="BC98" i="41"/>
  <c r="BB98" i="41"/>
  <c r="AZ98" i="41"/>
  <c r="CE99" i="41"/>
  <c r="CA99" i="41"/>
  <c r="BY99" i="41"/>
  <c r="BX99" i="41"/>
  <c r="BW99" i="41"/>
  <c r="BU99" i="41"/>
  <c r="BJ97" i="41"/>
  <c r="BF97" i="41"/>
  <c r="BD97" i="41"/>
  <c r="BC97" i="41"/>
  <c r="BB97" i="41"/>
  <c r="AZ97" i="41"/>
  <c r="CE98" i="41"/>
  <c r="CA98" i="41"/>
  <c r="BY98" i="41"/>
  <c r="BX98" i="41"/>
  <c r="BW98" i="41"/>
  <c r="BU98" i="41"/>
  <c r="BJ96" i="41"/>
  <c r="BF96" i="41"/>
  <c r="BD96" i="41"/>
  <c r="BC96" i="41"/>
  <c r="BB96" i="41"/>
  <c r="AZ96" i="41"/>
  <c r="CE97" i="41"/>
  <c r="CA97" i="41"/>
  <c r="BY97" i="41"/>
  <c r="BX97" i="41"/>
  <c r="BW97" i="41"/>
  <c r="BU97" i="41"/>
  <c r="BJ95" i="41"/>
  <c r="BF95" i="41"/>
  <c r="BD95" i="41"/>
  <c r="BC95" i="41"/>
  <c r="BB95" i="41"/>
  <c r="AZ95" i="41"/>
  <c r="CE96" i="41"/>
  <c r="CA96" i="41"/>
  <c r="BY96" i="41"/>
  <c r="BX96" i="41"/>
  <c r="BW96" i="41"/>
  <c r="BU96" i="41"/>
  <c r="BJ94" i="41"/>
  <c r="BF94" i="41"/>
  <c r="BD94" i="41"/>
  <c r="BC94" i="41"/>
  <c r="BB94" i="41"/>
  <c r="AZ94" i="41"/>
  <c r="CE95" i="41"/>
  <c r="CA95" i="41"/>
  <c r="BY95" i="41"/>
  <c r="BX95" i="41"/>
  <c r="BW95" i="41"/>
  <c r="BU95" i="41"/>
  <c r="BJ93" i="41"/>
  <c r="BF93" i="41"/>
  <c r="BD93" i="41"/>
  <c r="BC93" i="41"/>
  <c r="BB93" i="41"/>
  <c r="AZ93" i="41"/>
  <c r="CE94" i="41"/>
  <c r="CA94" i="41"/>
  <c r="BY94" i="41"/>
  <c r="BX94" i="41"/>
  <c r="BW94" i="41"/>
  <c r="BU94" i="41"/>
  <c r="BJ92" i="41"/>
  <c r="BF92" i="41"/>
  <c r="BD92" i="41"/>
  <c r="BC92" i="41"/>
  <c r="BB92" i="41"/>
  <c r="AZ92" i="41"/>
  <c r="AL92" i="41"/>
  <c r="AK92" i="41"/>
  <c r="AJ92" i="41"/>
  <c r="AI92" i="41"/>
  <c r="AH92" i="41"/>
  <c r="AE92" i="41"/>
  <c r="AD92" i="41"/>
  <c r="AC92" i="41"/>
  <c r="AB92" i="41"/>
  <c r="CE93" i="41"/>
  <c r="CA93" i="41"/>
  <c r="BY93" i="41"/>
  <c r="BX93" i="41"/>
  <c r="BW93" i="41"/>
  <c r="BU93" i="41"/>
  <c r="BF91" i="41"/>
  <c r="BD91" i="41"/>
  <c r="BC91" i="41"/>
  <c r="BB91" i="41"/>
  <c r="AZ91" i="41"/>
  <c r="BE91" i="41" s="1"/>
  <c r="AL91" i="41"/>
  <c r="AK91" i="41"/>
  <c r="AJ91" i="41"/>
  <c r="AI91" i="41"/>
  <c r="AH91" i="41"/>
  <c r="AE91" i="41"/>
  <c r="AD91" i="41"/>
  <c r="AC91" i="41"/>
  <c r="AB91" i="41"/>
  <c r="CE92" i="41"/>
  <c r="CA92" i="41"/>
  <c r="BY92" i="41"/>
  <c r="BX92" i="41"/>
  <c r="BW92" i="41"/>
  <c r="BU92" i="41"/>
  <c r="BJ90" i="41"/>
  <c r="BF90" i="41"/>
  <c r="BD90" i="41"/>
  <c r="BC90" i="41"/>
  <c r="BB90" i="41"/>
  <c r="AZ90" i="41"/>
  <c r="AL90" i="41"/>
  <c r="AK90" i="41"/>
  <c r="AJ90" i="41"/>
  <c r="AI90" i="41"/>
  <c r="AH90" i="41"/>
  <c r="AE90" i="41"/>
  <c r="AD90" i="41"/>
  <c r="AC90" i="41"/>
  <c r="AB90" i="41"/>
  <c r="CE91" i="41"/>
  <c r="CA91" i="41"/>
  <c r="BY91" i="41"/>
  <c r="BX91" i="41"/>
  <c r="BW91" i="41"/>
  <c r="BU91" i="41"/>
  <c r="BK89" i="41"/>
  <c r="BI89" i="41"/>
  <c r="BH89" i="41"/>
  <c r="BG89" i="41"/>
  <c r="O4" i="41"/>
  <c r="AY89" i="41"/>
  <c r="N4" i="41" s="1"/>
  <c r="AX89" i="41"/>
  <c r="L4" i="41" s="1"/>
  <c r="AW89" i="41"/>
  <c r="AL89" i="41"/>
  <c r="AK89" i="41"/>
  <c r="AJ89" i="41"/>
  <c r="AI89" i="41"/>
  <c r="AH89" i="41"/>
  <c r="AE89" i="41"/>
  <c r="AD89" i="41"/>
  <c r="AC89" i="41"/>
  <c r="AB89" i="41"/>
  <c r="CE90" i="41"/>
  <c r="CA90" i="41"/>
  <c r="BY90" i="41"/>
  <c r="BX90" i="41"/>
  <c r="BW90" i="41"/>
  <c r="BU90" i="41"/>
  <c r="BJ88" i="41"/>
  <c r="BF88" i="41"/>
  <c r="BD88" i="41"/>
  <c r="BC88" i="41"/>
  <c r="BB88" i="41"/>
  <c r="AZ88" i="41"/>
  <c r="AL88" i="41"/>
  <c r="AK88" i="41"/>
  <c r="AJ88" i="41"/>
  <c r="AI88" i="41"/>
  <c r="AH88" i="41"/>
  <c r="AE88" i="41"/>
  <c r="AD88" i="41"/>
  <c r="AC88" i="41"/>
  <c r="AB88" i="41"/>
  <c r="CE89" i="41"/>
  <c r="CA89" i="41"/>
  <c r="BY89" i="41"/>
  <c r="BX89" i="41"/>
  <c r="BW89" i="41"/>
  <c r="BU89" i="41"/>
  <c r="BJ87" i="41"/>
  <c r="BF87" i="41"/>
  <c r="BD87" i="41"/>
  <c r="BC87" i="41"/>
  <c r="BB87" i="41"/>
  <c r="AZ87" i="41"/>
  <c r="AL87" i="41"/>
  <c r="AK87" i="41"/>
  <c r="AJ87" i="41"/>
  <c r="AI87" i="41"/>
  <c r="AH87" i="41"/>
  <c r="AE87" i="41"/>
  <c r="AD87" i="41"/>
  <c r="AC87" i="41"/>
  <c r="AB87" i="41"/>
  <c r="CE88" i="41"/>
  <c r="CA88" i="41"/>
  <c r="BY88" i="41"/>
  <c r="BX88" i="41"/>
  <c r="BW88" i="41"/>
  <c r="BU88" i="41"/>
  <c r="BJ86" i="41"/>
  <c r="BF86" i="41"/>
  <c r="BD86" i="41"/>
  <c r="BC86" i="41"/>
  <c r="BB86" i="41"/>
  <c r="AZ86" i="41"/>
  <c r="AL86" i="41"/>
  <c r="AK86" i="41"/>
  <c r="AJ86" i="41"/>
  <c r="AI86" i="41"/>
  <c r="AH86" i="41"/>
  <c r="AE86" i="41"/>
  <c r="AD86" i="41"/>
  <c r="AC86" i="41"/>
  <c r="AB86" i="41"/>
  <c r="CE87" i="41"/>
  <c r="CA87" i="41"/>
  <c r="BY87" i="41"/>
  <c r="BX87" i="41"/>
  <c r="BW87" i="41"/>
  <c r="BU87" i="41"/>
  <c r="BJ85" i="41"/>
  <c r="BF85" i="41"/>
  <c r="BD85" i="41"/>
  <c r="BC85" i="41"/>
  <c r="BB85" i="41"/>
  <c r="AZ85" i="41"/>
  <c r="CE85" i="41"/>
  <c r="CA85" i="41"/>
  <c r="BY85" i="41"/>
  <c r="BX85" i="41"/>
  <c r="BW85" i="41"/>
  <c r="BU85" i="41"/>
  <c r="BJ84" i="41"/>
  <c r="BF84" i="41"/>
  <c r="BD84" i="41"/>
  <c r="BC84" i="41"/>
  <c r="BB84" i="41"/>
  <c r="AZ84" i="41"/>
  <c r="CE83" i="41"/>
  <c r="CA83" i="41"/>
  <c r="BY83" i="41"/>
  <c r="BX83" i="41"/>
  <c r="BW83" i="41"/>
  <c r="BU83" i="41"/>
  <c r="BJ83" i="41"/>
  <c r="BF83" i="41"/>
  <c r="BD83" i="41"/>
  <c r="BC83" i="41"/>
  <c r="BB83" i="41"/>
  <c r="AZ83" i="41"/>
  <c r="CE82" i="41"/>
  <c r="CA82" i="41"/>
  <c r="BY82" i="41"/>
  <c r="BX82" i="41"/>
  <c r="BW82" i="41"/>
  <c r="BU82" i="41"/>
  <c r="BJ81" i="41"/>
  <c r="BF81" i="41"/>
  <c r="BD81" i="41"/>
  <c r="BC81" i="41"/>
  <c r="BB81" i="41"/>
  <c r="AZ81" i="41"/>
  <c r="CE81" i="41"/>
  <c r="CA81" i="41"/>
  <c r="BY81" i="41"/>
  <c r="BX81" i="41"/>
  <c r="BW81" i="41"/>
  <c r="BU81" i="41"/>
  <c r="BJ82" i="41"/>
  <c r="BF82" i="41"/>
  <c r="BD82" i="41"/>
  <c r="BC82" i="41"/>
  <c r="BB82" i="41"/>
  <c r="AZ82" i="41"/>
  <c r="CE80" i="41"/>
  <c r="CA80" i="41"/>
  <c r="BY80" i="41"/>
  <c r="BX80" i="41"/>
  <c r="BW80" i="41"/>
  <c r="BU80" i="41"/>
  <c r="BJ80" i="41"/>
  <c r="BF80" i="41"/>
  <c r="BD80" i="41"/>
  <c r="BC80" i="41"/>
  <c r="BB80" i="41"/>
  <c r="AZ80" i="41"/>
  <c r="AL80" i="41"/>
  <c r="AK80" i="41"/>
  <c r="AK13" i="41" s="1"/>
  <c r="AJ80" i="41"/>
  <c r="AJ13" i="41" s="1"/>
  <c r="AI80" i="41"/>
  <c r="AI13" i="41" s="1"/>
  <c r="AH80" i="41"/>
  <c r="AH13" i="41" s="1"/>
  <c r="AH14" i="41" s="1"/>
  <c r="AE80" i="41"/>
  <c r="AE13" i="41" s="1"/>
  <c r="AD80" i="41"/>
  <c r="AD13" i="41" s="1"/>
  <c r="AC80" i="41"/>
  <c r="AC13" i="41" s="1"/>
  <c r="AB80" i="41"/>
  <c r="CE79" i="41"/>
  <c r="CA79" i="41"/>
  <c r="BY79" i="41"/>
  <c r="BX79" i="41"/>
  <c r="BW79" i="41"/>
  <c r="BU79" i="41"/>
  <c r="BJ79" i="41"/>
  <c r="BF79" i="41"/>
  <c r="BD79" i="41"/>
  <c r="BC79" i="41"/>
  <c r="BB79" i="41"/>
  <c r="AZ79" i="41"/>
  <c r="AM79" i="41"/>
  <c r="AF79" i="41"/>
  <c r="CE78" i="41"/>
  <c r="CA78" i="41"/>
  <c r="BY78" i="41"/>
  <c r="BX78" i="41"/>
  <c r="BW78" i="41"/>
  <c r="BU78" i="41"/>
  <c r="BJ78" i="41"/>
  <c r="BF78" i="41"/>
  <c r="BD78" i="41"/>
  <c r="BC78" i="41"/>
  <c r="BB78" i="41"/>
  <c r="AZ78" i="41"/>
  <c r="C75" i="41"/>
  <c r="AG64" i="41"/>
  <c r="X64" i="41"/>
  <c r="AJ64" i="41" s="1"/>
  <c r="U64" i="41"/>
  <c r="G47" i="41"/>
  <c r="BK59" i="41"/>
  <c r="BI59" i="41"/>
  <c r="BH59" i="41"/>
  <c r="BG59" i="41"/>
  <c r="BA59" i="41"/>
  <c r="O6" i="41" s="1"/>
  <c r="O157" i="41" s="1"/>
  <c r="AY59" i="41"/>
  <c r="N6" i="41" s="1"/>
  <c r="N157" i="41" s="1"/>
  <c r="AX59" i="41"/>
  <c r="L6" i="41" s="1"/>
  <c r="L157" i="41" s="1"/>
  <c r="AW59" i="41"/>
  <c r="L46" i="41"/>
  <c r="G46" i="41"/>
  <c r="BJ58" i="41"/>
  <c r="BE58" i="41" s="1"/>
  <c r="BF58" i="41"/>
  <c r="BD58" i="41"/>
  <c r="BC58" i="41"/>
  <c r="BB58" i="41"/>
  <c r="BJ57" i="41"/>
  <c r="BE57" i="41" s="1"/>
  <c r="BF57" i="41"/>
  <c r="BD57" i="41"/>
  <c r="BC57" i="41"/>
  <c r="BB57" i="41"/>
  <c r="BJ56" i="41"/>
  <c r="BE56" i="41" s="1"/>
  <c r="BF56" i="41"/>
  <c r="BD56" i="41"/>
  <c r="BC56" i="41"/>
  <c r="BB56" i="41"/>
  <c r="BF55" i="41"/>
  <c r="BD55" i="41"/>
  <c r="BC55" i="41"/>
  <c r="BB55" i="41"/>
  <c r="AZ55" i="41"/>
  <c r="BE55" i="41" s="1"/>
  <c r="BJ53" i="41"/>
  <c r="BF53" i="41"/>
  <c r="BD53" i="41"/>
  <c r="BC53" i="41"/>
  <c r="BB53" i="41"/>
  <c r="AZ53" i="41"/>
  <c r="CF53" i="41"/>
  <c r="CD53" i="41"/>
  <c r="CC53" i="41"/>
  <c r="CB53" i="41"/>
  <c r="CB104" i="41" s="1"/>
  <c r="BV53" i="41"/>
  <c r="BT53" i="41"/>
  <c r="BS53" i="41"/>
  <c r="BR53" i="41"/>
  <c r="BF54" i="41"/>
  <c r="BD54" i="41"/>
  <c r="BC54" i="41"/>
  <c r="BB54" i="41"/>
  <c r="AZ54" i="41"/>
  <c r="BE54" i="41" s="1"/>
  <c r="CE52" i="41"/>
  <c r="CA52" i="41"/>
  <c r="BY52" i="41"/>
  <c r="BX52" i="41"/>
  <c r="BW52" i="41"/>
  <c r="BJ52" i="41"/>
  <c r="BF52" i="41"/>
  <c r="BD52" i="41"/>
  <c r="BC52" i="41"/>
  <c r="BB52" i="41"/>
  <c r="AZ52" i="41"/>
  <c r="CE51" i="41"/>
  <c r="CA51" i="41"/>
  <c r="BY51" i="41"/>
  <c r="BX51" i="41"/>
  <c r="BW51" i="41"/>
  <c r="BU51" i="41"/>
  <c r="BJ51" i="41"/>
  <c r="BF51" i="41"/>
  <c r="BD51" i="41"/>
  <c r="BC51" i="41"/>
  <c r="BB51" i="41"/>
  <c r="AZ51" i="41"/>
  <c r="CE50" i="41"/>
  <c r="CA50" i="41"/>
  <c r="BY50" i="41"/>
  <c r="BX50" i="41"/>
  <c r="BW50" i="41"/>
  <c r="BJ50" i="41"/>
  <c r="BE50" i="41" s="1"/>
  <c r="BF50" i="41"/>
  <c r="BD50" i="41"/>
  <c r="BC50" i="41"/>
  <c r="BB50" i="41"/>
  <c r="AZ50" i="41"/>
  <c r="CE49" i="41"/>
  <c r="CA49" i="41"/>
  <c r="BY49" i="41"/>
  <c r="BX49" i="41"/>
  <c r="BW49" i="41"/>
  <c r="BU49" i="41"/>
  <c r="BJ49" i="41"/>
  <c r="BF49" i="41"/>
  <c r="BD49" i="41"/>
  <c r="BC49" i="41"/>
  <c r="BB49" i="41"/>
  <c r="AZ49" i="41"/>
  <c r="CE48" i="41"/>
  <c r="CA48" i="41"/>
  <c r="BY48" i="41"/>
  <c r="BX48" i="41"/>
  <c r="BW48" i="41"/>
  <c r="BU48" i="41"/>
  <c r="BJ47" i="41"/>
  <c r="BF47" i="41"/>
  <c r="BD47" i="41"/>
  <c r="BC47" i="41"/>
  <c r="BB47" i="41"/>
  <c r="AZ47" i="41"/>
  <c r="CE47" i="41"/>
  <c r="CA47" i="41"/>
  <c r="BY47" i="41"/>
  <c r="BX47" i="41"/>
  <c r="BW47" i="41"/>
  <c r="BU47" i="41"/>
  <c r="BJ48" i="41"/>
  <c r="BF48" i="41"/>
  <c r="BD48" i="41"/>
  <c r="BC48" i="41"/>
  <c r="BB48" i="41"/>
  <c r="AZ48" i="41"/>
  <c r="CE46" i="41"/>
  <c r="CA46" i="41"/>
  <c r="BY46" i="41"/>
  <c r="BX46" i="41"/>
  <c r="BW46" i="41"/>
  <c r="BU46" i="41"/>
  <c r="BF46" i="41"/>
  <c r="BE46" i="41"/>
  <c r="BD46" i="41"/>
  <c r="BC46" i="41"/>
  <c r="BB46" i="41"/>
  <c r="AZ46" i="41"/>
  <c r="CE45" i="41"/>
  <c r="CA45" i="41"/>
  <c r="BY45" i="41"/>
  <c r="BX45" i="41"/>
  <c r="BW45" i="41"/>
  <c r="BU45" i="41"/>
  <c r="BJ45" i="41"/>
  <c r="BF45" i="41"/>
  <c r="BD45" i="41"/>
  <c r="BC45" i="41"/>
  <c r="BB45" i="41"/>
  <c r="AZ45" i="41"/>
  <c r="CE44" i="41"/>
  <c r="CA44" i="41"/>
  <c r="BY44" i="41"/>
  <c r="BX44" i="41"/>
  <c r="BW44" i="41"/>
  <c r="BU44" i="41"/>
  <c r="BK44" i="41"/>
  <c r="BI44" i="41"/>
  <c r="BH44" i="41"/>
  <c r="BG44" i="41"/>
  <c r="BA44" i="41"/>
  <c r="O9" i="41" s="1"/>
  <c r="O154" i="41" s="1"/>
  <c r="AY44" i="41"/>
  <c r="AX44" i="41"/>
  <c r="AW44" i="41"/>
  <c r="CE43" i="41"/>
  <c r="CA43" i="41"/>
  <c r="BY43" i="41"/>
  <c r="BX43" i="41"/>
  <c r="BW43" i="41"/>
  <c r="BU43" i="41"/>
  <c r="BJ43" i="41"/>
  <c r="BF43" i="41"/>
  <c r="BD43" i="41"/>
  <c r="BC43" i="41"/>
  <c r="BB43" i="41"/>
  <c r="AZ43" i="41"/>
  <c r="AK43" i="41"/>
  <c r="AK44" i="41" s="1"/>
  <c r="AJ43" i="41"/>
  <c r="AJ44" i="41" s="1"/>
  <c r="AI43" i="41"/>
  <c r="AI44" i="41" s="1"/>
  <c r="AH43" i="41"/>
  <c r="AH44" i="41" s="1"/>
  <c r="AE43" i="41"/>
  <c r="AE44" i="41" s="1"/>
  <c r="CE42" i="41"/>
  <c r="CA42" i="41"/>
  <c r="BY42" i="41"/>
  <c r="BX42" i="41"/>
  <c r="BW42" i="41"/>
  <c r="BJ42" i="41"/>
  <c r="BF42" i="41"/>
  <c r="BD42" i="41"/>
  <c r="BC42" i="41"/>
  <c r="BB42" i="41"/>
  <c r="AZ42" i="41"/>
  <c r="AM42" i="41"/>
  <c r="AF42" i="41"/>
  <c r="CE41" i="41"/>
  <c r="CA41" i="41"/>
  <c r="BY41" i="41"/>
  <c r="BX41" i="41"/>
  <c r="BW41" i="41"/>
  <c r="BU41" i="41"/>
  <c r="BJ41" i="41"/>
  <c r="BF41" i="41"/>
  <c r="BD41" i="41"/>
  <c r="BC41" i="41"/>
  <c r="BB41" i="41"/>
  <c r="AZ41" i="41"/>
  <c r="AM41" i="41"/>
  <c r="AF41" i="41"/>
  <c r="CE40" i="41"/>
  <c r="CA40" i="41"/>
  <c r="BY40" i="41"/>
  <c r="BX40" i="41"/>
  <c r="BW40" i="41"/>
  <c r="BU40" i="41"/>
  <c r="BJ40" i="41"/>
  <c r="BF40" i="41"/>
  <c r="BD40" i="41"/>
  <c r="BC40" i="41"/>
  <c r="BB40" i="41"/>
  <c r="AZ40" i="41"/>
  <c r="AM40" i="41"/>
  <c r="AF40" i="41"/>
  <c r="CE39" i="41"/>
  <c r="CA39" i="41"/>
  <c r="BY39" i="41"/>
  <c r="BX39" i="41"/>
  <c r="BW39" i="41"/>
  <c r="BJ39" i="41"/>
  <c r="BF39" i="41"/>
  <c r="BD39" i="41"/>
  <c r="BC39" i="41"/>
  <c r="BB39" i="41"/>
  <c r="AZ39" i="41"/>
  <c r="AM39" i="41"/>
  <c r="AF39" i="41"/>
  <c r="CE38" i="41"/>
  <c r="CA38" i="41"/>
  <c r="BY38" i="41"/>
  <c r="BX38" i="41"/>
  <c r="BW38" i="41"/>
  <c r="BU38" i="41"/>
  <c r="BJ38" i="41"/>
  <c r="BF38" i="41"/>
  <c r="BD38" i="41"/>
  <c r="BC38" i="41"/>
  <c r="BB38" i="41"/>
  <c r="AZ38" i="41"/>
  <c r="AM38" i="41"/>
  <c r="AF38" i="41"/>
  <c r="CE37" i="41"/>
  <c r="CA37" i="41"/>
  <c r="BY37" i="41"/>
  <c r="BX37" i="41"/>
  <c r="BW37" i="41"/>
  <c r="BU37" i="41"/>
  <c r="BJ37" i="41"/>
  <c r="BF37" i="41"/>
  <c r="BD37" i="41"/>
  <c r="BC37" i="41"/>
  <c r="BB37" i="41"/>
  <c r="AZ37" i="41"/>
  <c r="AM37" i="41"/>
  <c r="AF37" i="41"/>
  <c r="CE36" i="41"/>
  <c r="CA36" i="41"/>
  <c r="BY36" i="41"/>
  <c r="BX36" i="41"/>
  <c r="BW36" i="41"/>
  <c r="BU36" i="41"/>
  <c r="BJ36" i="41"/>
  <c r="BF36" i="41"/>
  <c r="BD36" i="41"/>
  <c r="BC36" i="41"/>
  <c r="BB36" i="41"/>
  <c r="AZ36" i="41"/>
  <c r="AM36" i="41"/>
  <c r="AF36" i="41"/>
  <c r="CE35" i="41"/>
  <c r="CA35" i="41"/>
  <c r="BY35" i="41"/>
  <c r="BX35" i="41"/>
  <c r="BW35" i="41"/>
  <c r="BU35" i="41"/>
  <c r="BJ35" i="41"/>
  <c r="BF35" i="41"/>
  <c r="BD35" i="41"/>
  <c r="BC35" i="41"/>
  <c r="BB35" i="41"/>
  <c r="AZ35" i="41"/>
  <c r="AM35" i="41"/>
  <c r="AF35" i="41"/>
  <c r="CE34" i="41"/>
  <c r="CA34" i="41"/>
  <c r="BY34" i="41"/>
  <c r="BX34" i="41"/>
  <c r="BW34" i="41"/>
  <c r="BU34" i="41"/>
  <c r="BJ34" i="41"/>
  <c r="BF34" i="41"/>
  <c r="BD34" i="41"/>
  <c r="BC34" i="41"/>
  <c r="BB34" i="41"/>
  <c r="AZ34" i="41"/>
  <c r="CE33" i="41"/>
  <c r="CA33" i="41"/>
  <c r="BY33" i="41"/>
  <c r="BX33" i="41"/>
  <c r="BW33" i="41"/>
  <c r="BJ33" i="41"/>
  <c r="BF33" i="41"/>
  <c r="BD33" i="41"/>
  <c r="BC33" i="41"/>
  <c r="BB33" i="41"/>
  <c r="AZ33" i="41"/>
  <c r="CE32" i="41"/>
  <c r="CA32" i="41"/>
  <c r="BY32" i="41"/>
  <c r="BX32" i="41"/>
  <c r="BW32" i="41"/>
  <c r="BU32" i="41"/>
  <c r="BK32" i="41"/>
  <c r="BI32" i="41"/>
  <c r="BH32" i="41"/>
  <c r="BG32" i="41"/>
  <c r="BA32" i="41"/>
  <c r="AY32" i="41"/>
  <c r="N11" i="41" s="1"/>
  <c r="N153" i="41" s="1"/>
  <c r="AX32" i="41"/>
  <c r="AW32" i="41"/>
  <c r="CE31" i="41"/>
  <c r="CA31" i="41"/>
  <c r="BY31" i="41"/>
  <c r="BX31" i="41"/>
  <c r="BW31" i="41"/>
  <c r="BJ31" i="41"/>
  <c r="BE31" i="41" s="1"/>
  <c r="BF31" i="41"/>
  <c r="BD31" i="41"/>
  <c r="BC31" i="41"/>
  <c r="BB31" i="41"/>
  <c r="CE30" i="41"/>
  <c r="CA30" i="41"/>
  <c r="BY30" i="41"/>
  <c r="BX30" i="41"/>
  <c r="BW30" i="41"/>
  <c r="BU30" i="41"/>
  <c r="BJ30" i="41"/>
  <c r="BE30" i="41" s="1"/>
  <c r="BF30" i="41"/>
  <c r="BD30" i="41"/>
  <c r="BC30" i="41"/>
  <c r="BB30" i="41"/>
  <c r="CE29" i="41"/>
  <c r="CA29" i="41"/>
  <c r="BY29" i="41"/>
  <c r="BX29" i="41"/>
  <c r="BW29" i="41"/>
  <c r="BJ29" i="41"/>
  <c r="BE29" i="41" s="1"/>
  <c r="BF29" i="41"/>
  <c r="BD29" i="41"/>
  <c r="BC29" i="41"/>
  <c r="BB29" i="41"/>
  <c r="CE28" i="41"/>
  <c r="CA28" i="41"/>
  <c r="BY28" i="41"/>
  <c r="BX28" i="41"/>
  <c r="BW28" i="41"/>
  <c r="BU28" i="41"/>
  <c r="BF27" i="41"/>
  <c r="BD27" i="41"/>
  <c r="BC27" i="41"/>
  <c r="BB27" i="41"/>
  <c r="AZ27" i="41"/>
  <c r="BE27" i="41" s="1"/>
  <c r="CE27" i="41"/>
  <c r="CA27" i="41"/>
  <c r="BY27" i="41"/>
  <c r="BX27" i="41"/>
  <c r="BW27" i="41"/>
  <c r="BU27" i="41"/>
  <c r="BJ26" i="41"/>
  <c r="BF26" i="41"/>
  <c r="BD26" i="41"/>
  <c r="BC26" i="41"/>
  <c r="BB26" i="41"/>
  <c r="AZ26" i="41"/>
  <c r="AL27" i="41"/>
  <c r="AK27" i="41"/>
  <c r="AJ27" i="41"/>
  <c r="AI27" i="41"/>
  <c r="AH27" i="41"/>
  <c r="AE27" i="41"/>
  <c r="AD27" i="41"/>
  <c r="AC27" i="41"/>
  <c r="AB27" i="41"/>
  <c r="CE26" i="41"/>
  <c r="CA26" i="41"/>
  <c r="BY26" i="41"/>
  <c r="BX26" i="41"/>
  <c r="BW26" i="41"/>
  <c r="BJ28" i="41"/>
  <c r="BE28" i="41" s="1"/>
  <c r="BF28" i="41"/>
  <c r="BD28" i="41"/>
  <c r="BC28" i="41"/>
  <c r="BB28" i="41"/>
  <c r="AZ28" i="41"/>
  <c r="AL26" i="41"/>
  <c r="AK26" i="41"/>
  <c r="AJ26" i="41"/>
  <c r="AI26" i="41"/>
  <c r="AH26" i="41"/>
  <c r="AE26" i="41"/>
  <c r="AD26" i="41"/>
  <c r="AC26" i="41"/>
  <c r="AB26" i="41"/>
  <c r="CE25" i="41"/>
  <c r="CA25" i="41"/>
  <c r="BY25" i="41"/>
  <c r="BX25" i="41"/>
  <c r="BW25" i="41"/>
  <c r="BU25" i="41"/>
  <c r="BJ25" i="41"/>
  <c r="BF25" i="41"/>
  <c r="BD25" i="41"/>
  <c r="BC25" i="41"/>
  <c r="BB25" i="41"/>
  <c r="AZ25" i="41"/>
  <c r="AL25" i="41"/>
  <c r="AK25" i="41"/>
  <c r="AJ25" i="41"/>
  <c r="AI25" i="41"/>
  <c r="AH25" i="41"/>
  <c r="AE25" i="41"/>
  <c r="AD25" i="41"/>
  <c r="AC25" i="41"/>
  <c r="AB25" i="41"/>
  <c r="CE24" i="41"/>
  <c r="CA24" i="41"/>
  <c r="BY24" i="41"/>
  <c r="BX24" i="41"/>
  <c r="BW24" i="41"/>
  <c r="BJ24" i="41"/>
  <c r="BF24" i="41"/>
  <c r="BD24" i="41"/>
  <c r="BC24" i="41"/>
  <c r="BB24" i="41"/>
  <c r="AZ24" i="41"/>
  <c r="AL24" i="41"/>
  <c r="AK24" i="41"/>
  <c r="AJ24" i="41"/>
  <c r="AI24" i="41"/>
  <c r="AH24" i="41"/>
  <c r="AE24" i="41"/>
  <c r="AD24" i="41"/>
  <c r="AC24" i="41"/>
  <c r="AB24" i="41"/>
  <c r="CE23" i="41"/>
  <c r="CA23" i="41"/>
  <c r="BY23" i="41"/>
  <c r="BX23" i="41"/>
  <c r="BW23" i="41"/>
  <c r="BU23" i="41"/>
  <c r="BJ23" i="41"/>
  <c r="BF23" i="41"/>
  <c r="BD23" i="41"/>
  <c r="BC23" i="41"/>
  <c r="BB23" i="41"/>
  <c r="AZ23" i="41"/>
  <c r="AL23" i="41"/>
  <c r="AK23" i="41"/>
  <c r="AJ23" i="41"/>
  <c r="AI23" i="41"/>
  <c r="AH23" i="41"/>
  <c r="AE23" i="41"/>
  <c r="AD23" i="41"/>
  <c r="AC23" i="41"/>
  <c r="AB23" i="41"/>
  <c r="CE22" i="41"/>
  <c r="CA22" i="41"/>
  <c r="BY22" i="41"/>
  <c r="BX22" i="41"/>
  <c r="BW22" i="41"/>
  <c r="BU22" i="41"/>
  <c r="BF22" i="41"/>
  <c r="BD22" i="41"/>
  <c r="BC22" i="41"/>
  <c r="BB22" i="41"/>
  <c r="AZ22" i="41"/>
  <c r="BE22" i="41" s="1"/>
  <c r="AL22" i="41"/>
  <c r="AK22" i="41"/>
  <c r="AJ22" i="41"/>
  <c r="AI22" i="41"/>
  <c r="AH22" i="41"/>
  <c r="AE22" i="41"/>
  <c r="AD22" i="41"/>
  <c r="AC22" i="41"/>
  <c r="AB22" i="41"/>
  <c r="CE21" i="41"/>
  <c r="CA21" i="41"/>
  <c r="BY21" i="41"/>
  <c r="BX21" i="41"/>
  <c r="BW21" i="41"/>
  <c r="BU21" i="41"/>
  <c r="BJ21" i="41"/>
  <c r="BF21" i="41"/>
  <c r="BD21" i="41"/>
  <c r="BC21" i="41"/>
  <c r="BB21" i="41"/>
  <c r="AZ21" i="41"/>
  <c r="AL21" i="41"/>
  <c r="AK21" i="41"/>
  <c r="AJ21" i="41"/>
  <c r="AI21" i="41"/>
  <c r="AH21" i="41"/>
  <c r="AE21" i="41"/>
  <c r="AD21" i="41"/>
  <c r="AC21" i="41"/>
  <c r="AB21" i="41"/>
  <c r="CE20" i="41"/>
  <c r="CA20" i="41"/>
  <c r="BY20" i="41"/>
  <c r="BX20" i="41"/>
  <c r="BW20" i="41"/>
  <c r="BU20" i="41"/>
  <c r="BJ20" i="41"/>
  <c r="BF20" i="41"/>
  <c r="BD20" i="41"/>
  <c r="BC20" i="41"/>
  <c r="BB20" i="41"/>
  <c r="AZ20" i="41"/>
  <c r="AL20" i="41"/>
  <c r="AK20" i="41"/>
  <c r="AJ20" i="41"/>
  <c r="AI20" i="41"/>
  <c r="AH20" i="41"/>
  <c r="AE20" i="41"/>
  <c r="AD20" i="41"/>
  <c r="AC20" i="41"/>
  <c r="AB20" i="41"/>
  <c r="CE19" i="41"/>
  <c r="CA19" i="41"/>
  <c r="BY19" i="41"/>
  <c r="BX19" i="41"/>
  <c r="BW19" i="41"/>
  <c r="BU19" i="41"/>
  <c r="BJ19" i="41"/>
  <c r="BF19" i="41"/>
  <c r="BD19" i="41"/>
  <c r="BC19" i="41"/>
  <c r="BB19" i="41"/>
  <c r="AZ19" i="41"/>
  <c r="CE18" i="41"/>
  <c r="CA18" i="41"/>
  <c r="BY18" i="41"/>
  <c r="BX18" i="41"/>
  <c r="BW18" i="41"/>
  <c r="BU18" i="41"/>
  <c r="BK18" i="41"/>
  <c r="BI18" i="41"/>
  <c r="BH18" i="41"/>
  <c r="BG18" i="41"/>
  <c r="BA18" i="41"/>
  <c r="BF18" i="41" s="1"/>
  <c r="AY18" i="41"/>
  <c r="N7" i="41" s="1"/>
  <c r="N156" i="41" s="1"/>
  <c r="AX18" i="41"/>
  <c r="L7" i="41" s="1"/>
  <c r="L156" i="41" s="1"/>
  <c r="AW18" i="41"/>
  <c r="CE17" i="41"/>
  <c r="CA17" i="41"/>
  <c r="BY17" i="41"/>
  <c r="BX17" i="41"/>
  <c r="BW17" i="41"/>
  <c r="BU17" i="41"/>
  <c r="BJ17" i="41"/>
  <c r="BE17" i="41" s="1"/>
  <c r="BF17" i="41"/>
  <c r="BD17" i="41"/>
  <c r="BC17" i="41"/>
  <c r="BB17" i="41"/>
  <c r="CE16" i="41"/>
  <c r="CA16" i="41"/>
  <c r="BY16" i="41"/>
  <c r="BX16" i="41"/>
  <c r="BW16" i="41"/>
  <c r="BJ16" i="41"/>
  <c r="BE16" i="41" s="1"/>
  <c r="BF16" i="41"/>
  <c r="BD16" i="41"/>
  <c r="BC16" i="41"/>
  <c r="BB16" i="41"/>
  <c r="CE15" i="41"/>
  <c r="CA15" i="41"/>
  <c r="BY15" i="41"/>
  <c r="BX15" i="41"/>
  <c r="BW15" i="41"/>
  <c r="BF15" i="41"/>
  <c r="BD15" i="41"/>
  <c r="BC15" i="41"/>
  <c r="BB15" i="41"/>
  <c r="AZ15" i="41"/>
  <c r="BE15" i="41" s="1"/>
  <c r="CE14" i="41"/>
  <c r="CA14" i="41"/>
  <c r="BY14" i="41"/>
  <c r="BX14" i="41"/>
  <c r="BW14" i="41"/>
  <c r="BU14" i="41"/>
  <c r="BF10" i="41"/>
  <c r="BD10" i="41"/>
  <c r="BC10" i="41"/>
  <c r="BB10" i="41"/>
  <c r="AZ10" i="41"/>
  <c r="BE10" i="41" s="1"/>
  <c r="AJ14" i="41"/>
  <c r="B14" i="41"/>
  <c r="CE13" i="41"/>
  <c r="CA13" i="41"/>
  <c r="BY13" i="41"/>
  <c r="BX13" i="41"/>
  <c r="BW13" i="41"/>
  <c r="BU13" i="41"/>
  <c r="BJ9" i="41"/>
  <c r="BF9" i="41"/>
  <c r="BD9" i="41"/>
  <c r="BC9" i="41"/>
  <c r="BB9" i="41"/>
  <c r="AZ9" i="41"/>
  <c r="AL13" i="41"/>
  <c r="AB13" i="41"/>
  <c r="CE12" i="41"/>
  <c r="CA12" i="41"/>
  <c r="BY12" i="41"/>
  <c r="BX12" i="41"/>
  <c r="BW12" i="41"/>
  <c r="BU12" i="41"/>
  <c r="BJ14" i="41"/>
  <c r="BF14" i="41"/>
  <c r="BD14" i="41"/>
  <c r="BC14" i="41"/>
  <c r="BB14" i="41"/>
  <c r="AZ14" i="41"/>
  <c r="M12" i="41"/>
  <c r="I12" i="41"/>
  <c r="H12" i="41"/>
  <c r="G12" i="41"/>
  <c r="CE11" i="41"/>
  <c r="CA11" i="41"/>
  <c r="BY11" i="41"/>
  <c r="BX11" i="41"/>
  <c r="BW11" i="41"/>
  <c r="BU11" i="41"/>
  <c r="BJ13" i="41"/>
  <c r="BF13" i="41"/>
  <c r="BD13" i="41"/>
  <c r="BC13" i="41"/>
  <c r="BB13" i="41"/>
  <c r="AZ13" i="41"/>
  <c r="AM9" i="41"/>
  <c r="AF9" i="41"/>
  <c r="J11" i="41"/>
  <c r="K11" i="41" s="1"/>
  <c r="CE10" i="41"/>
  <c r="CA10" i="41"/>
  <c r="BY10" i="41"/>
  <c r="BX10" i="41"/>
  <c r="BW10" i="41"/>
  <c r="BU10" i="41"/>
  <c r="BJ12" i="41"/>
  <c r="BF12" i="41"/>
  <c r="BD12" i="41"/>
  <c r="BC12" i="41"/>
  <c r="BB12" i="41"/>
  <c r="AZ12" i="41"/>
  <c r="AM11" i="41"/>
  <c r="AF11" i="41"/>
  <c r="O10" i="41"/>
  <c r="O155" i="41" s="1"/>
  <c r="L10" i="41"/>
  <c r="L155" i="41" s="1"/>
  <c r="J10" i="41"/>
  <c r="K10" i="41" s="1"/>
  <c r="CE9" i="41"/>
  <c r="CA9" i="41"/>
  <c r="BY9" i="41"/>
  <c r="BX9" i="41"/>
  <c r="BW9" i="41"/>
  <c r="BU9" i="41"/>
  <c r="BJ11" i="41"/>
  <c r="BF11" i="41"/>
  <c r="BD11" i="41"/>
  <c r="BC11" i="41"/>
  <c r="BB11" i="41"/>
  <c r="AZ11" i="41"/>
  <c r="AM10" i="41"/>
  <c r="AF10" i="41"/>
  <c r="J9" i="41"/>
  <c r="K9" i="41" s="1"/>
  <c r="CE8" i="41"/>
  <c r="CA8" i="41"/>
  <c r="BY8" i="41"/>
  <c r="BX8" i="41"/>
  <c r="BW8" i="41"/>
  <c r="BU8" i="41"/>
  <c r="BJ8" i="41"/>
  <c r="BF8" i="41"/>
  <c r="BD8" i="41"/>
  <c r="BC8" i="41"/>
  <c r="BB8" i="41"/>
  <c r="AZ8" i="41"/>
  <c r="AM7" i="41"/>
  <c r="AF7" i="41"/>
  <c r="O8" i="41"/>
  <c r="O152" i="41" s="1"/>
  <c r="J8" i="41"/>
  <c r="K8" i="41" s="1"/>
  <c r="CE7" i="41"/>
  <c r="CA7" i="41"/>
  <c r="BY7" i="41"/>
  <c r="BX7" i="41"/>
  <c r="BW7" i="41"/>
  <c r="BU7" i="41"/>
  <c r="BJ7" i="41"/>
  <c r="BF7" i="41"/>
  <c r="BD7" i="41"/>
  <c r="BC7" i="41"/>
  <c r="BB7" i="41"/>
  <c r="AZ7" i="41"/>
  <c r="AM8" i="41"/>
  <c r="AF8" i="41"/>
  <c r="J7" i="41"/>
  <c r="K7" i="41" s="1"/>
  <c r="CE6" i="41"/>
  <c r="CA6" i="41"/>
  <c r="BY6" i="41"/>
  <c r="BX6" i="41"/>
  <c r="BW6" i="41"/>
  <c r="BU6" i="41"/>
  <c r="BJ6" i="41"/>
  <c r="BF6" i="41"/>
  <c r="BD6" i="41"/>
  <c r="BC6" i="41"/>
  <c r="BB6" i="41"/>
  <c r="AZ6" i="41"/>
  <c r="AM6" i="41"/>
  <c r="AF6" i="41"/>
  <c r="J6" i="41"/>
  <c r="K6" i="41" s="1"/>
  <c r="CE5" i="41"/>
  <c r="CA5" i="41"/>
  <c r="BY5" i="41"/>
  <c r="BX5" i="41"/>
  <c r="BW5" i="41"/>
  <c r="BU5" i="41"/>
  <c r="BJ5" i="41"/>
  <c r="BF5" i="41"/>
  <c r="BD5" i="41"/>
  <c r="BC5" i="41"/>
  <c r="BB5" i="41"/>
  <c r="AZ5" i="41"/>
  <c r="AM5" i="41"/>
  <c r="AF5" i="41"/>
  <c r="N5" i="41"/>
  <c r="N151" i="41" s="1"/>
  <c r="J5" i="41"/>
  <c r="K5" i="41" s="1"/>
  <c r="J4" i="41"/>
  <c r="K4" i="41" s="1"/>
  <c r="P3" i="41"/>
  <c r="BE131" i="42" l="1"/>
  <c r="BZ104" i="42"/>
  <c r="J157" i="41"/>
  <c r="BZ19" i="41"/>
  <c r="BZ30" i="41"/>
  <c r="BZ45" i="41"/>
  <c r="BZ49" i="41"/>
  <c r="AE28" i="41"/>
  <c r="BZ88" i="41"/>
  <c r="BZ85" i="41"/>
  <c r="BZ12" i="41"/>
  <c r="BE126" i="41"/>
  <c r="BZ15" i="41"/>
  <c r="BZ26" i="41"/>
  <c r="BB89" i="41"/>
  <c r="BE92" i="41"/>
  <c r="BZ95" i="41"/>
  <c r="BE42" i="41"/>
  <c r="BE45" i="41"/>
  <c r="BE48" i="41"/>
  <c r="BE49" i="41"/>
  <c r="BZ14" i="41"/>
  <c r="BB44" i="41"/>
  <c r="AB28" i="41"/>
  <c r="AB29" i="41" s="1"/>
  <c r="BZ17" i="41"/>
  <c r="BE78" i="41"/>
  <c r="BE118" i="41"/>
  <c r="BJ44" i="41"/>
  <c r="BE113" i="41"/>
  <c r="BE13" i="41"/>
  <c r="BE14" i="41"/>
  <c r="AL28" i="41"/>
  <c r="AL29" i="41" s="1"/>
  <c r="BZ40" i="41"/>
  <c r="AK28" i="41"/>
  <c r="AK29" i="41" s="1"/>
  <c r="BZ7" i="41"/>
  <c r="BZ8" i="41"/>
  <c r="BZ13" i="41"/>
  <c r="BE33" i="41"/>
  <c r="BC44" i="41"/>
  <c r="BE52" i="41"/>
  <c r="BZ44" i="41"/>
  <c r="BZ48" i="41"/>
  <c r="AM106" i="41"/>
  <c r="AM43" i="41" s="1"/>
  <c r="L9" i="41"/>
  <c r="L154" i="41" s="1"/>
  <c r="BZ18" i="41"/>
  <c r="BZ20" i="41"/>
  <c r="BE24" i="41"/>
  <c r="BZ29" i="41"/>
  <c r="BJ32" i="41"/>
  <c r="BZ33" i="41"/>
  <c r="BZ36" i="41"/>
  <c r="BZ89" i="41"/>
  <c r="BJ116" i="41"/>
  <c r="BE120" i="41"/>
  <c r="J153" i="41"/>
  <c r="K153" i="41" s="1"/>
  <c r="BZ27" i="41"/>
  <c r="BE35" i="41"/>
  <c r="BZ35" i="41"/>
  <c r="BE39" i="41"/>
  <c r="BZ39" i="41"/>
  <c r="AM44" i="41"/>
  <c r="BJ89" i="41"/>
  <c r="BJ102" i="41"/>
  <c r="BB116" i="41"/>
  <c r="BZ46" i="41"/>
  <c r="AF89" i="41"/>
  <c r="BE93" i="41"/>
  <c r="BJ59" i="41"/>
  <c r="BE85" i="41"/>
  <c r="BB102" i="41"/>
  <c r="BZ10" i="41"/>
  <c r="BE9" i="41"/>
  <c r="CA105" i="41"/>
  <c r="BZ28" i="41"/>
  <c r="BF32" i="41"/>
  <c r="BE81" i="41"/>
  <c r="BC89" i="41"/>
  <c r="BZ92" i="41"/>
  <c r="BE96" i="41"/>
  <c r="BC102" i="41"/>
  <c r="BE110" i="41"/>
  <c r="BC130" i="41"/>
  <c r="BE105" i="41"/>
  <c r="BF130" i="41"/>
  <c r="CE53" i="41"/>
  <c r="BZ9" i="41"/>
  <c r="BZ78" i="41"/>
  <c r="BE84" i="41"/>
  <c r="AI93" i="41"/>
  <c r="AK93" i="41"/>
  <c r="CC104" i="41"/>
  <c r="BE117" i="41"/>
  <c r="BE125" i="41"/>
  <c r="AH93" i="41"/>
  <c r="L5" i="41"/>
  <c r="L151" i="41" s="1"/>
  <c r="BZ31" i="41"/>
  <c r="BE41" i="41"/>
  <c r="BD44" i="41"/>
  <c r="AJ28" i="41"/>
  <c r="BE82" i="41"/>
  <c r="AB93" i="41"/>
  <c r="BZ90" i="41"/>
  <c r="BE98" i="41"/>
  <c r="CD104" i="41"/>
  <c r="BJ130" i="41"/>
  <c r="BE20" i="41"/>
  <c r="BE40" i="41"/>
  <c r="BZ41" i="41"/>
  <c r="BE43" i="41"/>
  <c r="BZ50" i="41"/>
  <c r="BE94" i="41"/>
  <c r="BE95" i="41"/>
  <c r="BE124" i="41"/>
  <c r="BZ86" i="41"/>
  <c r="AK14" i="41"/>
  <c r="BY105" i="41"/>
  <c r="BE25" i="41"/>
  <c r="BE36" i="41"/>
  <c r="BZ43" i="41"/>
  <c r="BF59" i="41"/>
  <c r="AL93" i="41"/>
  <c r="AM89" i="41"/>
  <c r="O7" i="41"/>
  <c r="O156" i="41" s="1"/>
  <c r="CA53" i="41"/>
  <c r="BZ93" i="41"/>
  <c r="BZ99" i="41"/>
  <c r="BE121" i="41"/>
  <c r="BB130" i="41"/>
  <c r="J152" i="41"/>
  <c r="K152" i="41" s="1"/>
  <c r="J154" i="41"/>
  <c r="K154" i="41" s="1"/>
  <c r="BZ6" i="41"/>
  <c r="BZ25" i="41"/>
  <c r="BZ42" i="41"/>
  <c r="BZ47" i="41"/>
  <c r="BZ51" i="41"/>
  <c r="BZ82" i="41"/>
  <c r="BZ87" i="41"/>
  <c r="BV104" i="41"/>
  <c r="AZ130" i="41"/>
  <c r="BF89" i="41"/>
  <c r="BE87" i="41"/>
  <c r="BE80" i="41"/>
  <c r="BE83" i="41"/>
  <c r="BE86" i="41"/>
  <c r="BE88" i="41"/>
  <c r="BZ22" i="41"/>
  <c r="BZ11" i="41"/>
  <c r="BZ84" i="41"/>
  <c r="BD130" i="41"/>
  <c r="BX105" i="41"/>
  <c r="BZ21" i="41"/>
  <c r="BE7" i="41"/>
  <c r="BE8" i="41"/>
  <c r="BE12" i="41"/>
  <c r="BE11" i="41"/>
  <c r="BJ18" i="41"/>
  <c r="AZ18" i="41"/>
  <c r="BC18" i="41"/>
  <c r="BE47" i="41"/>
  <c r="BB59" i="41"/>
  <c r="BU105" i="41"/>
  <c r="BC59" i="41"/>
  <c r="BF102" i="41"/>
  <c r="BE107" i="41"/>
  <c r="BE104" i="41"/>
  <c r="BC116" i="41"/>
  <c r="BZ23" i="41"/>
  <c r="BE109" i="41"/>
  <c r="BE108" i="41"/>
  <c r="L8" i="41"/>
  <c r="L152" i="41" s="1"/>
  <c r="AZ116" i="41"/>
  <c r="BE116" i="41" s="1"/>
  <c r="BE23" i="41"/>
  <c r="BK131" i="41"/>
  <c r="BE26" i="41"/>
  <c r="O11" i="41"/>
  <c r="O153" i="41" s="1"/>
  <c r="BE21" i="41"/>
  <c r="BE19" i="41"/>
  <c r="BZ96" i="41"/>
  <c r="BZ80" i="41"/>
  <c r="BZ79" i="41"/>
  <c r="BZ94" i="41"/>
  <c r="BZ97" i="41"/>
  <c r="BU103" i="41"/>
  <c r="BZ83" i="41"/>
  <c r="BZ98" i="41"/>
  <c r="BZ100" i="41"/>
  <c r="BZ101" i="41"/>
  <c r="BZ81" i="41"/>
  <c r="BZ91" i="41"/>
  <c r="BB18" i="41"/>
  <c r="BT104" i="41"/>
  <c r="CF104" i="41"/>
  <c r="BS104" i="41"/>
  <c r="BZ102" i="41"/>
  <c r="BW53" i="41"/>
  <c r="BR104" i="41"/>
  <c r="BB32" i="41"/>
  <c r="BF44" i="41"/>
  <c r="N8" i="41"/>
  <c r="N152" i="41" s="1"/>
  <c r="O5" i="41"/>
  <c r="O151" i="41" s="1"/>
  <c r="AM27" i="41"/>
  <c r="AM20" i="41"/>
  <c r="AF22" i="41"/>
  <c r="AM22" i="41"/>
  <c r="AF24" i="41"/>
  <c r="AF26" i="41"/>
  <c r="AF20" i="41"/>
  <c r="AM26" i="41"/>
  <c r="AM88" i="41"/>
  <c r="AM90" i="41"/>
  <c r="AM86" i="41"/>
  <c r="AF80" i="41"/>
  <c r="AF88" i="41"/>
  <c r="AF90" i="41"/>
  <c r="AB14" i="41"/>
  <c r="AM14" i="41" s="1"/>
  <c r="AF87" i="41"/>
  <c r="AM92" i="41"/>
  <c r="AM13" i="41"/>
  <c r="AM87" i="41"/>
  <c r="AF92" i="41"/>
  <c r="AM21" i="41"/>
  <c r="AF23" i="41"/>
  <c r="AF27" i="41"/>
  <c r="AF21" i="41"/>
  <c r="AF25" i="41"/>
  <c r="J156" i="41"/>
  <c r="K156" i="41" s="1"/>
  <c r="J151" i="41"/>
  <c r="K151" i="41" s="1"/>
  <c r="J155" i="41"/>
  <c r="K155" i="41" s="1"/>
  <c r="K157" i="41"/>
  <c r="H158" i="41"/>
  <c r="P149" i="41"/>
  <c r="AD28" i="41"/>
  <c r="AD29" i="41" s="1"/>
  <c r="AD14" i="41"/>
  <c r="AC14" i="41"/>
  <c r="AI14" i="41"/>
  <c r="AI28" i="41"/>
  <c r="AI29" i="41" s="1"/>
  <c r="CE105" i="41"/>
  <c r="AL14" i="41"/>
  <c r="AM24" i="41"/>
  <c r="AH28" i="41"/>
  <c r="AH29" i="41" s="1"/>
  <c r="BE37" i="41"/>
  <c r="BZ37" i="41"/>
  <c r="BX53" i="41"/>
  <c r="BE53" i="41"/>
  <c r="BW103" i="41"/>
  <c r="BE79" i="41"/>
  <c r="AJ93" i="41"/>
  <c r="AM91" i="41"/>
  <c r="BE99" i="41"/>
  <c r="BE103" i="41"/>
  <c r="BE112" i="41"/>
  <c r="AW131" i="41"/>
  <c r="I158" i="41"/>
  <c r="BU53" i="41"/>
  <c r="BZ16" i="41"/>
  <c r="BD18" i="41"/>
  <c r="AJ29" i="41"/>
  <c r="AM23" i="41"/>
  <c r="N9" i="41"/>
  <c r="N154" i="41" s="1"/>
  <c r="AZ44" i="41"/>
  <c r="BZ52" i="41"/>
  <c r="BX103" i="41"/>
  <c r="BY103" i="41"/>
  <c r="AX131" i="41"/>
  <c r="M158" i="41"/>
  <c r="AZ102" i="41"/>
  <c r="BE102" i="41" s="1"/>
  <c r="AY131" i="41"/>
  <c r="BF116" i="41"/>
  <c r="BA131" i="41"/>
  <c r="BW105" i="41"/>
  <c r="BZ24" i="41"/>
  <c r="BD32" i="41"/>
  <c r="AZ32" i="41"/>
  <c r="BE32" i="41" s="1"/>
  <c r="CA103" i="41"/>
  <c r="AC93" i="41"/>
  <c r="AF86" i="41"/>
  <c r="AC43" i="41"/>
  <c r="AC44" i="41" s="1"/>
  <c r="AF44" i="41" s="1"/>
  <c r="AF106" i="41"/>
  <c r="AF43" i="41" s="1"/>
  <c r="L11" i="41"/>
  <c r="L153" i="41" s="1"/>
  <c r="BC32" i="41"/>
  <c r="AE14" i="41"/>
  <c r="CE103" i="41"/>
  <c r="AD93" i="41"/>
  <c r="BD89" i="41"/>
  <c r="BY53" i="41"/>
  <c r="BZ5" i="41"/>
  <c r="BE6" i="41"/>
  <c r="AF13" i="41"/>
  <c r="BE51" i="41"/>
  <c r="AE93" i="41"/>
  <c r="BE90" i="41"/>
  <c r="AF91" i="41"/>
  <c r="BE97" i="41"/>
  <c r="BD102" i="41"/>
  <c r="BH131" i="41"/>
  <c r="BE5" i="41"/>
  <c r="AE29" i="41"/>
  <c r="AM25" i="41"/>
  <c r="BZ32" i="41"/>
  <c r="BE34" i="41"/>
  <c r="BZ34" i="41"/>
  <c r="BE38" i="41"/>
  <c r="BZ38" i="41"/>
  <c r="AM80" i="41"/>
  <c r="BE100" i="41"/>
  <c r="BG131" i="41"/>
  <c r="BI131" i="41"/>
  <c r="BD116" i="41"/>
  <c r="J150" i="41"/>
  <c r="K150" i="41" s="1"/>
  <c r="G158" i="41"/>
  <c r="BD59" i="41"/>
  <c r="AZ89" i="41"/>
  <c r="AZ59" i="41"/>
  <c r="L106" i="40"/>
  <c r="L105" i="40"/>
  <c r="L104" i="40"/>
  <c r="L103" i="40"/>
  <c r="L102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BA44" i="40"/>
  <c r="AY130" i="40"/>
  <c r="AY102" i="40"/>
  <c r="AY44" i="40"/>
  <c r="AY116" i="40"/>
  <c r="AY89" i="40"/>
  <c r="AY59" i="40"/>
  <c r="AY32" i="40"/>
  <c r="AY18" i="40"/>
  <c r="AM28" i="41" l="1"/>
  <c r="BE44" i="41"/>
  <c r="BE89" i="41"/>
  <c r="CE104" i="41"/>
  <c r="BJ131" i="41"/>
  <c r="AM93" i="41"/>
  <c r="BE130" i="41"/>
  <c r="BE59" i="41"/>
  <c r="BX104" i="41"/>
  <c r="CA104" i="41"/>
  <c r="BZ105" i="41"/>
  <c r="BF131" i="41"/>
  <c r="BE18" i="41"/>
  <c r="L158" i="41"/>
  <c r="O158" i="41"/>
  <c r="N158" i="41"/>
  <c r="BZ103" i="41"/>
  <c r="BU104" i="41"/>
  <c r="BW104" i="41"/>
  <c r="N12" i="41"/>
  <c r="AM29" i="41"/>
  <c r="O12" i="41"/>
  <c r="BC131" i="41"/>
  <c r="AZ131" i="41"/>
  <c r="L12" i="41"/>
  <c r="BZ53" i="41"/>
  <c r="BY104" i="41"/>
  <c r="AF14" i="41"/>
  <c r="AF93" i="41"/>
  <c r="BD131" i="41"/>
  <c r="AC28" i="41"/>
  <c r="BB131" i="41"/>
  <c r="CE87" i="40"/>
  <c r="CA87" i="40"/>
  <c r="BY87" i="40"/>
  <c r="BX87" i="40"/>
  <c r="BZ87" i="40" s="1"/>
  <c r="BW87" i="40"/>
  <c r="BU87" i="40"/>
  <c r="BU8" i="40"/>
  <c r="M157" i="40"/>
  <c r="I157" i="40"/>
  <c r="H157" i="40"/>
  <c r="G157" i="40"/>
  <c r="M156" i="40"/>
  <c r="I156" i="40"/>
  <c r="H156" i="40"/>
  <c r="G156" i="40"/>
  <c r="M155" i="40"/>
  <c r="I155" i="40"/>
  <c r="H155" i="40"/>
  <c r="G155" i="40"/>
  <c r="M154" i="40"/>
  <c r="I154" i="40"/>
  <c r="H154" i="40"/>
  <c r="G154" i="40"/>
  <c r="M153" i="40"/>
  <c r="I153" i="40"/>
  <c r="H153" i="40"/>
  <c r="G153" i="40"/>
  <c r="M152" i="40"/>
  <c r="I152" i="40"/>
  <c r="H152" i="40"/>
  <c r="G152" i="40"/>
  <c r="M151" i="40"/>
  <c r="I151" i="40"/>
  <c r="H151" i="40"/>
  <c r="G151" i="40"/>
  <c r="C148" i="40"/>
  <c r="C175" i="40" s="1"/>
  <c r="BK130" i="40"/>
  <c r="BI130" i="40"/>
  <c r="BH130" i="40"/>
  <c r="BG130" i="40"/>
  <c r="BA130" i="40"/>
  <c r="AX130" i="40"/>
  <c r="AW130" i="40"/>
  <c r="BJ129" i="40"/>
  <c r="BE129" i="40" s="1"/>
  <c r="BF129" i="40"/>
  <c r="BD129" i="40"/>
  <c r="BC129" i="40"/>
  <c r="BB129" i="40"/>
  <c r="BJ128" i="40"/>
  <c r="BE128" i="40" s="1"/>
  <c r="BF128" i="40"/>
  <c r="BD128" i="40"/>
  <c r="BC128" i="40"/>
  <c r="BB128" i="40"/>
  <c r="BJ127" i="40"/>
  <c r="BE127" i="40" s="1"/>
  <c r="BF127" i="40"/>
  <c r="BD127" i="40"/>
  <c r="BC127" i="40"/>
  <c r="BB127" i="40"/>
  <c r="BJ126" i="40"/>
  <c r="BF126" i="40"/>
  <c r="BD126" i="40"/>
  <c r="BC126" i="40"/>
  <c r="BB126" i="40"/>
  <c r="AZ126" i="40"/>
  <c r="BJ125" i="40"/>
  <c r="BF125" i="40"/>
  <c r="BD125" i="40"/>
  <c r="BC125" i="40"/>
  <c r="BB125" i="40"/>
  <c r="AZ125" i="40"/>
  <c r="BJ124" i="40"/>
  <c r="BF124" i="40"/>
  <c r="BD124" i="40"/>
  <c r="BC124" i="40"/>
  <c r="BB124" i="40"/>
  <c r="AZ124" i="40"/>
  <c r="BF123" i="40"/>
  <c r="BD123" i="40"/>
  <c r="BC123" i="40"/>
  <c r="BB123" i="40"/>
  <c r="AZ123" i="40"/>
  <c r="BE123" i="40" s="1"/>
  <c r="BJ121" i="40"/>
  <c r="BF121" i="40"/>
  <c r="BD121" i="40"/>
  <c r="BC121" i="40"/>
  <c r="BB121" i="40"/>
  <c r="AZ121" i="40"/>
  <c r="BJ120" i="40"/>
  <c r="BF120" i="40"/>
  <c r="BD120" i="40"/>
  <c r="BC120" i="40"/>
  <c r="BB120" i="40"/>
  <c r="AZ120" i="40"/>
  <c r="BJ122" i="40"/>
  <c r="BF122" i="40"/>
  <c r="BD122" i="40"/>
  <c r="BC122" i="40"/>
  <c r="BB122" i="40"/>
  <c r="AZ122" i="40"/>
  <c r="BJ118" i="40"/>
  <c r="BF118" i="40"/>
  <c r="BD118" i="40"/>
  <c r="BC118" i="40"/>
  <c r="BB118" i="40"/>
  <c r="AZ118" i="40"/>
  <c r="BF119" i="40"/>
  <c r="BD119" i="40"/>
  <c r="BC119" i="40"/>
  <c r="BB119" i="40"/>
  <c r="AZ119" i="40"/>
  <c r="BE119" i="40" s="1"/>
  <c r="BJ117" i="40"/>
  <c r="BF117" i="40"/>
  <c r="BD117" i="40"/>
  <c r="BC117" i="40"/>
  <c r="BB117" i="40"/>
  <c r="AZ117" i="40"/>
  <c r="BK116" i="40"/>
  <c r="BI116" i="40"/>
  <c r="BJ116" i="40" s="1"/>
  <c r="BH116" i="40"/>
  <c r="BG116" i="40"/>
  <c r="BA116" i="40"/>
  <c r="AX116" i="40"/>
  <c r="AZ116" i="40" s="1"/>
  <c r="AW116" i="40"/>
  <c r="BJ115" i="40"/>
  <c r="BE115" i="40" s="1"/>
  <c r="BF115" i="40"/>
  <c r="BD115" i="40"/>
  <c r="BC115" i="40"/>
  <c r="BB115" i="40"/>
  <c r="BJ114" i="40"/>
  <c r="BE114" i="40" s="1"/>
  <c r="BF114" i="40"/>
  <c r="BD114" i="40"/>
  <c r="BC114" i="40"/>
  <c r="BB114" i="40"/>
  <c r="BJ113" i="40"/>
  <c r="BF113" i="40"/>
  <c r="BD113" i="40"/>
  <c r="BC113" i="40"/>
  <c r="BB113" i="40"/>
  <c r="AZ113" i="40"/>
  <c r="BJ112" i="40"/>
  <c r="BF112" i="40"/>
  <c r="BD112" i="40"/>
  <c r="BC112" i="40"/>
  <c r="BB112" i="40"/>
  <c r="AZ112" i="40"/>
  <c r="BF111" i="40"/>
  <c r="BD111" i="40"/>
  <c r="BC111" i="40"/>
  <c r="BB111" i="40"/>
  <c r="AZ111" i="40"/>
  <c r="BE111" i="40" s="1"/>
  <c r="BJ109" i="40"/>
  <c r="BF109" i="40"/>
  <c r="BD109" i="40"/>
  <c r="BC109" i="40"/>
  <c r="BB109" i="40"/>
  <c r="AZ109" i="40"/>
  <c r="BJ110" i="40"/>
  <c r="BF110" i="40"/>
  <c r="BD110" i="40"/>
  <c r="BC110" i="40"/>
  <c r="BB110" i="40"/>
  <c r="AZ110" i="40"/>
  <c r="BJ107" i="40"/>
  <c r="BF107" i="40"/>
  <c r="BD107" i="40"/>
  <c r="BC107" i="40"/>
  <c r="BB107" i="40"/>
  <c r="AZ107" i="40"/>
  <c r="BJ108" i="40"/>
  <c r="BF108" i="40"/>
  <c r="BD108" i="40"/>
  <c r="BC108" i="40"/>
  <c r="BB108" i="40"/>
  <c r="AZ108" i="40"/>
  <c r="BF106" i="40"/>
  <c r="BD106" i="40"/>
  <c r="BC106" i="40"/>
  <c r="BB106" i="40"/>
  <c r="AZ106" i="40"/>
  <c r="BE106" i="40" s="1"/>
  <c r="AL106" i="40"/>
  <c r="AK106" i="40"/>
  <c r="AJ106" i="40"/>
  <c r="AI106" i="40"/>
  <c r="AH106" i="40"/>
  <c r="AE106" i="40"/>
  <c r="AD106" i="40"/>
  <c r="AD43" i="40" s="1"/>
  <c r="AD44" i="40" s="1"/>
  <c r="AC106" i="40"/>
  <c r="AB106" i="40"/>
  <c r="BJ105" i="40"/>
  <c r="BF105" i="40"/>
  <c r="BD105" i="40"/>
  <c r="BC105" i="40"/>
  <c r="BB105" i="40"/>
  <c r="AZ105" i="40"/>
  <c r="AM105" i="40"/>
  <c r="AF105" i="40"/>
  <c r="BJ104" i="40"/>
  <c r="BF104" i="40"/>
  <c r="BD104" i="40"/>
  <c r="BC104" i="40"/>
  <c r="BB104" i="40"/>
  <c r="AZ104" i="40"/>
  <c r="AM104" i="40"/>
  <c r="AF104" i="40"/>
  <c r="BJ103" i="40"/>
  <c r="BF103" i="40"/>
  <c r="BD103" i="40"/>
  <c r="BC103" i="40"/>
  <c r="BB103" i="40"/>
  <c r="AZ103" i="40"/>
  <c r="AM103" i="40"/>
  <c r="AF103" i="40"/>
  <c r="BK102" i="40"/>
  <c r="BI102" i="40"/>
  <c r="BD102" i="40" s="1"/>
  <c r="BH102" i="40"/>
  <c r="BG102" i="40"/>
  <c r="BA102" i="40"/>
  <c r="O10" i="40" s="1"/>
  <c r="O155" i="40" s="1"/>
  <c r="AX102" i="40"/>
  <c r="AZ102" i="40" s="1"/>
  <c r="AW102" i="40"/>
  <c r="AM102" i="40"/>
  <c r="AF102" i="40"/>
  <c r="CF102" i="40"/>
  <c r="CD102" i="40"/>
  <c r="CC102" i="40"/>
  <c r="CB102" i="40"/>
  <c r="BV102" i="40"/>
  <c r="BT102" i="40"/>
  <c r="BS102" i="40"/>
  <c r="BR102" i="40"/>
  <c r="BJ101" i="40"/>
  <c r="BE101" i="40" s="1"/>
  <c r="BF101" i="40"/>
  <c r="BD101" i="40"/>
  <c r="BC101" i="40"/>
  <c r="BB101" i="40"/>
  <c r="AM101" i="40"/>
  <c r="AF101" i="40"/>
  <c r="BJ100" i="40"/>
  <c r="BF100" i="40"/>
  <c r="BD100" i="40"/>
  <c r="BC100" i="40"/>
  <c r="BB100" i="40"/>
  <c r="AZ100" i="40"/>
  <c r="AM100" i="40"/>
  <c r="AF100" i="40"/>
  <c r="CF100" i="40"/>
  <c r="CD100" i="40"/>
  <c r="CC100" i="40"/>
  <c r="CB100" i="40"/>
  <c r="BV100" i="40"/>
  <c r="BT100" i="40"/>
  <c r="BS100" i="40"/>
  <c r="BR100" i="40"/>
  <c r="BJ99" i="40"/>
  <c r="BF99" i="40"/>
  <c r="BD99" i="40"/>
  <c r="BC99" i="40"/>
  <c r="BB99" i="40"/>
  <c r="AZ99" i="40"/>
  <c r="AM99" i="40"/>
  <c r="AF99" i="40"/>
  <c r="CE99" i="40"/>
  <c r="CA99" i="40"/>
  <c r="BY99" i="40"/>
  <c r="BX99" i="40"/>
  <c r="BW99" i="40"/>
  <c r="BU99" i="40"/>
  <c r="BJ96" i="40"/>
  <c r="BF96" i="40"/>
  <c r="BD96" i="40"/>
  <c r="BC96" i="40"/>
  <c r="BB96" i="40"/>
  <c r="AZ96" i="40"/>
  <c r="CE98" i="40"/>
  <c r="CA98" i="40"/>
  <c r="BY98" i="40"/>
  <c r="BX98" i="40"/>
  <c r="BW98" i="40"/>
  <c r="BU98" i="40"/>
  <c r="BJ98" i="40"/>
  <c r="BF98" i="40"/>
  <c r="BD98" i="40"/>
  <c r="BC98" i="40"/>
  <c r="BB98" i="40"/>
  <c r="AZ98" i="40"/>
  <c r="CE97" i="40"/>
  <c r="CA97" i="40"/>
  <c r="BY97" i="40"/>
  <c r="BX97" i="40"/>
  <c r="BZ97" i="40" s="1"/>
  <c r="BW97" i="40"/>
  <c r="BU97" i="40"/>
  <c r="BJ93" i="40"/>
  <c r="BF93" i="40"/>
  <c r="BD93" i="40"/>
  <c r="BC93" i="40"/>
  <c r="BB93" i="40"/>
  <c r="AZ93" i="40"/>
  <c r="CE96" i="40"/>
  <c r="CA96" i="40"/>
  <c r="BY96" i="40"/>
  <c r="BX96" i="40"/>
  <c r="BW96" i="40"/>
  <c r="BU96" i="40"/>
  <c r="BJ97" i="40"/>
  <c r="BF97" i="40"/>
  <c r="BD97" i="40"/>
  <c r="BC97" i="40"/>
  <c r="BB97" i="40"/>
  <c r="AZ97" i="40"/>
  <c r="CE95" i="40"/>
  <c r="CA95" i="40"/>
  <c r="BY95" i="40"/>
  <c r="BX95" i="40"/>
  <c r="BZ95" i="40" s="1"/>
  <c r="BW95" i="40"/>
  <c r="BU95" i="40"/>
  <c r="BJ95" i="40"/>
  <c r="BF95" i="40"/>
  <c r="BD95" i="40"/>
  <c r="BC95" i="40"/>
  <c r="BB95" i="40"/>
  <c r="AZ95" i="40"/>
  <c r="CE94" i="40"/>
  <c r="CA94" i="40"/>
  <c r="BY94" i="40"/>
  <c r="BX94" i="40"/>
  <c r="BW94" i="40"/>
  <c r="BU94" i="40"/>
  <c r="BJ94" i="40"/>
  <c r="BF94" i="40"/>
  <c r="BD94" i="40"/>
  <c r="BC94" i="40"/>
  <c r="BB94" i="40"/>
  <c r="AZ94" i="40"/>
  <c r="CE93" i="40"/>
  <c r="CA93" i="40"/>
  <c r="BY93" i="40"/>
  <c r="BX93" i="40"/>
  <c r="BW93" i="40"/>
  <c r="BU93" i="40"/>
  <c r="BJ92" i="40"/>
  <c r="BF92" i="40"/>
  <c r="BD92" i="40"/>
  <c r="BC92" i="40"/>
  <c r="BB92" i="40"/>
  <c r="AZ92" i="40"/>
  <c r="AL92" i="40"/>
  <c r="AK92" i="40"/>
  <c r="AJ92" i="40"/>
  <c r="AI92" i="40"/>
  <c r="AH92" i="40"/>
  <c r="AE92" i="40"/>
  <c r="AD92" i="40"/>
  <c r="AC92" i="40"/>
  <c r="AB92" i="40"/>
  <c r="CE92" i="40"/>
  <c r="CA92" i="40"/>
  <c r="BY92" i="40"/>
  <c r="BX92" i="40"/>
  <c r="BW92" i="40"/>
  <c r="BU92" i="40"/>
  <c r="BF91" i="40"/>
  <c r="BD91" i="40"/>
  <c r="BC91" i="40"/>
  <c r="BB91" i="40"/>
  <c r="AZ91" i="40"/>
  <c r="BE91" i="40" s="1"/>
  <c r="AL91" i="40"/>
  <c r="AK91" i="40"/>
  <c r="AJ91" i="40"/>
  <c r="AI91" i="40"/>
  <c r="AH91" i="40"/>
  <c r="AE91" i="40"/>
  <c r="AD91" i="40"/>
  <c r="AC91" i="40"/>
  <c r="AB91" i="40"/>
  <c r="CE91" i="40"/>
  <c r="CA91" i="40"/>
  <c r="BY91" i="40"/>
  <c r="BX91" i="40"/>
  <c r="BW91" i="40"/>
  <c r="BU91" i="40"/>
  <c r="BJ90" i="40"/>
  <c r="BF90" i="40"/>
  <c r="BD90" i="40"/>
  <c r="BC90" i="40"/>
  <c r="BB90" i="40"/>
  <c r="AZ90" i="40"/>
  <c r="AL90" i="40"/>
  <c r="AK90" i="40"/>
  <c r="AJ90" i="40"/>
  <c r="AI90" i="40"/>
  <c r="AH90" i="40"/>
  <c r="AE90" i="40"/>
  <c r="AD90" i="40"/>
  <c r="AC90" i="40"/>
  <c r="AB90" i="40"/>
  <c r="CE90" i="40"/>
  <c r="CA90" i="40"/>
  <c r="BY90" i="40"/>
  <c r="BX90" i="40"/>
  <c r="BW90" i="40"/>
  <c r="BU90" i="40"/>
  <c r="BK89" i="40"/>
  <c r="BI89" i="40"/>
  <c r="BJ89" i="40" s="1"/>
  <c r="BH89" i="40"/>
  <c r="BG89" i="40"/>
  <c r="BA89" i="40"/>
  <c r="O4" i="40" s="1"/>
  <c r="AX89" i="40"/>
  <c r="AW89" i="40"/>
  <c r="AL89" i="40"/>
  <c r="AK89" i="40"/>
  <c r="AJ89" i="40"/>
  <c r="AI89" i="40"/>
  <c r="AH89" i="40"/>
  <c r="AE89" i="40"/>
  <c r="AD89" i="40"/>
  <c r="AC89" i="40"/>
  <c r="AB89" i="40"/>
  <c r="CE89" i="40"/>
  <c r="CA89" i="40"/>
  <c r="BY89" i="40"/>
  <c r="BX89" i="40"/>
  <c r="BW89" i="40"/>
  <c r="BU89" i="40"/>
  <c r="BJ88" i="40"/>
  <c r="BF88" i="40"/>
  <c r="BD88" i="40"/>
  <c r="BC88" i="40"/>
  <c r="BB88" i="40"/>
  <c r="AZ88" i="40"/>
  <c r="AL88" i="40"/>
  <c r="AK88" i="40"/>
  <c r="AJ88" i="40"/>
  <c r="AI88" i="40"/>
  <c r="AH88" i="40"/>
  <c r="AE88" i="40"/>
  <c r="AD88" i="40"/>
  <c r="AC88" i="40"/>
  <c r="AB88" i="40"/>
  <c r="CE88" i="40"/>
  <c r="CA88" i="40"/>
  <c r="BY88" i="40"/>
  <c r="BX88" i="40"/>
  <c r="BW88" i="40"/>
  <c r="BU88" i="40"/>
  <c r="BJ87" i="40"/>
  <c r="BF87" i="40"/>
  <c r="BD87" i="40"/>
  <c r="BC87" i="40"/>
  <c r="BB87" i="40"/>
  <c r="AZ87" i="40"/>
  <c r="BE87" i="40" s="1"/>
  <c r="AL87" i="40"/>
  <c r="AK87" i="40"/>
  <c r="AJ87" i="40"/>
  <c r="AI87" i="40"/>
  <c r="AH87" i="40"/>
  <c r="AE87" i="40"/>
  <c r="AD87" i="40"/>
  <c r="AC87" i="40"/>
  <c r="AB87" i="40"/>
  <c r="CE86" i="40"/>
  <c r="CA86" i="40"/>
  <c r="BY86" i="40"/>
  <c r="BX86" i="40"/>
  <c r="BW86" i="40"/>
  <c r="BU86" i="40"/>
  <c r="BJ86" i="40"/>
  <c r="BF86" i="40"/>
  <c r="BD86" i="40"/>
  <c r="BC86" i="40"/>
  <c r="BB86" i="40"/>
  <c r="AZ86" i="40"/>
  <c r="AL86" i="40"/>
  <c r="AK86" i="40"/>
  <c r="AJ86" i="40"/>
  <c r="AI86" i="40"/>
  <c r="AH86" i="40"/>
  <c r="AE86" i="40"/>
  <c r="AD86" i="40"/>
  <c r="AC86" i="40"/>
  <c r="AB86" i="40"/>
  <c r="CE85" i="40"/>
  <c r="CA85" i="40"/>
  <c r="BY85" i="40"/>
  <c r="BZ85" i="40" s="1"/>
  <c r="BX85" i="40"/>
  <c r="BW85" i="40"/>
  <c r="BU85" i="40"/>
  <c r="BJ85" i="40"/>
  <c r="BF85" i="40"/>
  <c r="BD85" i="40"/>
  <c r="BC85" i="40"/>
  <c r="BB85" i="40"/>
  <c r="AZ85" i="40"/>
  <c r="CE84" i="40"/>
  <c r="CA84" i="40"/>
  <c r="BY84" i="40"/>
  <c r="BX84" i="40"/>
  <c r="BW84" i="40"/>
  <c r="BU84" i="40"/>
  <c r="BJ84" i="40"/>
  <c r="BF84" i="40"/>
  <c r="BD84" i="40"/>
  <c r="BC84" i="40"/>
  <c r="BB84" i="40"/>
  <c r="AZ84" i="40"/>
  <c r="CE83" i="40"/>
  <c r="CA83" i="40"/>
  <c r="BY83" i="40"/>
  <c r="BX83" i="40"/>
  <c r="BW83" i="40"/>
  <c r="BU83" i="40"/>
  <c r="BJ82" i="40"/>
  <c r="BF82" i="40"/>
  <c r="BD82" i="40"/>
  <c r="BC82" i="40"/>
  <c r="BB82" i="40"/>
  <c r="AZ82" i="40"/>
  <c r="CE82" i="40"/>
  <c r="CA82" i="40"/>
  <c r="BY82" i="40"/>
  <c r="BX82" i="40"/>
  <c r="BW82" i="40"/>
  <c r="BU82" i="40"/>
  <c r="BJ83" i="40"/>
  <c r="BF83" i="40"/>
  <c r="BD83" i="40"/>
  <c r="BC83" i="40"/>
  <c r="BB83" i="40"/>
  <c r="AZ83" i="40"/>
  <c r="CE81" i="40"/>
  <c r="CA81" i="40"/>
  <c r="BY81" i="40"/>
  <c r="BX81" i="40"/>
  <c r="BW81" i="40"/>
  <c r="BU81" i="40"/>
  <c r="BJ81" i="40"/>
  <c r="BF81" i="40"/>
  <c r="BD81" i="40"/>
  <c r="BC81" i="40"/>
  <c r="BB81" i="40"/>
  <c r="AZ81" i="40"/>
  <c r="CE80" i="40"/>
  <c r="CA80" i="40"/>
  <c r="BY80" i="40"/>
  <c r="BX80" i="40"/>
  <c r="BW80" i="40"/>
  <c r="BU80" i="40"/>
  <c r="BJ80" i="40"/>
  <c r="BF80" i="40"/>
  <c r="BD80" i="40"/>
  <c r="BC80" i="40"/>
  <c r="BB80" i="40"/>
  <c r="AZ80" i="40"/>
  <c r="AL80" i="40"/>
  <c r="AL13" i="40" s="1"/>
  <c r="AL14" i="40" s="1"/>
  <c r="AK80" i="40"/>
  <c r="AK13" i="40" s="1"/>
  <c r="AK14" i="40" s="1"/>
  <c r="AJ80" i="40"/>
  <c r="AJ13" i="40" s="1"/>
  <c r="AI80" i="40"/>
  <c r="AH80" i="40"/>
  <c r="AE80" i="40"/>
  <c r="AD80" i="40"/>
  <c r="AD13" i="40" s="1"/>
  <c r="AC80" i="40"/>
  <c r="AC13" i="40" s="1"/>
  <c r="AC14" i="40" s="1"/>
  <c r="AB80" i="40"/>
  <c r="AB13" i="40" s="1"/>
  <c r="CE79" i="40"/>
  <c r="CA79" i="40"/>
  <c r="BY79" i="40"/>
  <c r="BX79" i="40"/>
  <c r="BW79" i="40"/>
  <c r="BU79" i="40"/>
  <c r="BJ79" i="40"/>
  <c r="BF79" i="40"/>
  <c r="BD79" i="40"/>
  <c r="BC79" i="40"/>
  <c r="BB79" i="40"/>
  <c r="AZ79" i="40"/>
  <c r="AM79" i="40"/>
  <c r="AF79" i="40"/>
  <c r="CE78" i="40"/>
  <c r="CA78" i="40"/>
  <c r="BY78" i="40"/>
  <c r="BX78" i="40"/>
  <c r="BW78" i="40"/>
  <c r="BU78" i="40"/>
  <c r="BJ78" i="40"/>
  <c r="BF78" i="40"/>
  <c r="BD78" i="40"/>
  <c r="BC78" i="40"/>
  <c r="BB78" i="40"/>
  <c r="AZ78" i="40"/>
  <c r="C75" i="40"/>
  <c r="AG64" i="40"/>
  <c r="X64" i="40"/>
  <c r="AJ64" i="40" s="1"/>
  <c r="U64" i="40"/>
  <c r="BK59" i="40"/>
  <c r="BF59" i="40" s="1"/>
  <c r="BI59" i="40"/>
  <c r="BH59" i="40"/>
  <c r="BG59" i="40"/>
  <c r="BA59" i="40"/>
  <c r="AX59" i="40"/>
  <c r="AW59" i="40"/>
  <c r="BJ58" i="40"/>
  <c r="BE58" i="40" s="1"/>
  <c r="BF58" i="40"/>
  <c r="BD58" i="40"/>
  <c r="BC58" i="40"/>
  <c r="BB58" i="40"/>
  <c r="BJ57" i="40"/>
  <c r="BE57" i="40" s="1"/>
  <c r="BF57" i="40"/>
  <c r="BD57" i="40"/>
  <c r="BC57" i="40"/>
  <c r="BB57" i="40"/>
  <c r="BJ56" i="40"/>
  <c r="BE56" i="40" s="1"/>
  <c r="BF56" i="40"/>
  <c r="BD56" i="40"/>
  <c r="BC56" i="40"/>
  <c r="BB56" i="40"/>
  <c r="BF55" i="40"/>
  <c r="BD55" i="40"/>
  <c r="BC55" i="40"/>
  <c r="BB55" i="40"/>
  <c r="AZ55" i="40"/>
  <c r="BE55" i="40" s="1"/>
  <c r="BJ54" i="40"/>
  <c r="BF54" i="40"/>
  <c r="BD54" i="40"/>
  <c r="BC54" i="40"/>
  <c r="BB54" i="40"/>
  <c r="AZ54" i="40"/>
  <c r="CF53" i="40"/>
  <c r="CD53" i="40"/>
  <c r="CC53" i="40"/>
  <c r="CB53" i="40"/>
  <c r="BV53" i="40"/>
  <c r="BT53" i="40"/>
  <c r="BS53" i="40"/>
  <c r="BR53" i="40"/>
  <c r="BF53" i="40"/>
  <c r="BD53" i="40"/>
  <c r="BC53" i="40"/>
  <c r="BB53" i="40"/>
  <c r="AZ53" i="40"/>
  <c r="BE53" i="40" s="1"/>
  <c r="G60" i="40"/>
  <c r="CE52" i="40"/>
  <c r="CA52" i="40"/>
  <c r="BY52" i="40"/>
  <c r="BX52" i="40"/>
  <c r="BW52" i="40"/>
  <c r="BJ52" i="40"/>
  <c r="BF52" i="40"/>
  <c r="BD52" i="40"/>
  <c r="BC52" i="40"/>
  <c r="BB52" i="40"/>
  <c r="AZ52" i="40"/>
  <c r="L59" i="40"/>
  <c r="G59" i="40"/>
  <c r="CE51" i="40"/>
  <c r="CA51" i="40"/>
  <c r="BY51" i="40"/>
  <c r="BX51" i="40"/>
  <c r="BW51" i="40"/>
  <c r="BU51" i="40"/>
  <c r="BJ51" i="40"/>
  <c r="BF51" i="40"/>
  <c r="BD51" i="40"/>
  <c r="BC51" i="40"/>
  <c r="BB51" i="40"/>
  <c r="AZ51" i="40"/>
  <c r="CE50" i="40"/>
  <c r="CA50" i="40"/>
  <c r="BY50" i="40"/>
  <c r="BX50" i="40"/>
  <c r="BW50" i="40"/>
  <c r="BJ50" i="40"/>
  <c r="BF50" i="40"/>
  <c r="BD50" i="40"/>
  <c r="BC50" i="40"/>
  <c r="BB50" i="40"/>
  <c r="AZ50" i="40"/>
  <c r="CE49" i="40"/>
  <c r="CA49" i="40"/>
  <c r="BY49" i="40"/>
  <c r="BX49" i="40"/>
  <c r="BW49" i="40"/>
  <c r="BU49" i="40"/>
  <c r="BJ49" i="40"/>
  <c r="BF49" i="40"/>
  <c r="BD49" i="40"/>
  <c r="BC49" i="40"/>
  <c r="BB49" i="40"/>
  <c r="AZ49" i="40"/>
  <c r="CE48" i="40"/>
  <c r="CA48" i="40"/>
  <c r="BY48" i="40"/>
  <c r="BX48" i="40"/>
  <c r="BW48" i="40"/>
  <c r="BU48" i="40"/>
  <c r="BJ48" i="40"/>
  <c r="BF48" i="40"/>
  <c r="BD48" i="40"/>
  <c r="BC48" i="40"/>
  <c r="BB48" i="40"/>
  <c r="AZ48" i="40"/>
  <c r="CE47" i="40"/>
  <c r="CA47" i="40"/>
  <c r="BY47" i="40"/>
  <c r="BX47" i="40"/>
  <c r="BW47" i="40"/>
  <c r="BU47" i="40"/>
  <c r="BJ47" i="40"/>
  <c r="BF47" i="40"/>
  <c r="BD47" i="40"/>
  <c r="BC47" i="40"/>
  <c r="BB47" i="40"/>
  <c r="AZ47" i="40"/>
  <c r="CE46" i="40"/>
  <c r="CA46" i="40"/>
  <c r="BY46" i="40"/>
  <c r="BX46" i="40"/>
  <c r="BW46" i="40"/>
  <c r="BU46" i="40"/>
  <c r="BF46" i="40"/>
  <c r="BD46" i="40"/>
  <c r="BC46" i="40"/>
  <c r="BB46" i="40"/>
  <c r="AZ46" i="40"/>
  <c r="BE46" i="40" s="1"/>
  <c r="CE45" i="40"/>
  <c r="CA45" i="40"/>
  <c r="BY45" i="40"/>
  <c r="BX45" i="40"/>
  <c r="BZ45" i="40" s="1"/>
  <c r="BW45" i="40"/>
  <c r="BU45" i="40"/>
  <c r="BJ45" i="40"/>
  <c r="BF45" i="40"/>
  <c r="BD45" i="40"/>
  <c r="BC45" i="40"/>
  <c r="BB45" i="40"/>
  <c r="AZ45" i="40"/>
  <c r="BE45" i="40" s="1"/>
  <c r="CE44" i="40"/>
  <c r="CA44" i="40"/>
  <c r="BY44" i="40"/>
  <c r="BX44" i="40"/>
  <c r="BW44" i="40"/>
  <c r="BU44" i="40"/>
  <c r="BK44" i="40"/>
  <c r="BF44" i="40" s="1"/>
  <c r="BI44" i="40"/>
  <c r="BD44" i="40" s="1"/>
  <c r="BH44" i="40"/>
  <c r="BG44" i="40"/>
  <c r="AX44" i="40"/>
  <c r="AW44" i="40"/>
  <c r="CE43" i="40"/>
  <c r="CA43" i="40"/>
  <c r="BY43" i="40"/>
  <c r="BX43" i="40"/>
  <c r="BW43" i="40"/>
  <c r="BU43" i="40"/>
  <c r="BJ43" i="40"/>
  <c r="BF43" i="40"/>
  <c r="BD43" i="40"/>
  <c r="BC43" i="40"/>
  <c r="BB43" i="40"/>
  <c r="AZ43" i="40"/>
  <c r="AL43" i="40"/>
  <c r="AL44" i="40" s="1"/>
  <c r="AK43" i="40"/>
  <c r="AK44" i="40" s="1"/>
  <c r="AJ43" i="40"/>
  <c r="AJ44" i="40" s="1"/>
  <c r="AI43" i="40"/>
  <c r="AI44" i="40" s="1"/>
  <c r="AH43" i="40"/>
  <c r="AH44" i="40" s="1"/>
  <c r="AC43" i="40"/>
  <c r="AC44" i="40" s="1"/>
  <c r="AB43" i="40"/>
  <c r="AB44" i="40" s="1"/>
  <c r="CE42" i="40"/>
  <c r="CA42" i="40"/>
  <c r="BY42" i="40"/>
  <c r="BX42" i="40"/>
  <c r="BW42" i="40"/>
  <c r="BJ42" i="40"/>
  <c r="BF42" i="40"/>
  <c r="BD42" i="40"/>
  <c r="BC42" i="40"/>
  <c r="BB42" i="40"/>
  <c r="AZ42" i="40"/>
  <c r="AM42" i="40"/>
  <c r="AF42" i="40"/>
  <c r="CE41" i="40"/>
  <c r="CA41" i="40"/>
  <c r="BY41" i="40"/>
  <c r="BX41" i="40"/>
  <c r="BW41" i="40"/>
  <c r="BU41" i="40"/>
  <c r="BJ41" i="40"/>
  <c r="BF41" i="40"/>
  <c r="BD41" i="40"/>
  <c r="BC41" i="40"/>
  <c r="BB41" i="40"/>
  <c r="AZ41" i="40"/>
  <c r="AM41" i="40"/>
  <c r="AF41" i="40"/>
  <c r="CE40" i="40"/>
  <c r="CA40" i="40"/>
  <c r="BY40" i="40"/>
  <c r="BX40" i="40"/>
  <c r="BW40" i="40"/>
  <c r="BU40" i="40"/>
  <c r="BJ40" i="40"/>
  <c r="BF40" i="40"/>
  <c r="BD40" i="40"/>
  <c r="BC40" i="40"/>
  <c r="BB40" i="40"/>
  <c r="AZ40" i="40"/>
  <c r="AM40" i="40"/>
  <c r="AF40" i="40"/>
  <c r="CE39" i="40"/>
  <c r="CA39" i="40"/>
  <c r="BY39" i="40"/>
  <c r="BX39" i="40"/>
  <c r="BW39" i="40"/>
  <c r="BJ39" i="40"/>
  <c r="BF39" i="40"/>
  <c r="BD39" i="40"/>
  <c r="BC39" i="40"/>
  <c r="BB39" i="40"/>
  <c r="AZ39" i="40"/>
  <c r="AM39" i="40"/>
  <c r="AF39" i="40"/>
  <c r="CE38" i="40"/>
  <c r="CA38" i="40"/>
  <c r="BY38" i="40"/>
  <c r="BX38" i="40"/>
  <c r="BW38" i="40"/>
  <c r="BU38" i="40"/>
  <c r="BJ38" i="40"/>
  <c r="BF38" i="40"/>
  <c r="BD38" i="40"/>
  <c r="BC38" i="40"/>
  <c r="BB38" i="40"/>
  <c r="AZ38" i="40"/>
  <c r="AM38" i="40"/>
  <c r="AF38" i="40"/>
  <c r="CE37" i="40"/>
  <c r="CA37" i="40"/>
  <c r="BY37" i="40"/>
  <c r="BX37" i="40"/>
  <c r="BW37" i="40"/>
  <c r="BU37" i="40"/>
  <c r="BJ37" i="40"/>
  <c r="BF37" i="40"/>
  <c r="BD37" i="40"/>
  <c r="BC37" i="40"/>
  <c r="BB37" i="40"/>
  <c r="AZ37" i="40"/>
  <c r="AM37" i="40"/>
  <c r="AF37" i="40"/>
  <c r="CE36" i="40"/>
  <c r="CA36" i="40"/>
  <c r="BY36" i="40"/>
  <c r="BX36" i="40"/>
  <c r="BW36" i="40"/>
  <c r="BU36" i="40"/>
  <c r="BJ36" i="40"/>
  <c r="BF36" i="40"/>
  <c r="BD36" i="40"/>
  <c r="BC36" i="40"/>
  <c r="BB36" i="40"/>
  <c r="AZ36" i="40"/>
  <c r="AM36" i="40"/>
  <c r="AF36" i="40"/>
  <c r="CE35" i="40"/>
  <c r="CA35" i="40"/>
  <c r="BY35" i="40"/>
  <c r="BX35" i="40"/>
  <c r="BW35" i="40"/>
  <c r="BU35" i="40"/>
  <c r="BJ34" i="40"/>
  <c r="BF34" i="40"/>
  <c r="BD34" i="40"/>
  <c r="BC34" i="40"/>
  <c r="BB34" i="40"/>
  <c r="AZ34" i="40"/>
  <c r="AM35" i="40"/>
  <c r="AF35" i="40"/>
  <c r="CE34" i="40"/>
  <c r="CA34" i="40"/>
  <c r="BY34" i="40"/>
  <c r="BX34" i="40"/>
  <c r="BW34" i="40"/>
  <c r="BU34" i="40"/>
  <c r="BJ35" i="40"/>
  <c r="BF35" i="40"/>
  <c r="BD35" i="40"/>
  <c r="BC35" i="40"/>
  <c r="BB35" i="40"/>
  <c r="AZ35" i="40"/>
  <c r="CE33" i="40"/>
  <c r="CA33" i="40"/>
  <c r="BY33" i="40"/>
  <c r="BX33" i="40"/>
  <c r="BW33" i="40"/>
  <c r="BJ33" i="40"/>
  <c r="BF33" i="40"/>
  <c r="BD33" i="40"/>
  <c r="BC33" i="40"/>
  <c r="BB33" i="40"/>
  <c r="AZ33" i="40"/>
  <c r="CE32" i="40"/>
  <c r="CA32" i="40"/>
  <c r="BY32" i="40"/>
  <c r="BX32" i="40"/>
  <c r="BW32" i="40"/>
  <c r="BU32" i="40"/>
  <c r="BK32" i="40"/>
  <c r="BI32" i="40"/>
  <c r="BH32" i="40"/>
  <c r="BG32" i="40"/>
  <c r="BA32" i="40"/>
  <c r="AX32" i="40"/>
  <c r="AW32" i="40"/>
  <c r="CE31" i="40"/>
  <c r="CA31" i="40"/>
  <c r="BY31" i="40"/>
  <c r="BX31" i="40"/>
  <c r="BW31" i="40"/>
  <c r="BJ31" i="40"/>
  <c r="BE31" i="40" s="1"/>
  <c r="BF31" i="40"/>
  <c r="BD31" i="40"/>
  <c r="BC31" i="40"/>
  <c r="BB31" i="40"/>
  <c r="CE30" i="40"/>
  <c r="CA30" i="40"/>
  <c r="BY30" i="40"/>
  <c r="BX30" i="40"/>
  <c r="BW30" i="40"/>
  <c r="BU30" i="40"/>
  <c r="BJ30" i="40"/>
  <c r="BE30" i="40" s="1"/>
  <c r="BF30" i="40"/>
  <c r="BD30" i="40"/>
  <c r="BC30" i="40"/>
  <c r="BB30" i="40"/>
  <c r="CE29" i="40"/>
  <c r="CA29" i="40"/>
  <c r="BY29" i="40"/>
  <c r="BX29" i="40"/>
  <c r="BW29" i="40"/>
  <c r="BJ29" i="40"/>
  <c r="BE29" i="40" s="1"/>
  <c r="BF29" i="40"/>
  <c r="BD29" i="40"/>
  <c r="BC29" i="40"/>
  <c r="BB29" i="40"/>
  <c r="CE28" i="40"/>
  <c r="CA28" i="40"/>
  <c r="BY28" i="40"/>
  <c r="BX28" i="40"/>
  <c r="BW28" i="40"/>
  <c r="BU28" i="40"/>
  <c r="BF28" i="40"/>
  <c r="BD28" i="40"/>
  <c r="BC28" i="40"/>
  <c r="BB28" i="40"/>
  <c r="AZ28" i="40"/>
  <c r="BE28" i="40" s="1"/>
  <c r="CE27" i="40"/>
  <c r="CA27" i="40"/>
  <c r="BY27" i="40"/>
  <c r="BX27" i="40"/>
  <c r="BW27" i="40"/>
  <c r="BU27" i="40"/>
  <c r="BJ27" i="40"/>
  <c r="BF27" i="40"/>
  <c r="BD27" i="40"/>
  <c r="BC27" i="40"/>
  <c r="BB27" i="40"/>
  <c r="AZ27" i="40"/>
  <c r="AL27" i="40"/>
  <c r="AK27" i="40"/>
  <c r="AJ27" i="40"/>
  <c r="AI27" i="40"/>
  <c r="AH27" i="40"/>
  <c r="AE27" i="40"/>
  <c r="AD27" i="40"/>
  <c r="AC27" i="40"/>
  <c r="AB27" i="40"/>
  <c r="CE26" i="40"/>
  <c r="CA26" i="40"/>
  <c r="BY26" i="40"/>
  <c r="BX26" i="40"/>
  <c r="BW26" i="40"/>
  <c r="BJ26" i="40"/>
  <c r="BF26" i="40"/>
  <c r="BD26" i="40"/>
  <c r="BC26" i="40"/>
  <c r="BB26" i="40"/>
  <c r="AZ26" i="40"/>
  <c r="AL26" i="40"/>
  <c r="AK26" i="40"/>
  <c r="AJ26" i="40"/>
  <c r="AI26" i="40"/>
  <c r="AH26" i="40"/>
  <c r="AE26" i="40"/>
  <c r="AD26" i="40"/>
  <c r="AC26" i="40"/>
  <c r="AB26" i="40"/>
  <c r="CE25" i="40"/>
  <c r="CA25" i="40"/>
  <c r="BY25" i="40"/>
  <c r="BX25" i="40"/>
  <c r="BW25" i="40"/>
  <c r="BU25" i="40"/>
  <c r="BJ25" i="40"/>
  <c r="BF25" i="40"/>
  <c r="BD25" i="40"/>
  <c r="BC25" i="40"/>
  <c r="BB25" i="40"/>
  <c r="AZ25" i="40"/>
  <c r="AL25" i="40"/>
  <c r="AK25" i="40"/>
  <c r="AJ25" i="40"/>
  <c r="AI25" i="40"/>
  <c r="AH25" i="40"/>
  <c r="AE25" i="40"/>
  <c r="AD25" i="40"/>
  <c r="AC25" i="40"/>
  <c r="AB25" i="40"/>
  <c r="CE24" i="40"/>
  <c r="CA24" i="40"/>
  <c r="BY24" i="40"/>
  <c r="BX24" i="40"/>
  <c r="BW24" i="40"/>
  <c r="BJ23" i="40"/>
  <c r="BF23" i="40"/>
  <c r="BD23" i="40"/>
  <c r="BC23" i="40"/>
  <c r="BB23" i="40"/>
  <c r="AZ23" i="40"/>
  <c r="AL24" i="40"/>
  <c r="AK24" i="40"/>
  <c r="AJ24" i="40"/>
  <c r="AI24" i="40"/>
  <c r="AH24" i="40"/>
  <c r="AE24" i="40"/>
  <c r="AD24" i="40"/>
  <c r="AC24" i="40"/>
  <c r="AB24" i="40"/>
  <c r="CE23" i="40"/>
  <c r="CA23" i="40"/>
  <c r="BY23" i="40"/>
  <c r="BX23" i="40"/>
  <c r="BW23" i="40"/>
  <c r="BU23" i="40"/>
  <c r="BJ24" i="40"/>
  <c r="BF24" i="40"/>
  <c r="BD24" i="40"/>
  <c r="BC24" i="40"/>
  <c r="BB24" i="40"/>
  <c r="AZ24" i="40"/>
  <c r="AL23" i="40"/>
  <c r="AK23" i="40"/>
  <c r="AJ23" i="40"/>
  <c r="AI23" i="40"/>
  <c r="AH23" i="40"/>
  <c r="AE23" i="40"/>
  <c r="AD23" i="40"/>
  <c r="AC23" i="40"/>
  <c r="AB23" i="40"/>
  <c r="CE22" i="40"/>
  <c r="CA22" i="40"/>
  <c r="BY22" i="40"/>
  <c r="BX22" i="40"/>
  <c r="BW22" i="40"/>
  <c r="BU22" i="40"/>
  <c r="BF22" i="40"/>
  <c r="BD22" i="40"/>
  <c r="BC22" i="40"/>
  <c r="BB22" i="40"/>
  <c r="AZ22" i="40"/>
  <c r="BE22" i="40" s="1"/>
  <c r="AL22" i="40"/>
  <c r="AK22" i="40"/>
  <c r="AJ22" i="40"/>
  <c r="AI22" i="40"/>
  <c r="AH22" i="40"/>
  <c r="AE22" i="40"/>
  <c r="AD22" i="40"/>
  <c r="AC22" i="40"/>
  <c r="AB22" i="40"/>
  <c r="CE21" i="40"/>
  <c r="CA21" i="40"/>
  <c r="BY21" i="40"/>
  <c r="BX21" i="40"/>
  <c r="BW21" i="40"/>
  <c r="BU21" i="40"/>
  <c r="BJ21" i="40"/>
  <c r="BF21" i="40"/>
  <c r="BD21" i="40"/>
  <c r="BC21" i="40"/>
  <c r="BB21" i="40"/>
  <c r="AZ21" i="40"/>
  <c r="AL21" i="40"/>
  <c r="AK21" i="40"/>
  <c r="AJ21" i="40"/>
  <c r="AI21" i="40"/>
  <c r="AH21" i="40"/>
  <c r="AE21" i="40"/>
  <c r="AD21" i="40"/>
  <c r="AC21" i="40"/>
  <c r="AB21" i="40"/>
  <c r="CE20" i="40"/>
  <c r="CA20" i="40"/>
  <c r="BY20" i="40"/>
  <c r="BX20" i="40"/>
  <c r="BW20" i="40"/>
  <c r="BU20" i="40"/>
  <c r="BJ20" i="40"/>
  <c r="BF20" i="40"/>
  <c r="BD20" i="40"/>
  <c r="BC20" i="40"/>
  <c r="BB20" i="40"/>
  <c r="AZ20" i="40"/>
  <c r="AL20" i="40"/>
  <c r="AK20" i="40"/>
  <c r="AJ20" i="40"/>
  <c r="AI20" i="40"/>
  <c r="AH20" i="40"/>
  <c r="AE20" i="40"/>
  <c r="AD20" i="40"/>
  <c r="AC20" i="40"/>
  <c r="AB20" i="40"/>
  <c r="CE19" i="40"/>
  <c r="CA19" i="40"/>
  <c r="BY19" i="40"/>
  <c r="BX19" i="40"/>
  <c r="BW19" i="40"/>
  <c r="BU19" i="40"/>
  <c r="BJ19" i="40"/>
  <c r="BF19" i="40"/>
  <c r="BD19" i="40"/>
  <c r="BC19" i="40"/>
  <c r="BB19" i="40"/>
  <c r="AZ19" i="40"/>
  <c r="CE18" i="40"/>
  <c r="CA18" i="40"/>
  <c r="BY18" i="40"/>
  <c r="BX18" i="40"/>
  <c r="BW18" i="40"/>
  <c r="BU18" i="40"/>
  <c r="BK18" i="40"/>
  <c r="BI18" i="40"/>
  <c r="BH18" i="40"/>
  <c r="BG18" i="40"/>
  <c r="BA18" i="40"/>
  <c r="AX18" i="40"/>
  <c r="L7" i="40" s="1"/>
  <c r="L156" i="40" s="1"/>
  <c r="AW18" i="40"/>
  <c r="CE17" i="40"/>
  <c r="CA17" i="40"/>
  <c r="BY17" i="40"/>
  <c r="BX17" i="40"/>
  <c r="BW17" i="40"/>
  <c r="BU17" i="40"/>
  <c r="BJ17" i="40"/>
  <c r="BE17" i="40" s="1"/>
  <c r="BF17" i="40"/>
  <c r="BD17" i="40"/>
  <c r="BC17" i="40"/>
  <c r="BB17" i="40"/>
  <c r="CE16" i="40"/>
  <c r="CA16" i="40"/>
  <c r="BY16" i="40"/>
  <c r="BX16" i="40"/>
  <c r="BW16" i="40"/>
  <c r="BJ16" i="40"/>
  <c r="BE16" i="40" s="1"/>
  <c r="BF16" i="40"/>
  <c r="BD16" i="40"/>
  <c r="BC16" i="40"/>
  <c r="BB16" i="40"/>
  <c r="CE15" i="40"/>
  <c r="CA15" i="40"/>
  <c r="BY15" i="40"/>
  <c r="BX15" i="40"/>
  <c r="BW15" i="40"/>
  <c r="BF15" i="40"/>
  <c r="BD15" i="40"/>
  <c r="BC15" i="40"/>
  <c r="BB15" i="40"/>
  <c r="AZ15" i="40"/>
  <c r="BE15" i="40" s="1"/>
  <c r="CE14" i="40"/>
  <c r="CA14" i="40"/>
  <c r="BY14" i="40"/>
  <c r="BX14" i="40"/>
  <c r="BW14" i="40"/>
  <c r="BU14" i="40"/>
  <c r="BF14" i="40"/>
  <c r="BD14" i="40"/>
  <c r="BC14" i="40"/>
  <c r="BB14" i="40"/>
  <c r="AZ14" i="40"/>
  <c r="BE14" i="40" s="1"/>
  <c r="B14" i="40"/>
  <c r="CE13" i="40"/>
  <c r="CA13" i="40"/>
  <c r="BY13" i="40"/>
  <c r="BX13" i="40"/>
  <c r="BZ13" i="40" s="1"/>
  <c r="BW13" i="40"/>
  <c r="BU13" i="40"/>
  <c r="BJ9" i="40"/>
  <c r="BF9" i="40"/>
  <c r="BD9" i="40"/>
  <c r="BC9" i="40"/>
  <c r="BB9" i="40"/>
  <c r="AZ9" i="40"/>
  <c r="AI13" i="40"/>
  <c r="AH13" i="40"/>
  <c r="AE13" i="40"/>
  <c r="AE14" i="40" s="1"/>
  <c r="CE12" i="40"/>
  <c r="CA12" i="40"/>
  <c r="BY12" i="40"/>
  <c r="BX12" i="40"/>
  <c r="BW12" i="40"/>
  <c r="BU12" i="40"/>
  <c r="BJ12" i="40"/>
  <c r="BF12" i="40"/>
  <c r="BD12" i="40"/>
  <c r="BC12" i="40"/>
  <c r="BB12" i="40"/>
  <c r="AZ12" i="40"/>
  <c r="M12" i="40"/>
  <c r="I12" i="40"/>
  <c r="H12" i="40"/>
  <c r="G12" i="40"/>
  <c r="CE11" i="40"/>
  <c r="CA11" i="40"/>
  <c r="BY11" i="40"/>
  <c r="BX11" i="40"/>
  <c r="BW11" i="40"/>
  <c r="BU11" i="40"/>
  <c r="BJ13" i="40"/>
  <c r="BF13" i="40"/>
  <c r="BD13" i="40"/>
  <c r="BC13" i="40"/>
  <c r="BB13" i="40"/>
  <c r="AZ13" i="40"/>
  <c r="AM7" i="40"/>
  <c r="AF7" i="40"/>
  <c r="N11" i="40"/>
  <c r="N153" i="40" s="1"/>
  <c r="L11" i="40"/>
  <c r="L153" i="40" s="1"/>
  <c r="J11" i="40"/>
  <c r="K11" i="40" s="1"/>
  <c r="CE10" i="40"/>
  <c r="CA10" i="40"/>
  <c r="BY10" i="40"/>
  <c r="BX10" i="40"/>
  <c r="BW10" i="40"/>
  <c r="BU10" i="40"/>
  <c r="BJ11" i="40"/>
  <c r="BF11" i="40"/>
  <c r="BD11" i="40"/>
  <c r="BC11" i="40"/>
  <c r="BB11" i="40"/>
  <c r="AZ11" i="40"/>
  <c r="AM6" i="40"/>
  <c r="AF6" i="40"/>
  <c r="N10" i="40"/>
  <c r="N155" i="40" s="1"/>
  <c r="J10" i="40"/>
  <c r="K10" i="40" s="1"/>
  <c r="CE9" i="40"/>
  <c r="CA9" i="40"/>
  <c r="BY9" i="40"/>
  <c r="BX9" i="40"/>
  <c r="BW9" i="40"/>
  <c r="BU9" i="40"/>
  <c r="BJ10" i="40"/>
  <c r="BF10" i="40"/>
  <c r="BD10" i="40"/>
  <c r="BC10" i="40"/>
  <c r="BB10" i="40"/>
  <c r="AZ10" i="40"/>
  <c r="AM10" i="40"/>
  <c r="AF10" i="40"/>
  <c r="O9" i="40"/>
  <c r="O154" i="40" s="1"/>
  <c r="N9" i="40"/>
  <c r="N154" i="40" s="1"/>
  <c r="J9" i="40"/>
  <c r="K9" i="40" s="1"/>
  <c r="CE8" i="40"/>
  <c r="CA8" i="40"/>
  <c r="BY8" i="40"/>
  <c r="BX8" i="40"/>
  <c r="BW8" i="40"/>
  <c r="BJ8" i="40"/>
  <c r="BF8" i="40"/>
  <c r="BD8" i="40"/>
  <c r="BC8" i="40"/>
  <c r="BB8" i="40"/>
  <c r="AZ8" i="40"/>
  <c r="AM11" i="40"/>
  <c r="AF11" i="40"/>
  <c r="N8" i="40"/>
  <c r="N152" i="40" s="1"/>
  <c r="J8" i="40"/>
  <c r="K8" i="40" s="1"/>
  <c r="CE7" i="40"/>
  <c r="CA7" i="40"/>
  <c r="BY7" i="40"/>
  <c r="BX7" i="40"/>
  <c r="BW7" i="40"/>
  <c r="BU7" i="40"/>
  <c r="BJ7" i="40"/>
  <c r="BF7" i="40"/>
  <c r="BD7" i="40"/>
  <c r="BC7" i="40"/>
  <c r="BB7" i="40"/>
  <c r="AZ7" i="40"/>
  <c r="AM8" i="40"/>
  <c r="AF8" i="40"/>
  <c r="O7" i="40"/>
  <c r="O156" i="40" s="1"/>
  <c r="N7" i="40"/>
  <c r="N156" i="40" s="1"/>
  <c r="J7" i="40"/>
  <c r="K7" i="40" s="1"/>
  <c r="CE6" i="40"/>
  <c r="CA6" i="40"/>
  <c r="BY6" i="40"/>
  <c r="BX6" i="40"/>
  <c r="BW6" i="40"/>
  <c r="BU6" i="40"/>
  <c r="BJ6" i="40"/>
  <c r="BF6" i="40"/>
  <c r="BD6" i="40"/>
  <c r="BC6" i="40"/>
  <c r="BB6" i="40"/>
  <c r="AZ6" i="40"/>
  <c r="AM9" i="40"/>
  <c r="AF9" i="40"/>
  <c r="O6" i="40"/>
  <c r="O157" i="40" s="1"/>
  <c r="N6" i="40"/>
  <c r="N157" i="40" s="1"/>
  <c r="J6" i="40"/>
  <c r="K6" i="40" s="1"/>
  <c r="CE5" i="40"/>
  <c r="CA5" i="40"/>
  <c r="BY5" i="40"/>
  <c r="BX5" i="40"/>
  <c r="BW5" i="40"/>
  <c r="BU5" i="40"/>
  <c r="BJ5" i="40"/>
  <c r="BF5" i="40"/>
  <c r="BD5" i="40"/>
  <c r="BC5" i="40"/>
  <c r="BB5" i="40"/>
  <c r="AZ5" i="40"/>
  <c r="AM5" i="40"/>
  <c r="AF5" i="40"/>
  <c r="O5" i="40"/>
  <c r="O151" i="40" s="1"/>
  <c r="N5" i="40"/>
  <c r="N151" i="40" s="1"/>
  <c r="J5" i="40"/>
  <c r="K5" i="40" s="1"/>
  <c r="N4" i="40"/>
  <c r="L4" i="40"/>
  <c r="J4" i="40"/>
  <c r="K4" i="40" s="1"/>
  <c r="P3" i="40"/>
  <c r="BE113" i="40" l="1"/>
  <c r="BE117" i="40"/>
  <c r="AM90" i="40"/>
  <c r="BE122" i="40"/>
  <c r="BE80" i="40"/>
  <c r="BE83" i="40"/>
  <c r="BE84" i="40"/>
  <c r="BE82" i="40"/>
  <c r="BZ26" i="40"/>
  <c r="BZ44" i="40"/>
  <c r="BZ92" i="40"/>
  <c r="BZ81" i="40"/>
  <c r="BE131" i="41"/>
  <c r="BZ104" i="41"/>
  <c r="AF28" i="41"/>
  <c r="AC29" i="41"/>
  <c r="AF29" i="41" s="1"/>
  <c r="BZ99" i="40"/>
  <c r="BZ80" i="40"/>
  <c r="BZ82" i="40"/>
  <c r="BZ94" i="40"/>
  <c r="BZ17" i="40"/>
  <c r="BZ40" i="40"/>
  <c r="BZ14" i="40"/>
  <c r="BJ59" i="40"/>
  <c r="BZ6" i="40"/>
  <c r="BZ8" i="40"/>
  <c r="BZ84" i="40"/>
  <c r="BZ10" i="40"/>
  <c r="BZ25" i="40"/>
  <c r="BC59" i="40"/>
  <c r="BZ22" i="40"/>
  <c r="BZ7" i="40"/>
  <c r="BZ52" i="40"/>
  <c r="BZ23" i="40"/>
  <c r="BZ29" i="40"/>
  <c r="BZ42" i="40"/>
  <c r="AK93" i="40"/>
  <c r="AF106" i="40"/>
  <c r="AF43" i="40" s="1"/>
  <c r="BE47" i="40"/>
  <c r="L10" i="40"/>
  <c r="L155" i="40" s="1"/>
  <c r="BE103" i="40"/>
  <c r="AD28" i="40"/>
  <c r="AD14" i="40"/>
  <c r="BZ15" i="40"/>
  <c r="BZ21" i="40"/>
  <c r="AE43" i="40"/>
  <c r="AE44" i="40" s="1"/>
  <c r="AF44" i="40" s="1"/>
  <c r="BZ49" i="40"/>
  <c r="AJ93" i="40"/>
  <c r="BZ88" i="40"/>
  <c r="BZ91" i="40"/>
  <c r="BZ20" i="40"/>
  <c r="BZ32" i="40"/>
  <c r="BE41" i="40"/>
  <c r="BZ41" i="40"/>
  <c r="AD93" i="40"/>
  <c r="BE120" i="40"/>
  <c r="BY102" i="40"/>
  <c r="AZ59" i="40"/>
  <c r="AH28" i="40"/>
  <c r="AH29" i="40" s="1"/>
  <c r="BZ24" i="40"/>
  <c r="BE40" i="40"/>
  <c r="BZ46" i="40"/>
  <c r="BE88" i="40"/>
  <c r="AM106" i="40"/>
  <c r="AM43" i="40" s="1"/>
  <c r="L6" i="40"/>
  <c r="L157" i="40" s="1"/>
  <c r="AI28" i="40"/>
  <c r="BZ19" i="40"/>
  <c r="BZ31" i="40"/>
  <c r="BZ33" i="40"/>
  <c r="BZ36" i="40"/>
  <c r="BE43" i="40"/>
  <c r="BZ43" i="40"/>
  <c r="BE54" i="40"/>
  <c r="BE97" i="40"/>
  <c r="BE98" i="40"/>
  <c r="BE125" i="40"/>
  <c r="BU102" i="40"/>
  <c r="BE26" i="40"/>
  <c r="BE33" i="40"/>
  <c r="BZ39" i="40"/>
  <c r="BE51" i="40"/>
  <c r="BZ51" i="40"/>
  <c r="BE95" i="40"/>
  <c r="CA53" i="40"/>
  <c r="BE9" i="40"/>
  <c r="BE19" i="40"/>
  <c r="BZ47" i="40"/>
  <c r="CD101" i="40"/>
  <c r="CA102" i="40"/>
  <c r="BE78" i="40"/>
  <c r="AJ28" i="40"/>
  <c r="AJ29" i="40" s="1"/>
  <c r="BZ83" i="40"/>
  <c r="AE93" i="40"/>
  <c r="AF88" i="40"/>
  <c r="BZ89" i="40"/>
  <c r="BE94" i="40"/>
  <c r="BE99" i="40"/>
  <c r="CF101" i="40"/>
  <c r="BE100" i="40"/>
  <c r="BJ102" i="40"/>
  <c r="BE102" i="40" s="1"/>
  <c r="BE107" i="40"/>
  <c r="BE116" i="40"/>
  <c r="CE102" i="40"/>
  <c r="CE53" i="40"/>
  <c r="BE21" i="40"/>
  <c r="BE23" i="40"/>
  <c r="BZ35" i="40"/>
  <c r="AH93" i="40"/>
  <c r="BZ98" i="40"/>
  <c r="BF116" i="40"/>
  <c r="BE118" i="40"/>
  <c r="BE6" i="40"/>
  <c r="BE5" i="40"/>
  <c r="BJ18" i="40"/>
  <c r="BE8" i="40"/>
  <c r="BU53" i="40"/>
  <c r="BE10" i="40"/>
  <c r="BE13" i="40"/>
  <c r="BB18" i="40"/>
  <c r="BE27" i="40"/>
  <c r="BZ27" i="40"/>
  <c r="BE42" i="40"/>
  <c r="BC44" i="40"/>
  <c r="BE48" i="40"/>
  <c r="BZ48" i="40"/>
  <c r="BZ50" i="40"/>
  <c r="BB59" i="40"/>
  <c r="AI93" i="40"/>
  <c r="BE108" i="40"/>
  <c r="BF130" i="40"/>
  <c r="I158" i="40"/>
  <c r="BZ16" i="40"/>
  <c r="BC18" i="40"/>
  <c r="BZ18" i="40"/>
  <c r="BE24" i="40"/>
  <c r="BE35" i="40"/>
  <c r="BZ34" i="40"/>
  <c r="BE38" i="40"/>
  <c r="BZ38" i="40"/>
  <c r="BE50" i="40"/>
  <c r="BE110" i="40"/>
  <c r="BX102" i="40"/>
  <c r="BZ11" i="40"/>
  <c r="BZ12" i="40"/>
  <c r="AH14" i="40"/>
  <c r="BZ28" i="40"/>
  <c r="BZ30" i="40"/>
  <c r="BE37" i="40"/>
  <c r="BZ37" i="40"/>
  <c r="AM44" i="40"/>
  <c r="BE52" i="40"/>
  <c r="AL93" i="40"/>
  <c r="AM88" i="40"/>
  <c r="BB89" i="40"/>
  <c r="CB101" i="40"/>
  <c r="BC102" i="40"/>
  <c r="BE105" i="40"/>
  <c r="BJ130" i="40"/>
  <c r="BZ79" i="40"/>
  <c r="AC93" i="40"/>
  <c r="BZ90" i="40"/>
  <c r="CC101" i="40"/>
  <c r="L8" i="40"/>
  <c r="L152" i="40" s="1"/>
  <c r="BD116" i="40"/>
  <c r="BE104" i="40"/>
  <c r="O8" i="40"/>
  <c r="O152" i="40" s="1"/>
  <c r="BE109" i="40"/>
  <c r="BE112" i="40"/>
  <c r="BB44" i="40"/>
  <c r="BE36" i="40"/>
  <c r="BE34" i="40"/>
  <c r="BE39" i="40"/>
  <c r="BJ44" i="40"/>
  <c r="BZ9" i="40"/>
  <c r="L9" i="40"/>
  <c r="L154" i="40" s="1"/>
  <c r="AZ44" i="40"/>
  <c r="BJ32" i="40"/>
  <c r="BE20" i="40"/>
  <c r="BB32" i="40"/>
  <c r="BC32" i="40"/>
  <c r="BD32" i="40"/>
  <c r="BE25" i="40"/>
  <c r="AZ32" i="40"/>
  <c r="BE92" i="40"/>
  <c r="BB102" i="40"/>
  <c r="BE93" i="40"/>
  <c r="BF102" i="40"/>
  <c r="BE90" i="40"/>
  <c r="BE96" i="40"/>
  <c r="BD130" i="40"/>
  <c r="BE121" i="40"/>
  <c r="BE126" i="40"/>
  <c r="BE124" i="40"/>
  <c r="AZ130" i="40"/>
  <c r="L5" i="40"/>
  <c r="L151" i="40" s="1"/>
  <c r="BC130" i="40"/>
  <c r="BZ93" i="40"/>
  <c r="BY53" i="40"/>
  <c r="BX53" i="40"/>
  <c r="BE49" i="40"/>
  <c r="BE79" i="40"/>
  <c r="BE86" i="40"/>
  <c r="BC89" i="40"/>
  <c r="BE81" i="40"/>
  <c r="BD89" i="40"/>
  <c r="BE85" i="40"/>
  <c r="BF89" i="40"/>
  <c r="BE11" i="40"/>
  <c r="BA131" i="40"/>
  <c r="BE7" i="40"/>
  <c r="BE12" i="40"/>
  <c r="BD18" i="40"/>
  <c r="BF18" i="40"/>
  <c r="BK131" i="40"/>
  <c r="AX131" i="40"/>
  <c r="AZ18" i="40"/>
  <c r="AZ89" i="40"/>
  <c r="BE89" i="40" s="1"/>
  <c r="BD59" i="40"/>
  <c r="BW102" i="40"/>
  <c r="BZ96" i="40"/>
  <c r="BW100" i="40"/>
  <c r="BZ78" i="40"/>
  <c r="BY100" i="40"/>
  <c r="BZ86" i="40"/>
  <c r="CA100" i="40"/>
  <c r="BU100" i="40"/>
  <c r="CE100" i="40"/>
  <c r="BB130" i="40"/>
  <c r="BS101" i="40"/>
  <c r="BT101" i="40"/>
  <c r="BV101" i="40"/>
  <c r="BW53" i="40"/>
  <c r="BR101" i="40"/>
  <c r="AW131" i="40"/>
  <c r="AD29" i="40"/>
  <c r="AM89" i="40"/>
  <c r="AM80" i="40"/>
  <c r="AM86" i="40"/>
  <c r="AF80" i="40"/>
  <c r="AF86" i="40"/>
  <c r="AF87" i="40"/>
  <c r="AB14" i="40"/>
  <c r="AF14" i="40" s="1"/>
  <c r="AF13" i="40"/>
  <c r="AF89" i="40"/>
  <c r="AM91" i="40"/>
  <c r="AF92" i="40"/>
  <c r="AB93" i="40"/>
  <c r="AF91" i="40"/>
  <c r="AM87" i="40"/>
  <c r="AM92" i="40"/>
  <c r="AF90" i="40"/>
  <c r="AF22" i="40"/>
  <c r="AM23" i="40"/>
  <c r="AM27" i="40"/>
  <c r="AF24" i="40"/>
  <c r="AM26" i="40"/>
  <c r="AF20" i="40"/>
  <c r="AM22" i="40"/>
  <c r="AF23" i="40"/>
  <c r="AF27" i="40"/>
  <c r="AF26" i="40"/>
  <c r="AF25" i="40"/>
  <c r="AM24" i="40"/>
  <c r="AM20" i="40"/>
  <c r="AM25" i="40"/>
  <c r="AM21" i="40"/>
  <c r="J150" i="40"/>
  <c r="K150" i="40" s="1"/>
  <c r="J152" i="40"/>
  <c r="K152" i="40" s="1"/>
  <c r="J154" i="40"/>
  <c r="K154" i="40" s="1"/>
  <c r="J156" i="40"/>
  <c r="K156" i="40" s="1"/>
  <c r="J153" i="40"/>
  <c r="K153" i="40" s="1"/>
  <c r="J155" i="40"/>
  <c r="K155" i="40" s="1"/>
  <c r="J157" i="40"/>
  <c r="K157" i="40" s="1"/>
  <c r="J151" i="40"/>
  <c r="K151" i="40" s="1"/>
  <c r="G158" i="40"/>
  <c r="M158" i="40"/>
  <c r="H158" i="40"/>
  <c r="AI29" i="40"/>
  <c r="N158" i="40"/>
  <c r="N12" i="40"/>
  <c r="AI14" i="40"/>
  <c r="AF21" i="40"/>
  <c r="AB28" i="40"/>
  <c r="AK28" i="40"/>
  <c r="AK29" i="40" s="1"/>
  <c r="BB116" i="40"/>
  <c r="AJ14" i="40"/>
  <c r="AC28" i="40"/>
  <c r="AL28" i="40"/>
  <c r="AL29" i="40" s="1"/>
  <c r="BF32" i="40"/>
  <c r="BC116" i="40"/>
  <c r="AY131" i="40"/>
  <c r="BG131" i="40"/>
  <c r="O11" i="40"/>
  <c r="O153" i="40" s="1"/>
  <c r="AM13" i="40"/>
  <c r="BX100" i="40"/>
  <c r="BH131" i="40"/>
  <c r="BZ5" i="40"/>
  <c r="BI131" i="40"/>
  <c r="P149" i="40"/>
  <c r="BB123" i="39"/>
  <c r="BB118" i="39"/>
  <c r="BB111" i="39"/>
  <c r="BB106" i="39"/>
  <c r="BA130" i="39"/>
  <c r="BK130" i="39"/>
  <c r="CA92" i="39"/>
  <c r="BY92" i="39"/>
  <c r="BX92" i="39"/>
  <c r="BW92" i="39"/>
  <c r="CE92" i="39"/>
  <c r="BU92" i="39"/>
  <c r="BX101" i="40" l="1"/>
  <c r="BE59" i="40"/>
  <c r="CA101" i="40"/>
  <c r="BE32" i="40"/>
  <c r="AM28" i="40"/>
  <c r="BU101" i="40"/>
  <c r="AM93" i="40"/>
  <c r="BE18" i="40"/>
  <c r="AE28" i="40"/>
  <c r="AE29" i="40" s="1"/>
  <c r="AF93" i="40"/>
  <c r="BE44" i="40"/>
  <c r="BZ100" i="40"/>
  <c r="CE101" i="40"/>
  <c r="BE130" i="40"/>
  <c r="BJ131" i="40"/>
  <c r="BZ102" i="40"/>
  <c r="AB29" i="40"/>
  <c r="AM29" i="40" s="1"/>
  <c r="BZ53" i="40"/>
  <c r="L12" i="40"/>
  <c r="L158" i="40"/>
  <c r="BY101" i="40"/>
  <c r="BD131" i="40"/>
  <c r="BF131" i="40"/>
  <c r="AZ131" i="40"/>
  <c r="BC131" i="40"/>
  <c r="BW101" i="40"/>
  <c r="BB131" i="40"/>
  <c r="AM14" i="40"/>
  <c r="O158" i="40"/>
  <c r="O12" i="40"/>
  <c r="AC29" i="40"/>
  <c r="BZ92" i="39"/>
  <c r="J9" i="39"/>
  <c r="K9" i="39" s="1"/>
  <c r="J11" i="39"/>
  <c r="K11" i="39" s="1"/>
  <c r="J10" i="39"/>
  <c r="K10" i="39" s="1"/>
  <c r="J8" i="39"/>
  <c r="K8" i="39" s="1"/>
  <c r="M157" i="39"/>
  <c r="I157" i="39"/>
  <c r="H157" i="39"/>
  <c r="G157" i="39"/>
  <c r="M156" i="39"/>
  <c r="I156" i="39"/>
  <c r="H156" i="39"/>
  <c r="G156" i="39"/>
  <c r="M155" i="39"/>
  <c r="I155" i="39"/>
  <c r="H155" i="39"/>
  <c r="G155" i="39"/>
  <c r="M154" i="39"/>
  <c r="I154" i="39"/>
  <c r="H154" i="39"/>
  <c r="G154" i="39"/>
  <c r="M153" i="39"/>
  <c r="I153" i="39"/>
  <c r="H153" i="39"/>
  <c r="G153" i="39"/>
  <c r="M152" i="39"/>
  <c r="I152" i="39"/>
  <c r="H152" i="39"/>
  <c r="G152" i="39"/>
  <c r="M151" i="39"/>
  <c r="I151" i="39"/>
  <c r="H151" i="39"/>
  <c r="G151" i="39"/>
  <c r="C148" i="39"/>
  <c r="C175" i="39" s="1"/>
  <c r="BI130" i="39"/>
  <c r="BH130" i="39"/>
  <c r="BG130" i="39"/>
  <c r="O5" i="39"/>
  <c r="O151" i="39" s="1"/>
  <c r="AY130" i="39"/>
  <c r="AX130" i="39"/>
  <c r="AW130" i="39"/>
  <c r="BJ129" i="39"/>
  <c r="BE129" i="39" s="1"/>
  <c r="BF129" i="39"/>
  <c r="BD129" i="39"/>
  <c r="BC129" i="39"/>
  <c r="BB129" i="39"/>
  <c r="BJ128" i="39"/>
  <c r="BF128" i="39"/>
  <c r="BE128" i="39"/>
  <c r="BD128" i="39"/>
  <c r="BC128" i="39"/>
  <c r="BB128" i="39"/>
  <c r="BJ127" i="39"/>
  <c r="BE127" i="39" s="1"/>
  <c r="BF127" i="39"/>
  <c r="BD127" i="39"/>
  <c r="BC127" i="39"/>
  <c r="BB127" i="39"/>
  <c r="BJ126" i="39"/>
  <c r="BF126" i="39"/>
  <c r="BD126" i="39"/>
  <c r="BC126" i="39"/>
  <c r="BB126" i="39"/>
  <c r="AZ126" i="39"/>
  <c r="BJ125" i="39"/>
  <c r="BF125" i="39"/>
  <c r="BD125" i="39"/>
  <c r="BC125" i="39"/>
  <c r="BB125" i="39"/>
  <c r="AZ125" i="39"/>
  <c r="BJ124" i="39"/>
  <c r="BF124" i="39"/>
  <c r="BD124" i="39"/>
  <c r="BC124" i="39"/>
  <c r="BB124" i="39"/>
  <c r="AZ124" i="39"/>
  <c r="BF123" i="39"/>
  <c r="BD123" i="39"/>
  <c r="BC123" i="39"/>
  <c r="AZ123" i="39"/>
  <c r="BE123" i="39" s="1"/>
  <c r="BJ121" i="39"/>
  <c r="BF121" i="39"/>
  <c r="BD121" i="39"/>
  <c r="BC121" i="39"/>
  <c r="BB121" i="39"/>
  <c r="AZ121" i="39"/>
  <c r="BJ122" i="39"/>
  <c r="BF122" i="39"/>
  <c r="BD122" i="39"/>
  <c r="BC122" i="39"/>
  <c r="BB122" i="39"/>
  <c r="AZ122" i="39"/>
  <c r="BJ120" i="39"/>
  <c r="BF120" i="39"/>
  <c r="BD120" i="39"/>
  <c r="BC120" i="39"/>
  <c r="BB120" i="39"/>
  <c r="AZ120" i="39"/>
  <c r="BJ119" i="39"/>
  <c r="BF119" i="39"/>
  <c r="BD119" i="39"/>
  <c r="BC119" i="39"/>
  <c r="BB119" i="39"/>
  <c r="AZ119" i="39"/>
  <c r="BF118" i="39"/>
  <c r="BD118" i="39"/>
  <c r="BC118" i="39"/>
  <c r="AZ118" i="39"/>
  <c r="BE118" i="39" s="1"/>
  <c r="BJ117" i="39"/>
  <c r="BF117" i="39"/>
  <c r="BD117" i="39"/>
  <c r="BC117" i="39"/>
  <c r="BB117" i="39"/>
  <c r="AZ117" i="39"/>
  <c r="BK116" i="39"/>
  <c r="BI116" i="39"/>
  <c r="BH116" i="39"/>
  <c r="BG116" i="39"/>
  <c r="BA116" i="39"/>
  <c r="AY116" i="39"/>
  <c r="AX116" i="39"/>
  <c r="AW116" i="39"/>
  <c r="BJ115" i="39"/>
  <c r="BE115" i="39" s="1"/>
  <c r="BF115" i="39"/>
  <c r="BD115" i="39"/>
  <c r="BC115" i="39"/>
  <c r="BB115" i="39"/>
  <c r="BJ114" i="39"/>
  <c r="BE114" i="39" s="1"/>
  <c r="BF114" i="39"/>
  <c r="BD114" i="39"/>
  <c r="BC114" i="39"/>
  <c r="BB114" i="39"/>
  <c r="BJ113" i="39"/>
  <c r="BF113" i="39"/>
  <c r="BD113" i="39"/>
  <c r="BC113" i="39"/>
  <c r="BB113" i="39"/>
  <c r="AZ113" i="39"/>
  <c r="BJ112" i="39"/>
  <c r="BF112" i="39"/>
  <c r="BD112" i="39"/>
  <c r="BC112" i="39"/>
  <c r="BB112" i="39"/>
  <c r="AZ112" i="39"/>
  <c r="BF111" i="39"/>
  <c r="BD111" i="39"/>
  <c r="BC111" i="39"/>
  <c r="AZ111" i="39"/>
  <c r="BE111" i="39" s="1"/>
  <c r="BJ108" i="39"/>
  <c r="BF108" i="39"/>
  <c r="BD108" i="39"/>
  <c r="BC108" i="39"/>
  <c r="BB108" i="39"/>
  <c r="AZ108" i="39"/>
  <c r="BJ109" i="39"/>
  <c r="BF109" i="39"/>
  <c r="BD109" i="39"/>
  <c r="BC109" i="39"/>
  <c r="BB109" i="39"/>
  <c r="AZ109" i="39"/>
  <c r="BJ110" i="39"/>
  <c r="BF110" i="39"/>
  <c r="BD110" i="39"/>
  <c r="BC110" i="39"/>
  <c r="BB110" i="39"/>
  <c r="AZ110" i="39"/>
  <c r="BJ107" i="39"/>
  <c r="BF107" i="39"/>
  <c r="BD107" i="39"/>
  <c r="BC107" i="39"/>
  <c r="BB107" i="39"/>
  <c r="AZ107" i="39"/>
  <c r="BF106" i="39"/>
  <c r="BD106" i="39"/>
  <c r="BC106" i="39"/>
  <c r="AZ106" i="39"/>
  <c r="BE106" i="39" s="1"/>
  <c r="AL106" i="39"/>
  <c r="AK106" i="39"/>
  <c r="AJ106" i="39"/>
  <c r="AI106" i="39"/>
  <c r="AI43" i="39" s="1"/>
  <c r="AI44" i="39" s="1"/>
  <c r="AH106" i="39"/>
  <c r="AH43" i="39" s="1"/>
  <c r="AH44" i="39" s="1"/>
  <c r="AE106" i="39"/>
  <c r="AD106" i="39"/>
  <c r="AD43" i="39" s="1"/>
  <c r="AD44" i="39" s="1"/>
  <c r="AC106" i="39"/>
  <c r="AC43" i="39" s="1"/>
  <c r="AC44" i="39" s="1"/>
  <c r="AB106" i="39"/>
  <c r="BJ105" i="39"/>
  <c r="BF105" i="39"/>
  <c r="BD105" i="39"/>
  <c r="BC105" i="39"/>
  <c r="BB105" i="39"/>
  <c r="AZ105" i="39"/>
  <c r="AM105" i="39"/>
  <c r="AF105" i="39"/>
  <c r="BJ104" i="39"/>
  <c r="BF104" i="39"/>
  <c r="BD104" i="39"/>
  <c r="BC104" i="39"/>
  <c r="BB104" i="39"/>
  <c r="AZ104" i="39"/>
  <c r="AM104" i="39"/>
  <c r="AF104" i="39"/>
  <c r="BJ103" i="39"/>
  <c r="BF103" i="39"/>
  <c r="BD103" i="39"/>
  <c r="BC103" i="39"/>
  <c r="BB103" i="39"/>
  <c r="AZ103" i="39"/>
  <c r="AM103" i="39"/>
  <c r="AF103" i="39"/>
  <c r="BK102" i="39"/>
  <c r="BI102" i="39"/>
  <c r="BH102" i="39"/>
  <c r="BG102" i="39"/>
  <c r="BA102" i="39"/>
  <c r="O10" i="39" s="1"/>
  <c r="O155" i="39" s="1"/>
  <c r="AY102" i="39"/>
  <c r="N10" i="39" s="1"/>
  <c r="N155" i="39" s="1"/>
  <c r="AX102" i="39"/>
  <c r="AW102" i="39"/>
  <c r="AM102" i="39"/>
  <c r="AF102" i="39"/>
  <c r="BJ101" i="39"/>
  <c r="BE101" i="39" s="1"/>
  <c r="BF101" i="39"/>
  <c r="BD101" i="39"/>
  <c r="BC101" i="39"/>
  <c r="BB101" i="39"/>
  <c r="AM101" i="39"/>
  <c r="AF101" i="39"/>
  <c r="CF101" i="39"/>
  <c r="CD101" i="39"/>
  <c r="CC101" i="39"/>
  <c r="CB101" i="39"/>
  <c r="BV101" i="39"/>
  <c r="BT101" i="39"/>
  <c r="BS101" i="39"/>
  <c r="BR101" i="39"/>
  <c r="BJ100" i="39"/>
  <c r="BF100" i="39"/>
  <c r="BD100" i="39"/>
  <c r="BC100" i="39"/>
  <c r="BB100" i="39"/>
  <c r="AZ100" i="39"/>
  <c r="AM100" i="39"/>
  <c r="AF100" i="39"/>
  <c r="BJ99" i="39"/>
  <c r="BF99" i="39"/>
  <c r="BD99" i="39"/>
  <c r="BC99" i="39"/>
  <c r="BB99" i="39"/>
  <c r="AZ99" i="39"/>
  <c r="AM99" i="39"/>
  <c r="AF99" i="39"/>
  <c r="CF99" i="39"/>
  <c r="CD99" i="39"/>
  <c r="CC99" i="39"/>
  <c r="CB99" i="39"/>
  <c r="BV99" i="39"/>
  <c r="BT99" i="39"/>
  <c r="BS99" i="39"/>
  <c r="BR99" i="39"/>
  <c r="BJ96" i="39"/>
  <c r="BF96" i="39"/>
  <c r="BD96" i="39"/>
  <c r="BC96" i="39"/>
  <c r="BB96" i="39"/>
  <c r="AZ96" i="39"/>
  <c r="CE98" i="39"/>
  <c r="CA98" i="39"/>
  <c r="BY98" i="39"/>
  <c r="BX98" i="39"/>
  <c r="BW98" i="39"/>
  <c r="BU98" i="39"/>
  <c r="BJ98" i="39"/>
  <c r="BF98" i="39"/>
  <c r="BD98" i="39"/>
  <c r="BC98" i="39"/>
  <c r="BB98" i="39"/>
  <c r="AZ98" i="39"/>
  <c r="CE97" i="39"/>
  <c r="CA97" i="39"/>
  <c r="BY97" i="39"/>
  <c r="BX97" i="39"/>
  <c r="BW97" i="39"/>
  <c r="BU97" i="39"/>
  <c r="BJ97" i="39"/>
  <c r="BF97" i="39"/>
  <c r="BD97" i="39"/>
  <c r="BC97" i="39"/>
  <c r="BB97" i="39"/>
  <c r="AZ97" i="39"/>
  <c r="CE96" i="39"/>
  <c r="CA96" i="39"/>
  <c r="BY96" i="39"/>
  <c r="BX96" i="39"/>
  <c r="BW96" i="39"/>
  <c r="BU96" i="39"/>
  <c r="BJ93" i="39"/>
  <c r="BF93" i="39"/>
  <c r="BD93" i="39"/>
  <c r="BC93" i="39"/>
  <c r="BB93" i="39"/>
  <c r="AZ93" i="39"/>
  <c r="CE95" i="39"/>
  <c r="CA95" i="39"/>
  <c r="BY95" i="39"/>
  <c r="BX95" i="39"/>
  <c r="BW95" i="39"/>
  <c r="BU95" i="39"/>
  <c r="BJ95" i="39"/>
  <c r="BF95" i="39"/>
  <c r="BD95" i="39"/>
  <c r="BC95" i="39"/>
  <c r="BB95" i="39"/>
  <c r="AZ95" i="39"/>
  <c r="CE94" i="39"/>
  <c r="CA94" i="39"/>
  <c r="BY94" i="39"/>
  <c r="BX94" i="39"/>
  <c r="BW94" i="39"/>
  <c r="BU94" i="39"/>
  <c r="BJ92" i="39"/>
  <c r="BF92" i="39"/>
  <c r="BD92" i="39"/>
  <c r="BC92" i="39"/>
  <c r="BB92" i="39"/>
  <c r="AZ92" i="39"/>
  <c r="CE93" i="39"/>
  <c r="CA93" i="39"/>
  <c r="BY93" i="39"/>
  <c r="BX93" i="39"/>
  <c r="BW93" i="39"/>
  <c r="BU93" i="39"/>
  <c r="BJ94" i="39"/>
  <c r="BF94" i="39"/>
  <c r="BD94" i="39"/>
  <c r="BC94" i="39"/>
  <c r="BB94" i="39"/>
  <c r="AZ94" i="39"/>
  <c r="AL92" i="39"/>
  <c r="AK92" i="39"/>
  <c r="AJ92" i="39"/>
  <c r="AI92" i="39"/>
  <c r="AH92" i="39"/>
  <c r="AE92" i="39"/>
  <c r="AD92" i="39"/>
  <c r="AC92" i="39"/>
  <c r="AB92" i="39"/>
  <c r="CE91" i="39"/>
  <c r="CA91" i="39"/>
  <c r="BY91" i="39"/>
  <c r="BX91" i="39"/>
  <c r="BW91" i="39"/>
  <c r="BU91" i="39"/>
  <c r="BF91" i="39"/>
  <c r="BD91" i="39"/>
  <c r="BC91" i="39"/>
  <c r="BB91" i="39"/>
  <c r="AZ91" i="39"/>
  <c r="BE91" i="39" s="1"/>
  <c r="AL91" i="39"/>
  <c r="AK91" i="39"/>
  <c r="AJ91" i="39"/>
  <c r="AI91" i="39"/>
  <c r="AH91" i="39"/>
  <c r="AE91" i="39"/>
  <c r="AD91" i="39"/>
  <c r="AC91" i="39"/>
  <c r="AB91" i="39"/>
  <c r="CE90" i="39"/>
  <c r="CA90" i="39"/>
  <c r="BY90" i="39"/>
  <c r="BX90" i="39"/>
  <c r="BW90" i="39"/>
  <c r="BU90" i="39"/>
  <c r="BJ90" i="39"/>
  <c r="BF90" i="39"/>
  <c r="BD90" i="39"/>
  <c r="BC90" i="39"/>
  <c r="BB90" i="39"/>
  <c r="AZ90" i="39"/>
  <c r="AL90" i="39"/>
  <c r="AK90" i="39"/>
  <c r="AJ90" i="39"/>
  <c r="AI90" i="39"/>
  <c r="AH90" i="39"/>
  <c r="AE90" i="39"/>
  <c r="AD90" i="39"/>
  <c r="AC90" i="39"/>
  <c r="AB90" i="39"/>
  <c r="CE89" i="39"/>
  <c r="CA89" i="39"/>
  <c r="BY89" i="39"/>
  <c r="BX89" i="39"/>
  <c r="BW89" i="39"/>
  <c r="BU89" i="39"/>
  <c r="BK89" i="39"/>
  <c r="BI89" i="39"/>
  <c r="BH89" i="39"/>
  <c r="BG89" i="39"/>
  <c r="BA89" i="39"/>
  <c r="O4" i="39" s="1"/>
  <c r="O150" i="39" s="1"/>
  <c r="AY89" i="39"/>
  <c r="N4" i="39" s="1"/>
  <c r="N150" i="39" s="1"/>
  <c r="AX89" i="39"/>
  <c r="AW89" i="39"/>
  <c r="AL89" i="39"/>
  <c r="AK89" i="39"/>
  <c r="AJ89" i="39"/>
  <c r="AI89" i="39"/>
  <c r="AH89" i="39"/>
  <c r="AE89" i="39"/>
  <c r="AD89" i="39"/>
  <c r="AC89" i="39"/>
  <c r="AB89" i="39"/>
  <c r="CE88" i="39"/>
  <c r="CA88" i="39"/>
  <c r="BY88" i="39"/>
  <c r="BX88" i="39"/>
  <c r="BW88" i="39"/>
  <c r="BU88" i="39"/>
  <c r="BJ88" i="39"/>
  <c r="BF88" i="39"/>
  <c r="BD88" i="39"/>
  <c r="BC88" i="39"/>
  <c r="BB88" i="39"/>
  <c r="AZ88" i="39"/>
  <c r="AL88" i="39"/>
  <c r="AK88" i="39"/>
  <c r="AJ88" i="39"/>
  <c r="AI88" i="39"/>
  <c r="AH88" i="39"/>
  <c r="AE88" i="39"/>
  <c r="AD88" i="39"/>
  <c r="AC88" i="39"/>
  <c r="AB88" i="39"/>
  <c r="CE87" i="39"/>
  <c r="CA87" i="39"/>
  <c r="BY87" i="39"/>
  <c r="BX87" i="39"/>
  <c r="BW87" i="39"/>
  <c r="BU87" i="39"/>
  <c r="BJ87" i="39"/>
  <c r="BF87" i="39"/>
  <c r="BD87" i="39"/>
  <c r="BC87" i="39"/>
  <c r="BB87" i="39"/>
  <c r="AZ87" i="39"/>
  <c r="AL87" i="39"/>
  <c r="AK87" i="39"/>
  <c r="AJ87" i="39"/>
  <c r="AI87" i="39"/>
  <c r="AH87" i="39"/>
  <c r="AE87" i="39"/>
  <c r="AD87" i="39"/>
  <c r="AC87" i="39"/>
  <c r="AB87" i="39"/>
  <c r="CE86" i="39"/>
  <c r="CA86" i="39"/>
  <c r="BY86" i="39"/>
  <c r="BX86" i="39"/>
  <c r="BW86" i="39"/>
  <c r="BU86" i="39"/>
  <c r="BJ86" i="39"/>
  <c r="BF86" i="39"/>
  <c r="BD86" i="39"/>
  <c r="BC86" i="39"/>
  <c r="BB86" i="39"/>
  <c r="AZ86" i="39"/>
  <c r="AL86" i="39"/>
  <c r="AK86" i="39"/>
  <c r="AJ86" i="39"/>
  <c r="AI86" i="39"/>
  <c r="AH86" i="39"/>
  <c r="AE86" i="39"/>
  <c r="AD86" i="39"/>
  <c r="AC86" i="39"/>
  <c r="AB86" i="39"/>
  <c r="CE85" i="39"/>
  <c r="CA85" i="39"/>
  <c r="BY85" i="39"/>
  <c r="BX85" i="39"/>
  <c r="BW85" i="39"/>
  <c r="BU85" i="39"/>
  <c r="BJ85" i="39"/>
  <c r="BF85" i="39"/>
  <c r="BD85" i="39"/>
  <c r="BC85" i="39"/>
  <c r="BB85" i="39"/>
  <c r="AZ85" i="39"/>
  <c r="CE84" i="39"/>
  <c r="CA84" i="39"/>
  <c r="BY84" i="39"/>
  <c r="BX84" i="39"/>
  <c r="BW84" i="39"/>
  <c r="BU84" i="39"/>
  <c r="BJ83" i="39"/>
  <c r="BF83" i="39"/>
  <c r="BD83" i="39"/>
  <c r="BC83" i="39"/>
  <c r="BB83" i="39"/>
  <c r="AZ83" i="39"/>
  <c r="CE83" i="39"/>
  <c r="CA83" i="39"/>
  <c r="BY83" i="39"/>
  <c r="BX83" i="39"/>
  <c r="BW83" i="39"/>
  <c r="BU83" i="39"/>
  <c r="BJ84" i="39"/>
  <c r="BF84" i="39"/>
  <c r="BD84" i="39"/>
  <c r="BC84" i="39"/>
  <c r="BB84" i="39"/>
  <c r="AZ84" i="39"/>
  <c r="CE82" i="39"/>
  <c r="CA82" i="39"/>
  <c r="BY82" i="39"/>
  <c r="BX82" i="39"/>
  <c r="BW82" i="39"/>
  <c r="BU82" i="39"/>
  <c r="BJ82" i="39"/>
  <c r="BF82" i="39"/>
  <c r="BD82" i="39"/>
  <c r="BC82" i="39"/>
  <c r="BB82" i="39"/>
  <c r="AZ82" i="39"/>
  <c r="CE81" i="39"/>
  <c r="CA81" i="39"/>
  <c r="BY81" i="39"/>
  <c r="BX81" i="39"/>
  <c r="BW81" i="39"/>
  <c r="BU81" i="39"/>
  <c r="BJ81" i="39"/>
  <c r="BF81" i="39"/>
  <c r="BD81" i="39"/>
  <c r="BC81" i="39"/>
  <c r="BB81" i="39"/>
  <c r="AZ81" i="39"/>
  <c r="CE80" i="39"/>
  <c r="CA80" i="39"/>
  <c r="BY80" i="39"/>
  <c r="BX80" i="39"/>
  <c r="BW80" i="39"/>
  <c r="BU80" i="39"/>
  <c r="BJ80" i="39"/>
  <c r="BF80" i="39"/>
  <c r="BD80" i="39"/>
  <c r="BC80" i="39"/>
  <c r="BB80" i="39"/>
  <c r="AZ80" i="39"/>
  <c r="AL80" i="39"/>
  <c r="AL13" i="39" s="1"/>
  <c r="AL14" i="39" s="1"/>
  <c r="AK80" i="39"/>
  <c r="AK13" i="39" s="1"/>
  <c r="AJ80" i="39"/>
  <c r="AI80" i="39"/>
  <c r="AH80" i="39"/>
  <c r="AE80" i="39"/>
  <c r="AE13" i="39" s="1"/>
  <c r="AD80" i="39"/>
  <c r="AC80" i="39"/>
  <c r="AB80" i="39"/>
  <c r="AB13" i="39" s="1"/>
  <c r="CE79" i="39"/>
  <c r="CA79" i="39"/>
  <c r="BY79" i="39"/>
  <c r="BX79" i="39"/>
  <c r="BW79" i="39"/>
  <c r="BU79" i="39"/>
  <c r="BJ79" i="39"/>
  <c r="BF79" i="39"/>
  <c r="BD79" i="39"/>
  <c r="BC79" i="39"/>
  <c r="BB79" i="39"/>
  <c r="AZ79" i="39"/>
  <c r="AM79" i="39"/>
  <c r="AF79" i="39"/>
  <c r="CE78" i="39"/>
  <c r="CA78" i="39"/>
  <c r="BY78" i="39"/>
  <c r="BX78" i="39"/>
  <c r="BW78" i="39"/>
  <c r="BU78" i="39"/>
  <c r="BJ78" i="39"/>
  <c r="BF78" i="39"/>
  <c r="BD78" i="39"/>
  <c r="BC78" i="39"/>
  <c r="BB78" i="39"/>
  <c r="AZ78" i="39"/>
  <c r="C75" i="39"/>
  <c r="AG64" i="39"/>
  <c r="X64" i="39"/>
  <c r="AJ64" i="39" s="1"/>
  <c r="U64" i="39"/>
  <c r="BK59" i="39"/>
  <c r="BI59" i="39"/>
  <c r="BH59" i="39"/>
  <c r="BG59" i="39"/>
  <c r="BA59" i="39"/>
  <c r="O6" i="39" s="1"/>
  <c r="O157" i="39" s="1"/>
  <c r="AY59" i="39"/>
  <c r="N6" i="39" s="1"/>
  <c r="N157" i="39" s="1"/>
  <c r="AX59" i="39"/>
  <c r="L6" i="39" s="1"/>
  <c r="L157" i="39" s="1"/>
  <c r="AW59" i="39"/>
  <c r="BJ58" i="39"/>
  <c r="BE58" i="39" s="1"/>
  <c r="BF58" i="39"/>
  <c r="BD58" i="39"/>
  <c r="BC58" i="39"/>
  <c r="BB58" i="39"/>
  <c r="BJ57" i="39"/>
  <c r="BE57" i="39" s="1"/>
  <c r="BF57" i="39"/>
  <c r="BD57" i="39"/>
  <c r="BC57" i="39"/>
  <c r="BB57" i="39"/>
  <c r="BJ56" i="39"/>
  <c r="BE56" i="39" s="1"/>
  <c r="BF56" i="39"/>
  <c r="BD56" i="39"/>
  <c r="BC56" i="39"/>
  <c r="BB56" i="39"/>
  <c r="BF55" i="39"/>
  <c r="BD55" i="39"/>
  <c r="BC55" i="39"/>
  <c r="BB55" i="39"/>
  <c r="AZ55" i="39"/>
  <c r="BE55" i="39" s="1"/>
  <c r="BJ54" i="39"/>
  <c r="BF54" i="39"/>
  <c r="BD54" i="39"/>
  <c r="BC54" i="39"/>
  <c r="BB54" i="39"/>
  <c r="AZ54" i="39"/>
  <c r="CF53" i="39"/>
  <c r="CD53" i="39"/>
  <c r="CC53" i="39"/>
  <c r="CB53" i="39"/>
  <c r="BV53" i="39"/>
  <c r="BT53" i="39"/>
  <c r="BS53" i="39"/>
  <c r="BR53" i="39"/>
  <c r="BF53" i="39"/>
  <c r="BD53" i="39"/>
  <c r="BC53" i="39"/>
  <c r="BB53" i="39"/>
  <c r="AZ53" i="39"/>
  <c r="BE53" i="39" s="1"/>
  <c r="CE52" i="39"/>
  <c r="CA52" i="39"/>
  <c r="BY52" i="39"/>
  <c r="BX52" i="39"/>
  <c r="BW52" i="39"/>
  <c r="BJ52" i="39"/>
  <c r="BF52" i="39"/>
  <c r="BD52" i="39"/>
  <c r="BC52" i="39"/>
  <c r="BB52" i="39"/>
  <c r="AZ52" i="39"/>
  <c r="CE51" i="39"/>
  <c r="CA51" i="39"/>
  <c r="BY51" i="39"/>
  <c r="BX51" i="39"/>
  <c r="BZ51" i="39" s="1"/>
  <c r="BW51" i="39"/>
  <c r="BU51" i="39"/>
  <c r="BJ51" i="39"/>
  <c r="BF51" i="39"/>
  <c r="BD51" i="39"/>
  <c r="BC51" i="39"/>
  <c r="BB51" i="39"/>
  <c r="AZ51" i="39"/>
  <c r="CE50" i="39"/>
  <c r="CA50" i="39"/>
  <c r="BY50" i="39"/>
  <c r="BX50" i="39"/>
  <c r="BW50" i="39"/>
  <c r="BJ49" i="39"/>
  <c r="BF49" i="39"/>
  <c r="BD49" i="39"/>
  <c r="BC49" i="39"/>
  <c r="BB49" i="39"/>
  <c r="AZ49" i="39"/>
  <c r="G53" i="39"/>
  <c r="CE49" i="39"/>
  <c r="CA49" i="39"/>
  <c r="BY49" i="39"/>
  <c r="BX49" i="39"/>
  <c r="BW49" i="39"/>
  <c r="BU49" i="39"/>
  <c r="BJ50" i="39"/>
  <c r="BF50" i="39"/>
  <c r="BD50" i="39"/>
  <c r="BC50" i="39"/>
  <c r="BB50" i="39"/>
  <c r="AZ50" i="39"/>
  <c r="L52" i="39"/>
  <c r="G52" i="39"/>
  <c r="CE48" i="39"/>
  <c r="CA48" i="39"/>
  <c r="BY48" i="39"/>
  <c r="BX48" i="39"/>
  <c r="BW48" i="39"/>
  <c r="BU48" i="39"/>
  <c r="BJ47" i="39"/>
  <c r="BF47" i="39"/>
  <c r="BD47" i="39"/>
  <c r="BC47" i="39"/>
  <c r="BB47" i="39"/>
  <c r="AZ47" i="39"/>
  <c r="CE47" i="39"/>
  <c r="CA47" i="39"/>
  <c r="BY47" i="39"/>
  <c r="BX47" i="39"/>
  <c r="BW47" i="39"/>
  <c r="BU47" i="39"/>
  <c r="BJ48" i="39"/>
  <c r="BF48" i="39"/>
  <c r="BD48" i="39"/>
  <c r="BC48" i="39"/>
  <c r="BB48" i="39"/>
  <c r="AZ48" i="39"/>
  <c r="CE46" i="39"/>
  <c r="CA46" i="39"/>
  <c r="BY46" i="39"/>
  <c r="BX46" i="39"/>
  <c r="BW46" i="39"/>
  <c r="BU46" i="39"/>
  <c r="BF46" i="39"/>
  <c r="BD46" i="39"/>
  <c r="BC46" i="39"/>
  <c r="BB46" i="39"/>
  <c r="AZ46" i="39"/>
  <c r="BE46" i="39" s="1"/>
  <c r="CE45" i="39"/>
  <c r="CA45" i="39"/>
  <c r="BY45" i="39"/>
  <c r="BX45" i="39"/>
  <c r="BW45" i="39"/>
  <c r="BU45" i="39"/>
  <c r="BJ45" i="39"/>
  <c r="BF45" i="39"/>
  <c r="BD45" i="39"/>
  <c r="BC45" i="39"/>
  <c r="BB45" i="39"/>
  <c r="AZ45" i="39"/>
  <c r="CE44" i="39"/>
  <c r="CA44" i="39"/>
  <c r="BY44" i="39"/>
  <c r="BX44" i="39"/>
  <c r="BW44" i="39"/>
  <c r="BU44" i="39"/>
  <c r="BK44" i="39"/>
  <c r="BI44" i="39"/>
  <c r="BH44" i="39"/>
  <c r="BG44" i="39"/>
  <c r="BA44" i="39"/>
  <c r="AY44" i="39"/>
  <c r="AX44" i="39"/>
  <c r="AW44" i="39"/>
  <c r="CE43" i="39"/>
  <c r="CA43" i="39"/>
  <c r="BY43" i="39"/>
  <c r="BX43" i="39"/>
  <c r="BW43" i="39"/>
  <c r="BU43" i="39"/>
  <c r="BJ43" i="39"/>
  <c r="BF43" i="39"/>
  <c r="BD43" i="39"/>
  <c r="BC43" i="39"/>
  <c r="BB43" i="39"/>
  <c r="AZ43" i="39"/>
  <c r="AL43" i="39"/>
  <c r="AL44" i="39" s="1"/>
  <c r="AK43" i="39"/>
  <c r="AK44" i="39" s="1"/>
  <c r="AB43" i="39"/>
  <c r="AB44" i="39" s="1"/>
  <c r="CE42" i="39"/>
  <c r="CA42" i="39"/>
  <c r="BY42" i="39"/>
  <c r="BX42" i="39"/>
  <c r="BW42" i="39"/>
  <c r="BJ42" i="39"/>
  <c r="BF42" i="39"/>
  <c r="BD42" i="39"/>
  <c r="BC42" i="39"/>
  <c r="BB42" i="39"/>
  <c r="AZ42" i="39"/>
  <c r="AM42" i="39"/>
  <c r="AF42" i="39"/>
  <c r="CE41" i="39"/>
  <c r="CA41" i="39"/>
  <c r="BY41" i="39"/>
  <c r="BX41" i="39"/>
  <c r="BW41" i="39"/>
  <c r="BU41" i="39"/>
  <c r="BJ41" i="39"/>
  <c r="BF41" i="39"/>
  <c r="BD41" i="39"/>
  <c r="BC41" i="39"/>
  <c r="BB41" i="39"/>
  <c r="AZ41" i="39"/>
  <c r="AM41" i="39"/>
  <c r="AF41" i="39"/>
  <c r="CE40" i="39"/>
  <c r="CA40" i="39"/>
  <c r="BY40" i="39"/>
  <c r="BX40" i="39"/>
  <c r="BW40" i="39"/>
  <c r="BU40" i="39"/>
  <c r="BJ40" i="39"/>
  <c r="BF40" i="39"/>
  <c r="BD40" i="39"/>
  <c r="BC40" i="39"/>
  <c r="BB40" i="39"/>
  <c r="AZ40" i="39"/>
  <c r="AM40" i="39"/>
  <c r="AF40" i="39"/>
  <c r="CE39" i="39"/>
  <c r="CA39" i="39"/>
  <c r="BY39" i="39"/>
  <c r="BX39" i="39"/>
  <c r="BW39" i="39"/>
  <c r="BJ38" i="39"/>
  <c r="BF38" i="39"/>
  <c r="BD38" i="39"/>
  <c r="BC38" i="39"/>
  <c r="BB38" i="39"/>
  <c r="AZ38" i="39"/>
  <c r="AM39" i="39"/>
  <c r="AF39" i="39"/>
  <c r="CE38" i="39"/>
  <c r="CA38" i="39"/>
  <c r="BY38" i="39"/>
  <c r="BX38" i="39"/>
  <c r="BW38" i="39"/>
  <c r="BU38" i="39"/>
  <c r="BJ39" i="39"/>
  <c r="BF39" i="39"/>
  <c r="BD39" i="39"/>
  <c r="BC39" i="39"/>
  <c r="BB39" i="39"/>
  <c r="AZ39" i="39"/>
  <c r="AM38" i="39"/>
  <c r="AF38" i="39"/>
  <c r="CE37" i="39"/>
  <c r="CA37" i="39"/>
  <c r="BY37" i="39"/>
  <c r="BX37" i="39"/>
  <c r="BW37" i="39"/>
  <c r="BU37" i="39"/>
  <c r="BJ36" i="39"/>
  <c r="BF36" i="39"/>
  <c r="BD36" i="39"/>
  <c r="BC36" i="39"/>
  <c r="BB36" i="39"/>
  <c r="AZ36" i="39"/>
  <c r="AM37" i="39"/>
  <c r="AF37" i="39"/>
  <c r="CE36" i="39"/>
  <c r="CA36" i="39"/>
  <c r="BY36" i="39"/>
  <c r="BX36" i="39"/>
  <c r="BW36" i="39"/>
  <c r="BU36" i="39"/>
  <c r="BJ34" i="39"/>
  <c r="BF34" i="39"/>
  <c r="BD34" i="39"/>
  <c r="BC34" i="39"/>
  <c r="BB34" i="39"/>
  <c r="AZ34" i="39"/>
  <c r="AM36" i="39"/>
  <c r="AF36" i="39"/>
  <c r="CE35" i="39"/>
  <c r="CA35" i="39"/>
  <c r="BY35" i="39"/>
  <c r="BX35" i="39"/>
  <c r="BW35" i="39"/>
  <c r="BU35" i="39"/>
  <c r="BJ37" i="39"/>
  <c r="BF37" i="39"/>
  <c r="BD37" i="39"/>
  <c r="BC37" i="39"/>
  <c r="BB37" i="39"/>
  <c r="AZ37" i="39"/>
  <c r="AM35" i="39"/>
  <c r="AF35" i="39"/>
  <c r="CE34" i="39"/>
  <c r="CA34" i="39"/>
  <c r="BY34" i="39"/>
  <c r="BX34" i="39"/>
  <c r="BW34" i="39"/>
  <c r="BU34" i="39"/>
  <c r="BJ35" i="39"/>
  <c r="BF35" i="39"/>
  <c r="BD35" i="39"/>
  <c r="BC35" i="39"/>
  <c r="BB35" i="39"/>
  <c r="AZ35" i="39"/>
  <c r="CE33" i="39"/>
  <c r="CA33" i="39"/>
  <c r="BY33" i="39"/>
  <c r="BX33" i="39"/>
  <c r="BW33" i="39"/>
  <c r="BJ33" i="39"/>
  <c r="BF33" i="39"/>
  <c r="BD33" i="39"/>
  <c r="BC33" i="39"/>
  <c r="BB33" i="39"/>
  <c r="AZ33" i="39"/>
  <c r="CE32" i="39"/>
  <c r="CA32" i="39"/>
  <c r="BY32" i="39"/>
  <c r="BX32" i="39"/>
  <c r="BW32" i="39"/>
  <c r="BU32" i="39"/>
  <c r="BK32" i="39"/>
  <c r="BI32" i="39"/>
  <c r="BH32" i="39"/>
  <c r="BG32" i="39"/>
  <c r="BA32" i="39"/>
  <c r="O11" i="39" s="1"/>
  <c r="AY32" i="39"/>
  <c r="AX32" i="39"/>
  <c r="L11" i="39" s="1"/>
  <c r="L153" i="39" s="1"/>
  <c r="AW32" i="39"/>
  <c r="CE31" i="39"/>
  <c r="CA31" i="39"/>
  <c r="BY31" i="39"/>
  <c r="BX31" i="39"/>
  <c r="BW31" i="39"/>
  <c r="BJ31" i="39"/>
  <c r="BE31" i="39" s="1"/>
  <c r="BF31" i="39"/>
  <c r="BD31" i="39"/>
  <c r="BC31" i="39"/>
  <c r="BB31" i="39"/>
  <c r="CE30" i="39"/>
  <c r="CA30" i="39"/>
  <c r="BY30" i="39"/>
  <c r="BX30" i="39"/>
  <c r="BW30" i="39"/>
  <c r="BU30" i="39"/>
  <c r="BJ30" i="39"/>
  <c r="BE30" i="39" s="1"/>
  <c r="BF30" i="39"/>
  <c r="BD30" i="39"/>
  <c r="BC30" i="39"/>
  <c r="BB30" i="39"/>
  <c r="CE29" i="39"/>
  <c r="CA29" i="39"/>
  <c r="BY29" i="39"/>
  <c r="BX29" i="39"/>
  <c r="BW29" i="39"/>
  <c r="BJ29" i="39"/>
  <c r="BE29" i="39" s="1"/>
  <c r="BF29" i="39"/>
  <c r="BD29" i="39"/>
  <c r="BC29" i="39"/>
  <c r="BB29" i="39"/>
  <c r="CE28" i="39"/>
  <c r="CA28" i="39"/>
  <c r="BY28" i="39"/>
  <c r="BX28" i="39"/>
  <c r="BW28" i="39"/>
  <c r="BU28" i="39"/>
  <c r="BF28" i="39"/>
  <c r="BD28" i="39"/>
  <c r="BC28" i="39"/>
  <c r="BB28" i="39"/>
  <c r="AZ28" i="39"/>
  <c r="BE28" i="39" s="1"/>
  <c r="CE27" i="39"/>
  <c r="CA27" i="39"/>
  <c r="BY27" i="39"/>
  <c r="BX27" i="39"/>
  <c r="BW27" i="39"/>
  <c r="BU27" i="39"/>
  <c r="BJ27" i="39"/>
  <c r="BF27" i="39"/>
  <c r="BD27" i="39"/>
  <c r="BC27" i="39"/>
  <c r="BB27" i="39"/>
  <c r="AZ27" i="39"/>
  <c r="AL27" i="39"/>
  <c r="AK27" i="39"/>
  <c r="AJ27" i="39"/>
  <c r="AI27" i="39"/>
  <c r="AH27" i="39"/>
  <c r="AE27" i="39"/>
  <c r="AD27" i="39"/>
  <c r="AC27" i="39"/>
  <c r="AB27" i="39"/>
  <c r="CE26" i="39"/>
  <c r="CA26" i="39"/>
  <c r="BY26" i="39"/>
  <c r="BX26" i="39"/>
  <c r="BW26" i="39"/>
  <c r="BJ23" i="39"/>
  <c r="BF23" i="39"/>
  <c r="BD23" i="39"/>
  <c r="BC23" i="39"/>
  <c r="BB23" i="39"/>
  <c r="AZ23" i="39"/>
  <c r="AL26" i="39"/>
  <c r="AK26" i="39"/>
  <c r="AJ26" i="39"/>
  <c r="AI26" i="39"/>
  <c r="AH26" i="39"/>
  <c r="AE26" i="39"/>
  <c r="AD26" i="39"/>
  <c r="AC26" i="39"/>
  <c r="AB26" i="39"/>
  <c r="CE25" i="39"/>
  <c r="CA25" i="39"/>
  <c r="BY25" i="39"/>
  <c r="BX25" i="39"/>
  <c r="BW25" i="39"/>
  <c r="BU25" i="39"/>
  <c r="BJ26" i="39"/>
  <c r="BF26" i="39"/>
  <c r="BD26" i="39"/>
  <c r="BC26" i="39"/>
  <c r="BB26" i="39"/>
  <c r="AZ26" i="39"/>
  <c r="AL25" i="39"/>
  <c r="AK25" i="39"/>
  <c r="AJ25" i="39"/>
  <c r="AI25" i="39"/>
  <c r="AH25" i="39"/>
  <c r="AE25" i="39"/>
  <c r="AD25" i="39"/>
  <c r="AC25" i="39"/>
  <c r="AB25" i="39"/>
  <c r="CE24" i="39"/>
  <c r="CA24" i="39"/>
  <c r="BY24" i="39"/>
  <c r="BX24" i="39"/>
  <c r="BW24" i="39"/>
  <c r="BJ25" i="39"/>
  <c r="BF25" i="39"/>
  <c r="BD25" i="39"/>
  <c r="BC25" i="39"/>
  <c r="BB25" i="39"/>
  <c r="AZ25" i="39"/>
  <c r="AL24" i="39"/>
  <c r="AK24" i="39"/>
  <c r="AJ24" i="39"/>
  <c r="AI24" i="39"/>
  <c r="AH24" i="39"/>
  <c r="AE24" i="39"/>
  <c r="AD24" i="39"/>
  <c r="AC24" i="39"/>
  <c r="AB24" i="39"/>
  <c r="CE23" i="39"/>
  <c r="CA23" i="39"/>
  <c r="BY23" i="39"/>
  <c r="BX23" i="39"/>
  <c r="BW23" i="39"/>
  <c r="BU23" i="39"/>
  <c r="BJ24" i="39"/>
  <c r="BF24" i="39"/>
  <c r="BD24" i="39"/>
  <c r="BC24" i="39"/>
  <c r="BB24" i="39"/>
  <c r="AZ24" i="39"/>
  <c r="AL23" i="39"/>
  <c r="AK23" i="39"/>
  <c r="AJ23" i="39"/>
  <c r="AI23" i="39"/>
  <c r="AH23" i="39"/>
  <c r="AE23" i="39"/>
  <c r="AD23" i="39"/>
  <c r="AC23" i="39"/>
  <c r="AB23" i="39"/>
  <c r="CE22" i="39"/>
  <c r="CA22" i="39"/>
  <c r="BY22" i="39"/>
  <c r="BX22" i="39"/>
  <c r="BW22" i="39"/>
  <c r="BU22" i="39"/>
  <c r="BF22" i="39"/>
  <c r="BD22" i="39"/>
  <c r="BC22" i="39"/>
  <c r="BB22" i="39"/>
  <c r="AZ22" i="39"/>
  <c r="BE22" i="39" s="1"/>
  <c r="AL22" i="39"/>
  <c r="AK22" i="39"/>
  <c r="AJ22" i="39"/>
  <c r="AI22" i="39"/>
  <c r="AH22" i="39"/>
  <c r="AE22" i="39"/>
  <c r="AD22" i="39"/>
  <c r="AC22" i="39"/>
  <c r="AB22" i="39"/>
  <c r="CE21" i="39"/>
  <c r="CA21" i="39"/>
  <c r="BY21" i="39"/>
  <c r="BX21" i="39"/>
  <c r="BW21" i="39"/>
  <c r="BU21" i="39"/>
  <c r="BJ21" i="39"/>
  <c r="BF21" i="39"/>
  <c r="BD21" i="39"/>
  <c r="BC21" i="39"/>
  <c r="BB21" i="39"/>
  <c r="AZ21" i="39"/>
  <c r="AL21" i="39"/>
  <c r="AK21" i="39"/>
  <c r="AJ21" i="39"/>
  <c r="AI21" i="39"/>
  <c r="AH21" i="39"/>
  <c r="AE21" i="39"/>
  <c r="AD21" i="39"/>
  <c r="AC21" i="39"/>
  <c r="AB21" i="39"/>
  <c r="CE20" i="39"/>
  <c r="CA20" i="39"/>
  <c r="BY20" i="39"/>
  <c r="BX20" i="39"/>
  <c r="BW20" i="39"/>
  <c r="BU20" i="39"/>
  <c r="BJ20" i="39"/>
  <c r="BF20" i="39"/>
  <c r="BD20" i="39"/>
  <c r="BC20" i="39"/>
  <c r="BB20" i="39"/>
  <c r="AZ20" i="39"/>
  <c r="AL20" i="39"/>
  <c r="AK20" i="39"/>
  <c r="AJ20" i="39"/>
  <c r="AI20" i="39"/>
  <c r="AH20" i="39"/>
  <c r="AE20" i="39"/>
  <c r="AD20" i="39"/>
  <c r="AC20" i="39"/>
  <c r="AB20" i="39"/>
  <c r="CE19" i="39"/>
  <c r="CA19" i="39"/>
  <c r="BY19" i="39"/>
  <c r="BX19" i="39"/>
  <c r="BW19" i="39"/>
  <c r="BU19" i="39"/>
  <c r="BJ19" i="39"/>
  <c r="BF19" i="39"/>
  <c r="BD19" i="39"/>
  <c r="BC19" i="39"/>
  <c r="BB19" i="39"/>
  <c r="AZ19" i="39"/>
  <c r="CE18" i="39"/>
  <c r="CA18" i="39"/>
  <c r="BY18" i="39"/>
  <c r="BX18" i="39"/>
  <c r="BW18" i="39"/>
  <c r="BU18" i="39"/>
  <c r="BK18" i="39"/>
  <c r="BI18" i="39"/>
  <c r="BH18" i="39"/>
  <c r="BG18" i="39"/>
  <c r="BA18" i="39"/>
  <c r="O7" i="39" s="1"/>
  <c r="O156" i="39" s="1"/>
  <c r="AY18" i="39"/>
  <c r="AX18" i="39"/>
  <c r="L7" i="39" s="1"/>
  <c r="L156" i="39" s="1"/>
  <c r="AW18" i="39"/>
  <c r="CE17" i="39"/>
  <c r="CA17" i="39"/>
  <c r="BY17" i="39"/>
  <c r="BX17" i="39"/>
  <c r="BW17" i="39"/>
  <c r="BU17" i="39"/>
  <c r="BJ17" i="39"/>
  <c r="BE17" i="39" s="1"/>
  <c r="BF17" i="39"/>
  <c r="BD17" i="39"/>
  <c r="BC17" i="39"/>
  <c r="BB17" i="39"/>
  <c r="CE16" i="39"/>
  <c r="CA16" i="39"/>
  <c r="BY16" i="39"/>
  <c r="BX16" i="39"/>
  <c r="BW16" i="39"/>
  <c r="BJ16" i="39"/>
  <c r="BE16" i="39" s="1"/>
  <c r="BF16" i="39"/>
  <c r="BD16" i="39"/>
  <c r="BC16" i="39"/>
  <c r="BB16" i="39"/>
  <c r="CE15" i="39"/>
  <c r="CA15" i="39"/>
  <c r="BY15" i="39"/>
  <c r="BX15" i="39"/>
  <c r="BW15" i="39"/>
  <c r="BF15" i="39"/>
  <c r="BD15" i="39"/>
  <c r="BC15" i="39"/>
  <c r="BB15" i="39"/>
  <c r="AZ15" i="39"/>
  <c r="BE15" i="39" s="1"/>
  <c r="CE14" i="39"/>
  <c r="CA14" i="39"/>
  <c r="BY14" i="39"/>
  <c r="BX14" i="39"/>
  <c r="BW14" i="39"/>
  <c r="BU14" i="39"/>
  <c r="BF14" i="39"/>
  <c r="BD14" i="39"/>
  <c r="BC14" i="39"/>
  <c r="BB14" i="39"/>
  <c r="AZ14" i="39"/>
  <c r="BE14" i="39" s="1"/>
  <c r="B14" i="39"/>
  <c r="CE13" i="39"/>
  <c r="CA13" i="39"/>
  <c r="BY13" i="39"/>
  <c r="BX13" i="39"/>
  <c r="BW13" i="39"/>
  <c r="BU13" i="39"/>
  <c r="BJ13" i="39"/>
  <c r="BF13" i="39"/>
  <c r="BD13" i="39"/>
  <c r="BC13" i="39"/>
  <c r="BB13" i="39"/>
  <c r="AZ13" i="39"/>
  <c r="AI13" i="39"/>
  <c r="AI14" i="39" s="1"/>
  <c r="AD13" i="39"/>
  <c r="AC13" i="39"/>
  <c r="AC14" i="39" s="1"/>
  <c r="CE12" i="39"/>
  <c r="CA12" i="39"/>
  <c r="BY12" i="39"/>
  <c r="BX12" i="39"/>
  <c r="BW12" i="39"/>
  <c r="BU12" i="39"/>
  <c r="BJ12" i="39"/>
  <c r="BF12" i="39"/>
  <c r="BD12" i="39"/>
  <c r="BC12" i="39"/>
  <c r="BB12" i="39"/>
  <c r="AZ12" i="39"/>
  <c r="M12" i="39"/>
  <c r="I12" i="39"/>
  <c r="H12" i="39"/>
  <c r="G12" i="39"/>
  <c r="CE11" i="39"/>
  <c r="CA11" i="39"/>
  <c r="BY11" i="39"/>
  <c r="BX11" i="39"/>
  <c r="BW11" i="39"/>
  <c r="BU11" i="39"/>
  <c r="BJ11" i="39"/>
  <c r="BF11" i="39"/>
  <c r="BD11" i="39"/>
  <c r="BC11" i="39"/>
  <c r="BB11" i="39"/>
  <c r="AZ11" i="39"/>
  <c r="AM9" i="39"/>
  <c r="AF9" i="39"/>
  <c r="CE10" i="39"/>
  <c r="CA10" i="39"/>
  <c r="BY10" i="39"/>
  <c r="BX10" i="39"/>
  <c r="BW10" i="39"/>
  <c r="BU10" i="39"/>
  <c r="BJ10" i="39"/>
  <c r="BF10" i="39"/>
  <c r="BD10" i="39"/>
  <c r="BC10" i="39"/>
  <c r="BB10" i="39"/>
  <c r="AZ10" i="39"/>
  <c r="AM11" i="39"/>
  <c r="AF11" i="39"/>
  <c r="CE9" i="39"/>
  <c r="CA9" i="39"/>
  <c r="BY9" i="39"/>
  <c r="BX9" i="39"/>
  <c r="BW9" i="39"/>
  <c r="BU9" i="39"/>
  <c r="BJ9" i="39"/>
  <c r="BF9" i="39"/>
  <c r="BD9" i="39"/>
  <c r="BC9" i="39"/>
  <c r="BB9" i="39"/>
  <c r="AZ9" i="39"/>
  <c r="AM10" i="39"/>
  <c r="AF10" i="39"/>
  <c r="CE8" i="39"/>
  <c r="CA8" i="39"/>
  <c r="BY8" i="39"/>
  <c r="BX8" i="39"/>
  <c r="BW8" i="39"/>
  <c r="BJ8" i="39"/>
  <c r="BF8" i="39"/>
  <c r="BD8" i="39"/>
  <c r="BC8" i="39"/>
  <c r="BB8" i="39"/>
  <c r="AZ8" i="39"/>
  <c r="AM8" i="39"/>
  <c r="AF8" i="39"/>
  <c r="CE7" i="39"/>
  <c r="CA7" i="39"/>
  <c r="BY7" i="39"/>
  <c r="BX7" i="39"/>
  <c r="BW7" i="39"/>
  <c r="BU7" i="39"/>
  <c r="BJ7" i="39"/>
  <c r="BF7" i="39"/>
  <c r="BD7" i="39"/>
  <c r="BC7" i="39"/>
  <c r="BB7" i="39"/>
  <c r="AZ7" i="39"/>
  <c r="AM7" i="39"/>
  <c r="AF7" i="39"/>
  <c r="J7" i="39"/>
  <c r="K7" i="39" s="1"/>
  <c r="CE6" i="39"/>
  <c r="CA6" i="39"/>
  <c r="BY6" i="39"/>
  <c r="BX6" i="39"/>
  <c r="BW6" i="39"/>
  <c r="BU6" i="39"/>
  <c r="BJ6" i="39"/>
  <c r="BF6" i="39"/>
  <c r="BD6" i="39"/>
  <c r="BC6" i="39"/>
  <c r="BB6" i="39"/>
  <c r="AZ6" i="39"/>
  <c r="AM6" i="39"/>
  <c r="AF6" i="39"/>
  <c r="J6" i="39"/>
  <c r="K6" i="39" s="1"/>
  <c r="CE5" i="39"/>
  <c r="CA5" i="39"/>
  <c r="BY5" i="39"/>
  <c r="BX5" i="39"/>
  <c r="BW5" i="39"/>
  <c r="BU5" i="39"/>
  <c r="BJ5" i="39"/>
  <c r="BF5" i="39"/>
  <c r="BD5" i="39"/>
  <c r="BC5" i="39"/>
  <c r="BB5" i="39"/>
  <c r="AZ5" i="39"/>
  <c r="AM5" i="39"/>
  <c r="AF5" i="39"/>
  <c r="N5" i="39"/>
  <c r="N151" i="39" s="1"/>
  <c r="L5" i="39"/>
  <c r="L151" i="39" s="1"/>
  <c r="J5" i="39"/>
  <c r="K5" i="39" s="1"/>
  <c r="L4" i="39"/>
  <c r="L150" i="39" s="1"/>
  <c r="J4" i="39"/>
  <c r="K4" i="39" s="1"/>
  <c r="P3" i="39"/>
  <c r="BE126" i="39" l="1"/>
  <c r="BZ45" i="39"/>
  <c r="BE41" i="39"/>
  <c r="AF28" i="40"/>
  <c r="BZ101" i="40"/>
  <c r="AF29" i="40"/>
  <c r="BE131" i="40"/>
  <c r="BJ18" i="39"/>
  <c r="BZ42" i="39"/>
  <c r="BE11" i="39"/>
  <c r="BE12" i="39"/>
  <c r="BE104" i="39"/>
  <c r="BE6" i="39"/>
  <c r="BZ18" i="39"/>
  <c r="BE5" i="39"/>
  <c r="BZ5" i="39"/>
  <c r="BE38" i="39"/>
  <c r="BF18" i="39"/>
  <c r="BB18" i="39"/>
  <c r="BE8" i="39"/>
  <c r="BE10" i="39"/>
  <c r="BZ78" i="39"/>
  <c r="BZ28" i="39"/>
  <c r="BZ90" i="39"/>
  <c r="BZ11" i="39"/>
  <c r="BE48" i="39"/>
  <c r="BZ12" i="39"/>
  <c r="BZ25" i="39"/>
  <c r="BE98" i="39"/>
  <c r="BZ22" i="39"/>
  <c r="BE125" i="39"/>
  <c r="BZ16" i="39"/>
  <c r="BD18" i="39"/>
  <c r="BZ48" i="39"/>
  <c r="BZ52" i="39"/>
  <c r="BE87" i="39"/>
  <c r="BE122" i="39"/>
  <c r="BE124" i="39"/>
  <c r="BE13" i="39"/>
  <c r="BC18" i="39"/>
  <c r="BZ23" i="39"/>
  <c r="BB116" i="39"/>
  <c r="BZ8" i="39"/>
  <c r="BZ86" i="39"/>
  <c r="BE7" i="39"/>
  <c r="BZ7" i="39"/>
  <c r="BZ15" i="39"/>
  <c r="BE35" i="39"/>
  <c r="BY101" i="39"/>
  <c r="BZ24" i="39"/>
  <c r="BE36" i="39"/>
  <c r="BE103" i="39"/>
  <c r="BJ116" i="39"/>
  <c r="AZ18" i="39"/>
  <c r="BE117" i="39"/>
  <c r="BZ14" i="39"/>
  <c r="BZ17" i="39"/>
  <c r="BZ21" i="39"/>
  <c r="BZ26" i="39"/>
  <c r="BZ37" i="39"/>
  <c r="BE23" i="39"/>
  <c r="BE34" i="39"/>
  <c r="BE40" i="39"/>
  <c r="BZ89" i="39"/>
  <c r="BE109" i="39"/>
  <c r="BE112" i="39"/>
  <c r="N7" i="39"/>
  <c r="N156" i="39" s="1"/>
  <c r="BE24" i="39"/>
  <c r="BZ79" i="39"/>
  <c r="BZ10" i="39"/>
  <c r="BZ13" i="39"/>
  <c r="BZ20" i="39"/>
  <c r="BZ29" i="39"/>
  <c r="BZ94" i="39"/>
  <c r="BZ96" i="39"/>
  <c r="BD130" i="39"/>
  <c r="BZ6" i="39"/>
  <c r="BE9" i="39"/>
  <c r="BZ9" i="39"/>
  <c r="BE25" i="39"/>
  <c r="AM80" i="39"/>
  <c r="BE121" i="39"/>
  <c r="BC130" i="39"/>
  <c r="BJ130" i="39"/>
  <c r="BE120" i="39"/>
  <c r="AZ130" i="39"/>
  <c r="BE110" i="39"/>
  <c r="BC116" i="39"/>
  <c r="BE105" i="39"/>
  <c r="BE107" i="39"/>
  <c r="BF116" i="39"/>
  <c r="BE92" i="39"/>
  <c r="BE93" i="39"/>
  <c r="BE88" i="39"/>
  <c r="BF59" i="39"/>
  <c r="BE43" i="39"/>
  <c r="BB32" i="39"/>
  <c r="BE21" i="39"/>
  <c r="BE26" i="39"/>
  <c r="BF130" i="39"/>
  <c r="AZ32" i="39"/>
  <c r="BJ102" i="39"/>
  <c r="BE37" i="39"/>
  <c r="BZ47" i="39"/>
  <c r="BZ98" i="39"/>
  <c r="BD116" i="39"/>
  <c r="CE101" i="39"/>
  <c r="BE20" i="39"/>
  <c r="BE50" i="39"/>
  <c r="BC59" i="39"/>
  <c r="AL93" i="39"/>
  <c r="BC102" i="39"/>
  <c r="O8" i="39"/>
  <c r="O152" i="39" s="1"/>
  <c r="BU53" i="39"/>
  <c r="BZ32" i="39"/>
  <c r="BZ34" i="39"/>
  <c r="BZ39" i="39"/>
  <c r="BB89" i="39"/>
  <c r="BE95" i="39"/>
  <c r="BE108" i="39"/>
  <c r="BE113" i="39"/>
  <c r="BE119" i="39"/>
  <c r="AD28" i="39"/>
  <c r="AD29" i="39" s="1"/>
  <c r="BC32" i="39"/>
  <c r="BC44" i="39"/>
  <c r="BZ46" i="39"/>
  <c r="BE47" i="39"/>
  <c r="BE78" i="39"/>
  <c r="AZ102" i="39"/>
  <c r="AM106" i="39"/>
  <c r="AM43" i="39" s="1"/>
  <c r="BB130" i="39"/>
  <c r="BU101" i="39"/>
  <c r="BE19" i="39"/>
  <c r="BZ19" i="39"/>
  <c r="BE27" i="39"/>
  <c r="BE39" i="39"/>
  <c r="BE42" i="39"/>
  <c r="BZ44" i="39"/>
  <c r="BV100" i="39"/>
  <c r="BS100" i="39"/>
  <c r="BJ59" i="39"/>
  <c r="AJ13" i="39"/>
  <c r="AM13" i="39" s="1"/>
  <c r="BZ33" i="39"/>
  <c r="BE54" i="39"/>
  <c r="BE81" i="39"/>
  <c r="BZ81" i="39"/>
  <c r="BZ83" i="39"/>
  <c r="BE85" i="39"/>
  <c r="BZ88" i="39"/>
  <c r="BF89" i="39"/>
  <c r="BZ91" i="39"/>
  <c r="BE96" i="39"/>
  <c r="BT100" i="39"/>
  <c r="N8" i="39"/>
  <c r="N152" i="39" s="1"/>
  <c r="AZ116" i="39"/>
  <c r="L8" i="39"/>
  <c r="L152" i="39" s="1"/>
  <c r="BJ89" i="39"/>
  <c r="BZ31" i="39"/>
  <c r="BZ40" i="39"/>
  <c r="BD44" i="39"/>
  <c r="AD93" i="39"/>
  <c r="BE94" i="39"/>
  <c r="BF102" i="39"/>
  <c r="BG131" i="39"/>
  <c r="N11" i="39"/>
  <c r="N153" i="39" s="1"/>
  <c r="BX53" i="39"/>
  <c r="BA131" i="39"/>
  <c r="BE51" i="39"/>
  <c r="BE84" i="39"/>
  <c r="BC89" i="39"/>
  <c r="BE90" i="39"/>
  <c r="CB100" i="39"/>
  <c r="BE100" i="39"/>
  <c r="BH131" i="39"/>
  <c r="BZ41" i="39"/>
  <c r="BX101" i="39"/>
  <c r="BY53" i="39"/>
  <c r="AH13" i="39"/>
  <c r="BZ27" i="39"/>
  <c r="BJ32" i="39"/>
  <c r="BE33" i="39"/>
  <c r="BZ38" i="39"/>
  <c r="BZ43" i="39"/>
  <c r="BF44" i="39"/>
  <c r="BE45" i="39"/>
  <c r="BZ49" i="39"/>
  <c r="BB59" i="39"/>
  <c r="BE82" i="39"/>
  <c r="AH93" i="39"/>
  <c r="BD89" i="39"/>
  <c r="CC100" i="39"/>
  <c r="BK131" i="39"/>
  <c r="BE49" i="39"/>
  <c r="AI93" i="39"/>
  <c r="AK93" i="39"/>
  <c r="CD100" i="39"/>
  <c r="BB102" i="39"/>
  <c r="L10" i="39"/>
  <c r="L155" i="39" s="1"/>
  <c r="L9" i="39"/>
  <c r="L154" i="39" s="1"/>
  <c r="CE53" i="39"/>
  <c r="AC93" i="39"/>
  <c r="CA53" i="39"/>
  <c r="BZ30" i="39"/>
  <c r="BZ36" i="39"/>
  <c r="AZ59" i="39"/>
  <c r="BE59" i="39" s="1"/>
  <c r="BE79" i="39"/>
  <c r="BE80" i="39"/>
  <c r="BE86" i="39"/>
  <c r="BE97" i="39"/>
  <c r="CF100" i="39"/>
  <c r="AF106" i="39"/>
  <c r="AF43" i="39" s="1"/>
  <c r="N9" i="39"/>
  <c r="N154" i="39" s="1"/>
  <c r="O153" i="39"/>
  <c r="CA101" i="39"/>
  <c r="BZ35" i="39"/>
  <c r="AJ43" i="39"/>
  <c r="AJ44" i="39" s="1"/>
  <c r="BI131" i="39"/>
  <c r="BZ50" i="39"/>
  <c r="BE52" i="39"/>
  <c r="BE83" i="39"/>
  <c r="BD102" i="39"/>
  <c r="O9" i="39"/>
  <c r="O154" i="39" s="1"/>
  <c r="BE99" i="39"/>
  <c r="BW101" i="39"/>
  <c r="CE99" i="39"/>
  <c r="CE100" i="39" s="1"/>
  <c r="BW99" i="39"/>
  <c r="BZ97" i="39"/>
  <c r="BZ84" i="39"/>
  <c r="BZ87" i="39"/>
  <c r="CA99" i="39"/>
  <c r="BZ85" i="39"/>
  <c r="BU99" i="39"/>
  <c r="BZ93" i="39"/>
  <c r="BY99" i="39"/>
  <c r="BX99" i="39"/>
  <c r="BZ95" i="39"/>
  <c r="BW53" i="39"/>
  <c r="BR100" i="39"/>
  <c r="BB44" i="39"/>
  <c r="AW131" i="39"/>
  <c r="BD59" i="39"/>
  <c r="AZ89" i="39"/>
  <c r="AM91" i="39"/>
  <c r="AD14" i="39"/>
  <c r="AM88" i="39"/>
  <c r="AM20" i="39"/>
  <c r="AF22" i="39"/>
  <c r="AF25" i="39"/>
  <c r="AM24" i="39"/>
  <c r="AM27" i="39"/>
  <c r="AF21" i="39"/>
  <c r="AM23" i="39"/>
  <c r="AM26" i="39"/>
  <c r="AF24" i="39"/>
  <c r="AF27" i="39"/>
  <c r="AM25" i="39"/>
  <c r="AF23" i="39"/>
  <c r="AF26" i="39"/>
  <c r="AM90" i="39"/>
  <c r="AM92" i="39"/>
  <c r="AJ93" i="39"/>
  <c r="AF88" i="39"/>
  <c r="AM87" i="39"/>
  <c r="AF80" i="39"/>
  <c r="AF89" i="39"/>
  <c r="AB93" i="39"/>
  <c r="AF87" i="39"/>
  <c r="AF90" i="39"/>
  <c r="AM89" i="39"/>
  <c r="AF92" i="39"/>
  <c r="AF91" i="39"/>
  <c r="M158" i="39"/>
  <c r="J151" i="39"/>
  <c r="K151" i="39" s="1"/>
  <c r="J157" i="39"/>
  <c r="K157" i="39" s="1"/>
  <c r="J152" i="39"/>
  <c r="K152" i="39" s="1"/>
  <c r="J156" i="39"/>
  <c r="K156" i="39" s="1"/>
  <c r="J155" i="39"/>
  <c r="K155" i="39" s="1"/>
  <c r="H158" i="39"/>
  <c r="I158" i="39"/>
  <c r="J154" i="39"/>
  <c r="K154" i="39" s="1"/>
  <c r="J153" i="39"/>
  <c r="K153" i="39" s="1"/>
  <c r="AE14" i="39"/>
  <c r="AF13" i="39"/>
  <c r="AM44" i="39"/>
  <c r="AK14" i="39"/>
  <c r="AK28" i="39"/>
  <c r="AK29" i="39" s="1"/>
  <c r="AB14" i="39"/>
  <c r="AB28" i="39"/>
  <c r="AB29" i="39" s="1"/>
  <c r="AM21" i="39"/>
  <c r="AI28" i="39"/>
  <c r="AI29" i="39" s="1"/>
  <c r="AZ44" i="39"/>
  <c r="AF20" i="39"/>
  <c r="AM22" i="39"/>
  <c r="BD32" i="39"/>
  <c r="AE93" i="39"/>
  <c r="AX131" i="39"/>
  <c r="G158" i="39"/>
  <c r="BJ44" i="39"/>
  <c r="AM86" i="39"/>
  <c r="AY131" i="39"/>
  <c r="AC28" i="39"/>
  <c r="AL28" i="39"/>
  <c r="AL29" i="39" s="1"/>
  <c r="BF32" i="39"/>
  <c r="BZ82" i="39"/>
  <c r="AE43" i="39"/>
  <c r="AE44" i="39" s="1"/>
  <c r="AF44" i="39" s="1"/>
  <c r="AF86" i="39"/>
  <c r="BZ80" i="39"/>
  <c r="P149" i="39"/>
  <c r="BE18" i="39" l="1"/>
  <c r="BE116" i="39"/>
  <c r="AF93" i="39"/>
  <c r="BE130" i="39"/>
  <c r="BX100" i="39"/>
  <c r="BE102" i="39"/>
  <c r="AJ14" i="39"/>
  <c r="AM14" i="39" s="1"/>
  <c r="AJ28" i="39"/>
  <c r="AM28" i="39" s="1"/>
  <c r="AM93" i="39"/>
  <c r="BZ101" i="39"/>
  <c r="BZ53" i="39"/>
  <c r="BU100" i="39"/>
  <c r="BE32" i="39"/>
  <c r="BD131" i="39"/>
  <c r="BE89" i="39"/>
  <c r="BY100" i="39"/>
  <c r="BJ131" i="39"/>
  <c r="N158" i="39"/>
  <c r="N12" i="39"/>
  <c r="O12" i="39"/>
  <c r="BB131" i="39"/>
  <c r="L158" i="39"/>
  <c r="AH28" i="39"/>
  <c r="AH29" i="39" s="1"/>
  <c r="AH14" i="39"/>
  <c r="BE44" i="39"/>
  <c r="BC131" i="39"/>
  <c r="CA100" i="39"/>
  <c r="BF131" i="39"/>
  <c r="BW100" i="39"/>
  <c r="BZ99" i="39"/>
  <c r="AF14" i="39"/>
  <c r="O158" i="39"/>
  <c r="L12" i="39"/>
  <c r="AE28" i="39"/>
  <c r="AE29" i="39" s="1"/>
  <c r="AZ131" i="39"/>
  <c r="AC29" i="39"/>
  <c r="L105" i="38"/>
  <c r="L104" i="38"/>
  <c r="L103" i="38"/>
  <c r="L102" i="38"/>
  <c r="L101" i="38"/>
  <c r="L100" i="38"/>
  <c r="L99" i="38"/>
  <c r="L98" i="38"/>
  <c r="L97" i="38"/>
  <c r="L96" i="38"/>
  <c r="AJ29" i="39" l="1"/>
  <c r="AM29" i="39" s="1"/>
  <c r="BE131" i="39"/>
  <c r="BZ100" i="39"/>
  <c r="AF28" i="39"/>
  <c r="AF29" i="39"/>
  <c r="CF98" i="38"/>
  <c r="CD98" i="38"/>
  <c r="CC98" i="38"/>
  <c r="CB98" i="38"/>
  <c r="BV98" i="38"/>
  <c r="BT98" i="38"/>
  <c r="BS98" i="38"/>
  <c r="BR98" i="38"/>
  <c r="CE78" i="38"/>
  <c r="CA78" i="38"/>
  <c r="BY78" i="38"/>
  <c r="BX78" i="38"/>
  <c r="BW78" i="38"/>
  <c r="BU78" i="38"/>
  <c r="CE92" i="38"/>
  <c r="CA92" i="38"/>
  <c r="BY92" i="38"/>
  <c r="BX92" i="38"/>
  <c r="BW92" i="38"/>
  <c r="BU92" i="38"/>
  <c r="CE93" i="38"/>
  <c r="CA93" i="38"/>
  <c r="BY93" i="38"/>
  <c r="BX93" i="38"/>
  <c r="BW93" i="38"/>
  <c r="BU93" i="38"/>
  <c r="CE81" i="38"/>
  <c r="CA81" i="38"/>
  <c r="BY81" i="38"/>
  <c r="BX81" i="38"/>
  <c r="BW81" i="38"/>
  <c r="BU81" i="38"/>
  <c r="M156" i="38"/>
  <c r="M12" i="38"/>
  <c r="M157" i="38"/>
  <c r="I157" i="38"/>
  <c r="H157" i="38"/>
  <c r="G157" i="38"/>
  <c r="I156" i="38"/>
  <c r="H156" i="38"/>
  <c r="G156" i="38"/>
  <c r="M155" i="38"/>
  <c r="I155" i="38"/>
  <c r="H155" i="38"/>
  <c r="G155" i="38"/>
  <c r="M154" i="38"/>
  <c r="I154" i="38"/>
  <c r="H154" i="38"/>
  <c r="G154" i="38"/>
  <c r="M153" i="38"/>
  <c r="I153" i="38"/>
  <c r="H153" i="38"/>
  <c r="G153" i="38"/>
  <c r="M152" i="38"/>
  <c r="I152" i="38"/>
  <c r="H152" i="38"/>
  <c r="G152" i="38"/>
  <c r="I151" i="38"/>
  <c r="H151" i="38"/>
  <c r="G151" i="38"/>
  <c r="C148" i="38"/>
  <c r="C175" i="38" s="1"/>
  <c r="BK130" i="38"/>
  <c r="BI130" i="38"/>
  <c r="BH130" i="38"/>
  <c r="BG130" i="38"/>
  <c r="BA130" i="38"/>
  <c r="AY130" i="38"/>
  <c r="AX130" i="38"/>
  <c r="AW130" i="38"/>
  <c r="BJ129" i="38"/>
  <c r="BE129" i="38" s="1"/>
  <c r="BF129" i="38"/>
  <c r="BD129" i="38"/>
  <c r="BC129" i="38"/>
  <c r="BB129" i="38"/>
  <c r="BJ128" i="38"/>
  <c r="BE128" i="38" s="1"/>
  <c r="BF128" i="38"/>
  <c r="BD128" i="38"/>
  <c r="BC128" i="38"/>
  <c r="BB128" i="38"/>
  <c r="BJ127" i="38"/>
  <c r="BE127" i="38" s="1"/>
  <c r="BF127" i="38"/>
  <c r="BD127" i="38"/>
  <c r="BC127" i="38"/>
  <c r="BB127" i="38"/>
  <c r="BF123" i="38"/>
  <c r="BD123" i="38"/>
  <c r="BC123" i="38"/>
  <c r="AZ123" i="38"/>
  <c r="BE123" i="38" s="1"/>
  <c r="BF118" i="38"/>
  <c r="BD118" i="38"/>
  <c r="BC118" i="38"/>
  <c r="AZ118" i="38"/>
  <c r="BE118" i="38" s="1"/>
  <c r="BJ125" i="38"/>
  <c r="BF125" i="38"/>
  <c r="BD125" i="38"/>
  <c r="BC125" i="38"/>
  <c r="BB125" i="38"/>
  <c r="AZ125" i="38"/>
  <c r="BJ121" i="38"/>
  <c r="BF121" i="38"/>
  <c r="BD121" i="38"/>
  <c r="BC121" i="38"/>
  <c r="BB121" i="38"/>
  <c r="AZ121" i="38"/>
  <c r="BJ122" i="38"/>
  <c r="BF122" i="38"/>
  <c r="BD122" i="38"/>
  <c r="BC122" i="38"/>
  <c r="BB122" i="38"/>
  <c r="AZ122" i="38"/>
  <c r="BJ124" i="38"/>
  <c r="BF124" i="38"/>
  <c r="BD124" i="38"/>
  <c r="BC124" i="38"/>
  <c r="BB124" i="38"/>
  <c r="AZ124" i="38"/>
  <c r="BJ126" i="38"/>
  <c r="BF126" i="38"/>
  <c r="BD126" i="38"/>
  <c r="BC126" i="38"/>
  <c r="BB126" i="38"/>
  <c r="AZ126" i="38"/>
  <c r="BJ120" i="38"/>
  <c r="BF120" i="38"/>
  <c r="BD120" i="38"/>
  <c r="BC120" i="38"/>
  <c r="BB120" i="38"/>
  <c r="AZ120" i="38"/>
  <c r="BJ119" i="38"/>
  <c r="BF119" i="38"/>
  <c r="BD119" i="38"/>
  <c r="BC119" i="38"/>
  <c r="BB119" i="38"/>
  <c r="AZ119" i="38"/>
  <c r="BJ117" i="38"/>
  <c r="BF117" i="38"/>
  <c r="BD117" i="38"/>
  <c r="BC117" i="38"/>
  <c r="BB117" i="38"/>
  <c r="AZ117" i="38"/>
  <c r="BK116" i="38"/>
  <c r="BI116" i="38"/>
  <c r="BH116" i="38"/>
  <c r="BG116" i="38"/>
  <c r="BA116" i="38"/>
  <c r="O8" i="38" s="1"/>
  <c r="AY116" i="38"/>
  <c r="N8" i="38" s="1"/>
  <c r="AX116" i="38"/>
  <c r="AW116" i="38"/>
  <c r="BJ115" i="38"/>
  <c r="BE115" i="38" s="1"/>
  <c r="BF115" i="38"/>
  <c r="BD115" i="38"/>
  <c r="BC115" i="38"/>
  <c r="BB115" i="38"/>
  <c r="BJ114" i="38"/>
  <c r="BE114" i="38" s="1"/>
  <c r="BF114" i="38"/>
  <c r="BD114" i="38"/>
  <c r="BC114" i="38"/>
  <c r="BB114" i="38"/>
  <c r="BJ113" i="38"/>
  <c r="BF113" i="38"/>
  <c r="BD113" i="38"/>
  <c r="BC113" i="38"/>
  <c r="BB113" i="38"/>
  <c r="AZ113" i="38"/>
  <c r="BJ112" i="38"/>
  <c r="BF112" i="38"/>
  <c r="BD112" i="38"/>
  <c r="BC112" i="38"/>
  <c r="BB112" i="38"/>
  <c r="AZ112" i="38"/>
  <c r="BJ107" i="38"/>
  <c r="BF107" i="38"/>
  <c r="BD107" i="38"/>
  <c r="BC107" i="38"/>
  <c r="BB107" i="38"/>
  <c r="AZ107" i="38"/>
  <c r="BJ108" i="38"/>
  <c r="BF108" i="38"/>
  <c r="BD108" i="38"/>
  <c r="BC108" i="38"/>
  <c r="BB108" i="38"/>
  <c r="AZ108" i="38"/>
  <c r="BF111" i="38"/>
  <c r="BD111" i="38"/>
  <c r="BC111" i="38"/>
  <c r="AZ111" i="38"/>
  <c r="BE111" i="38" s="1"/>
  <c r="BJ110" i="38"/>
  <c r="BF110" i="38"/>
  <c r="BD110" i="38"/>
  <c r="BC110" i="38"/>
  <c r="BB110" i="38"/>
  <c r="AZ110" i="38"/>
  <c r="BF106" i="38"/>
  <c r="BD106" i="38"/>
  <c r="BC106" i="38"/>
  <c r="AZ106" i="38"/>
  <c r="BE106" i="38" s="1"/>
  <c r="BJ109" i="38"/>
  <c r="BF109" i="38"/>
  <c r="BD109" i="38"/>
  <c r="BC109" i="38"/>
  <c r="BB109" i="38"/>
  <c r="AZ109" i="38"/>
  <c r="AL106" i="38"/>
  <c r="AK106" i="38"/>
  <c r="AK43" i="38" s="1"/>
  <c r="AK44" i="38" s="1"/>
  <c r="AJ106" i="38"/>
  <c r="AI106" i="38"/>
  <c r="AI43" i="38" s="1"/>
  <c r="AI44" i="38" s="1"/>
  <c r="AH106" i="38"/>
  <c r="AH43" i="38" s="1"/>
  <c r="AH44" i="38" s="1"/>
  <c r="AE106" i="38"/>
  <c r="AE43" i="38" s="1"/>
  <c r="AE44" i="38" s="1"/>
  <c r="AD106" i="38"/>
  <c r="AD43" i="38" s="1"/>
  <c r="AD44" i="38" s="1"/>
  <c r="AC106" i="38"/>
  <c r="AC43" i="38" s="1"/>
  <c r="AC44" i="38" s="1"/>
  <c r="AB106" i="38"/>
  <c r="AB43" i="38" s="1"/>
  <c r="AB44" i="38" s="1"/>
  <c r="BJ105" i="38"/>
  <c r="BF105" i="38"/>
  <c r="BD105" i="38"/>
  <c r="BC105" i="38"/>
  <c r="BB105" i="38"/>
  <c r="AZ105" i="38"/>
  <c r="AM105" i="38"/>
  <c r="AF105" i="38"/>
  <c r="BJ104" i="38"/>
  <c r="BF104" i="38"/>
  <c r="BD104" i="38"/>
  <c r="BC104" i="38"/>
  <c r="BB104" i="38"/>
  <c r="AZ104" i="38"/>
  <c r="AM104" i="38"/>
  <c r="AF104" i="38"/>
  <c r="BJ103" i="38"/>
  <c r="BF103" i="38"/>
  <c r="BD103" i="38"/>
  <c r="BC103" i="38"/>
  <c r="BB103" i="38"/>
  <c r="AZ103" i="38"/>
  <c r="AM103" i="38"/>
  <c r="AF103" i="38"/>
  <c r="BK102" i="38"/>
  <c r="BI102" i="38"/>
  <c r="BH102" i="38"/>
  <c r="BG102" i="38"/>
  <c r="BA102" i="38"/>
  <c r="O9" i="38" s="1"/>
  <c r="AY102" i="38"/>
  <c r="N9" i="38" s="1"/>
  <c r="AX102" i="38"/>
  <c r="L9" i="38" s="1"/>
  <c r="AW102" i="38"/>
  <c r="AM102" i="38"/>
  <c r="AF102" i="38"/>
  <c r="BJ101" i="38"/>
  <c r="BE101" i="38" s="1"/>
  <c r="BF101" i="38"/>
  <c r="BD101" i="38"/>
  <c r="BC101" i="38"/>
  <c r="BB101" i="38"/>
  <c r="AM101" i="38"/>
  <c r="AF101" i="38"/>
  <c r="BF91" i="38"/>
  <c r="BD91" i="38"/>
  <c r="BC91" i="38"/>
  <c r="BB91" i="38"/>
  <c r="AZ91" i="38"/>
  <c r="BE91" i="38" s="1"/>
  <c r="AM100" i="38"/>
  <c r="AF100" i="38"/>
  <c r="BJ97" i="38"/>
  <c r="BF97" i="38"/>
  <c r="BD97" i="38"/>
  <c r="BC97" i="38"/>
  <c r="BB97" i="38"/>
  <c r="AZ97" i="38"/>
  <c r="AM99" i="38"/>
  <c r="AF99" i="38"/>
  <c r="BJ100" i="38"/>
  <c r="BF100" i="38"/>
  <c r="BD100" i="38"/>
  <c r="BC100" i="38"/>
  <c r="BB100" i="38"/>
  <c r="AZ100" i="38"/>
  <c r="BJ94" i="38"/>
  <c r="BF94" i="38"/>
  <c r="BD94" i="38"/>
  <c r="BC94" i="38"/>
  <c r="BB94" i="38"/>
  <c r="AZ94" i="38"/>
  <c r="CF100" i="38"/>
  <c r="CD100" i="38"/>
  <c r="CC100" i="38"/>
  <c r="CB100" i="38"/>
  <c r="BV100" i="38"/>
  <c r="BT100" i="38"/>
  <c r="BS100" i="38"/>
  <c r="BR100" i="38"/>
  <c r="BJ99" i="38"/>
  <c r="BF99" i="38"/>
  <c r="BD99" i="38"/>
  <c r="BC99" i="38"/>
  <c r="BB99" i="38"/>
  <c r="AZ99" i="38"/>
  <c r="BJ96" i="38"/>
  <c r="BF96" i="38"/>
  <c r="BD96" i="38"/>
  <c r="BC96" i="38"/>
  <c r="BB96" i="38"/>
  <c r="AZ96" i="38"/>
  <c r="BJ95" i="38"/>
  <c r="BF95" i="38"/>
  <c r="BD95" i="38"/>
  <c r="BC95" i="38"/>
  <c r="BB95" i="38"/>
  <c r="AZ95" i="38"/>
  <c r="CE97" i="38"/>
  <c r="CA97" i="38"/>
  <c r="BY97" i="38"/>
  <c r="BX97" i="38"/>
  <c r="BW97" i="38"/>
  <c r="BU97" i="38"/>
  <c r="BJ92" i="38"/>
  <c r="BF92" i="38"/>
  <c r="BD92" i="38"/>
  <c r="BC92" i="38"/>
  <c r="BB92" i="38"/>
  <c r="AZ92" i="38"/>
  <c r="CE96" i="38"/>
  <c r="CA96" i="38"/>
  <c r="BY96" i="38"/>
  <c r="BX96" i="38"/>
  <c r="BW96" i="38"/>
  <c r="BU96" i="38"/>
  <c r="BJ93" i="38"/>
  <c r="BF93" i="38"/>
  <c r="BD93" i="38"/>
  <c r="BC93" i="38"/>
  <c r="BB93" i="38"/>
  <c r="AZ93" i="38"/>
  <c r="AL92" i="38"/>
  <c r="AK92" i="38"/>
  <c r="AJ92" i="38"/>
  <c r="AI92" i="38"/>
  <c r="AH92" i="38"/>
  <c r="AE92" i="38"/>
  <c r="AD92" i="38"/>
  <c r="AC92" i="38"/>
  <c r="AB92" i="38"/>
  <c r="CE95" i="38"/>
  <c r="CA95" i="38"/>
  <c r="BY95" i="38"/>
  <c r="BX95" i="38"/>
  <c r="BW95" i="38"/>
  <c r="BU95" i="38"/>
  <c r="BJ98" i="38"/>
  <c r="BF98" i="38"/>
  <c r="BD98" i="38"/>
  <c r="BC98" i="38"/>
  <c r="BB98" i="38"/>
  <c r="AZ98" i="38"/>
  <c r="AL91" i="38"/>
  <c r="AK91" i="38"/>
  <c r="AJ91" i="38"/>
  <c r="AI91" i="38"/>
  <c r="AH91" i="38"/>
  <c r="AE91" i="38"/>
  <c r="AD91" i="38"/>
  <c r="AC91" i="38"/>
  <c r="AB91" i="38"/>
  <c r="CE94" i="38"/>
  <c r="CA94" i="38"/>
  <c r="BY94" i="38"/>
  <c r="BX94" i="38"/>
  <c r="BW94" i="38"/>
  <c r="BU94" i="38"/>
  <c r="BJ90" i="38"/>
  <c r="BF90" i="38"/>
  <c r="BD90" i="38"/>
  <c r="BC90" i="38"/>
  <c r="BB90" i="38"/>
  <c r="AZ90" i="38"/>
  <c r="AL90" i="38"/>
  <c r="AK90" i="38"/>
  <c r="AJ90" i="38"/>
  <c r="AI90" i="38"/>
  <c r="AH90" i="38"/>
  <c r="AE90" i="38"/>
  <c r="AD90" i="38"/>
  <c r="AC90" i="38"/>
  <c r="AB90" i="38"/>
  <c r="CE91" i="38"/>
  <c r="CA91" i="38"/>
  <c r="BY91" i="38"/>
  <c r="BX91" i="38"/>
  <c r="BW91" i="38"/>
  <c r="BU91" i="38"/>
  <c r="BK89" i="38"/>
  <c r="BI89" i="38"/>
  <c r="BH89" i="38"/>
  <c r="BG89" i="38"/>
  <c r="BA89" i="38"/>
  <c r="O4" i="38" s="1"/>
  <c r="O150" i="38" s="1"/>
  <c r="AY89" i="38"/>
  <c r="N4" i="38" s="1"/>
  <c r="N150" i="38" s="1"/>
  <c r="AX89" i="38"/>
  <c r="L4" i="38" s="1"/>
  <c r="L150" i="38" s="1"/>
  <c r="AW89" i="38"/>
  <c r="AL89" i="38"/>
  <c r="AK89" i="38"/>
  <c r="AJ89" i="38"/>
  <c r="AI89" i="38"/>
  <c r="AH89" i="38"/>
  <c r="AE89" i="38"/>
  <c r="AD89" i="38"/>
  <c r="AC89" i="38"/>
  <c r="AB89" i="38"/>
  <c r="CE90" i="38"/>
  <c r="CA90" i="38"/>
  <c r="BY90" i="38"/>
  <c r="BX90" i="38"/>
  <c r="BW90" i="38"/>
  <c r="BU90" i="38"/>
  <c r="BJ83" i="38"/>
  <c r="BF83" i="38"/>
  <c r="BD83" i="38"/>
  <c r="BC83" i="38"/>
  <c r="BB83" i="38"/>
  <c r="AZ83" i="38"/>
  <c r="AL88" i="38"/>
  <c r="AK88" i="38"/>
  <c r="AJ88" i="38"/>
  <c r="AI88" i="38"/>
  <c r="AH88" i="38"/>
  <c r="AE88" i="38"/>
  <c r="AD88" i="38"/>
  <c r="AC88" i="38"/>
  <c r="AB88" i="38"/>
  <c r="CE89" i="38"/>
  <c r="CA89" i="38"/>
  <c r="BY89" i="38"/>
  <c r="BX89" i="38"/>
  <c r="BW89" i="38"/>
  <c r="BU89" i="38"/>
  <c r="BJ88" i="38"/>
  <c r="BF88" i="38"/>
  <c r="BD88" i="38"/>
  <c r="BC88" i="38"/>
  <c r="BB88" i="38"/>
  <c r="AZ88" i="38"/>
  <c r="AL87" i="38"/>
  <c r="AK87" i="38"/>
  <c r="AJ87" i="38"/>
  <c r="AI87" i="38"/>
  <c r="AH87" i="38"/>
  <c r="AE87" i="38"/>
  <c r="AD87" i="38"/>
  <c r="AC87" i="38"/>
  <c r="AB87" i="38"/>
  <c r="CE88" i="38"/>
  <c r="CA88" i="38"/>
  <c r="BY88" i="38"/>
  <c r="BX88" i="38"/>
  <c r="BW88" i="38"/>
  <c r="BU88" i="38"/>
  <c r="BJ87" i="38"/>
  <c r="BF87" i="38"/>
  <c r="BD87" i="38"/>
  <c r="BC87" i="38"/>
  <c r="BB87" i="38"/>
  <c r="AZ87" i="38"/>
  <c r="AL86" i="38"/>
  <c r="AK86" i="38"/>
  <c r="AJ86" i="38"/>
  <c r="AI86" i="38"/>
  <c r="AH86" i="38"/>
  <c r="AE86" i="38"/>
  <c r="AD86" i="38"/>
  <c r="AC86" i="38"/>
  <c r="AB86" i="38"/>
  <c r="CE87" i="38"/>
  <c r="CA87" i="38"/>
  <c r="BY87" i="38"/>
  <c r="BX87" i="38"/>
  <c r="BW87" i="38"/>
  <c r="BU87" i="38"/>
  <c r="BJ81" i="38"/>
  <c r="BF81" i="38"/>
  <c r="BD81" i="38"/>
  <c r="BC81" i="38"/>
  <c r="BB81" i="38"/>
  <c r="AZ81" i="38"/>
  <c r="CE86" i="38"/>
  <c r="CA86" i="38"/>
  <c r="BY86" i="38"/>
  <c r="BX86" i="38"/>
  <c r="BW86" i="38"/>
  <c r="BU86" i="38"/>
  <c r="BJ86" i="38"/>
  <c r="BF86" i="38"/>
  <c r="BD86" i="38"/>
  <c r="BC86" i="38"/>
  <c r="BB86" i="38"/>
  <c r="AZ86" i="38"/>
  <c r="CE85" i="38"/>
  <c r="CA85" i="38"/>
  <c r="BY85" i="38"/>
  <c r="BX85" i="38"/>
  <c r="BW85" i="38"/>
  <c r="BU85" i="38"/>
  <c r="BJ85" i="38"/>
  <c r="BF85" i="38"/>
  <c r="BD85" i="38"/>
  <c r="BC85" i="38"/>
  <c r="BB85" i="38"/>
  <c r="AZ85" i="38"/>
  <c r="CE84" i="38"/>
  <c r="CA84" i="38"/>
  <c r="BY84" i="38"/>
  <c r="BX84" i="38"/>
  <c r="BW84" i="38"/>
  <c r="BU84" i="38"/>
  <c r="BJ84" i="38"/>
  <c r="BF84" i="38"/>
  <c r="BD84" i="38"/>
  <c r="BC84" i="38"/>
  <c r="BB84" i="38"/>
  <c r="AZ84" i="38"/>
  <c r="CE83" i="38"/>
  <c r="CA83" i="38"/>
  <c r="BY83" i="38"/>
  <c r="BX83" i="38"/>
  <c r="BW83" i="38"/>
  <c r="BU83" i="38"/>
  <c r="BJ82" i="38"/>
  <c r="BF82" i="38"/>
  <c r="BD82" i="38"/>
  <c r="BC82" i="38"/>
  <c r="BB82" i="38"/>
  <c r="AZ82" i="38"/>
  <c r="CE82" i="38"/>
  <c r="CA82" i="38"/>
  <c r="BY82" i="38"/>
  <c r="BX82" i="38"/>
  <c r="BW82" i="38"/>
  <c r="BU82" i="38"/>
  <c r="BJ80" i="38"/>
  <c r="BF80" i="38"/>
  <c r="BD80" i="38"/>
  <c r="BC80" i="38"/>
  <c r="BB80" i="38"/>
  <c r="AZ80" i="38"/>
  <c r="AL80" i="38"/>
  <c r="AL13" i="38" s="1"/>
  <c r="AK80" i="38"/>
  <c r="AK13" i="38" s="1"/>
  <c r="AJ80" i="38"/>
  <c r="AJ13" i="38" s="1"/>
  <c r="AI80" i="38"/>
  <c r="AI13" i="38" s="1"/>
  <c r="AH80" i="38"/>
  <c r="AH13" i="38" s="1"/>
  <c r="AE80" i="38"/>
  <c r="AE13" i="38" s="1"/>
  <c r="AE14" i="38" s="1"/>
  <c r="AD80" i="38"/>
  <c r="AD13" i="38" s="1"/>
  <c r="AC80" i="38"/>
  <c r="AC13" i="38" s="1"/>
  <c r="AB80" i="38"/>
  <c r="AB13" i="38" s="1"/>
  <c r="CE80" i="38"/>
  <c r="CA80" i="38"/>
  <c r="BY80" i="38"/>
  <c r="BX80" i="38"/>
  <c r="BW80" i="38"/>
  <c r="BU80" i="38"/>
  <c r="BJ79" i="38"/>
  <c r="BF79" i="38"/>
  <c r="BD79" i="38"/>
  <c r="BC79" i="38"/>
  <c r="BB79" i="38"/>
  <c r="AZ79" i="38"/>
  <c r="AM79" i="38"/>
  <c r="AF79" i="38"/>
  <c r="CE79" i="38"/>
  <c r="CA79" i="38"/>
  <c r="BY79" i="38"/>
  <c r="BX79" i="38"/>
  <c r="BW79" i="38"/>
  <c r="BU79" i="38"/>
  <c r="BJ78" i="38"/>
  <c r="BF78" i="38"/>
  <c r="BD78" i="38"/>
  <c r="BC78" i="38"/>
  <c r="BB78" i="38"/>
  <c r="AZ78" i="38"/>
  <c r="C75" i="38"/>
  <c r="AG64" i="38"/>
  <c r="X64" i="38"/>
  <c r="AJ64" i="38" s="1"/>
  <c r="U64" i="38"/>
  <c r="BK59" i="38"/>
  <c r="BI59" i="38"/>
  <c r="BH59" i="38"/>
  <c r="BG59" i="38"/>
  <c r="BA59" i="38"/>
  <c r="AY59" i="38"/>
  <c r="N6" i="38" s="1"/>
  <c r="AX59" i="38"/>
  <c r="AW59" i="38"/>
  <c r="BJ58" i="38"/>
  <c r="BE58" i="38" s="1"/>
  <c r="BF58" i="38"/>
  <c r="BD58" i="38"/>
  <c r="BC58" i="38"/>
  <c r="BB58" i="38"/>
  <c r="BJ57" i="38"/>
  <c r="BE57" i="38" s="1"/>
  <c r="BF57" i="38"/>
  <c r="BD57" i="38"/>
  <c r="BC57" i="38"/>
  <c r="BB57" i="38"/>
  <c r="BJ56" i="38"/>
  <c r="BE56" i="38" s="1"/>
  <c r="BF56" i="38"/>
  <c r="BD56" i="38"/>
  <c r="BC56" i="38"/>
  <c r="BB56" i="38"/>
  <c r="BF55" i="38"/>
  <c r="BD55" i="38"/>
  <c r="BC55" i="38"/>
  <c r="BB55" i="38"/>
  <c r="AZ55" i="38"/>
  <c r="BE55" i="38" s="1"/>
  <c r="BF53" i="38"/>
  <c r="BD53" i="38"/>
  <c r="BC53" i="38"/>
  <c r="BB53" i="38"/>
  <c r="AZ53" i="38"/>
  <c r="BE53" i="38" s="1"/>
  <c r="CF53" i="38"/>
  <c r="CD53" i="38"/>
  <c r="CC53" i="38"/>
  <c r="CB53" i="38"/>
  <c r="BV53" i="38"/>
  <c r="BT53" i="38"/>
  <c r="BS53" i="38"/>
  <c r="BR53" i="38"/>
  <c r="BF46" i="38"/>
  <c r="BD46" i="38"/>
  <c r="BC46" i="38"/>
  <c r="BB46" i="38"/>
  <c r="AZ46" i="38"/>
  <c r="BE46" i="38" s="1"/>
  <c r="G50" i="38"/>
  <c r="CE52" i="38"/>
  <c r="CA52" i="38"/>
  <c r="BY52" i="38"/>
  <c r="BX52" i="38"/>
  <c r="BW52" i="38"/>
  <c r="BJ51" i="38"/>
  <c r="BF51" i="38"/>
  <c r="BD51" i="38"/>
  <c r="BC51" i="38"/>
  <c r="BB51" i="38"/>
  <c r="AZ51" i="38"/>
  <c r="L49" i="38"/>
  <c r="G49" i="38"/>
  <c r="CE51" i="38"/>
  <c r="CA51" i="38"/>
  <c r="BY51" i="38"/>
  <c r="BX51" i="38"/>
  <c r="BW51" i="38"/>
  <c r="BU51" i="38"/>
  <c r="BJ54" i="38"/>
  <c r="BF54" i="38"/>
  <c r="BD54" i="38"/>
  <c r="BC54" i="38"/>
  <c r="BB54" i="38"/>
  <c r="AZ54" i="38"/>
  <c r="CE50" i="38"/>
  <c r="CA50" i="38"/>
  <c r="BY50" i="38"/>
  <c r="BX50" i="38"/>
  <c r="BW50" i="38"/>
  <c r="BJ52" i="38"/>
  <c r="BF52" i="38"/>
  <c r="BD52" i="38"/>
  <c r="BC52" i="38"/>
  <c r="BB52" i="38"/>
  <c r="AZ52" i="38"/>
  <c r="CE49" i="38"/>
  <c r="CA49" i="38"/>
  <c r="BY49" i="38"/>
  <c r="BX49" i="38"/>
  <c r="BW49" i="38"/>
  <c r="BU49" i="38"/>
  <c r="BJ49" i="38"/>
  <c r="BF49" i="38"/>
  <c r="BD49" i="38"/>
  <c r="BC49" i="38"/>
  <c r="BB49" i="38"/>
  <c r="AZ49" i="38"/>
  <c r="CE48" i="38"/>
  <c r="CA48" i="38"/>
  <c r="BY48" i="38"/>
  <c r="BX48" i="38"/>
  <c r="BW48" i="38"/>
  <c r="BU48" i="38"/>
  <c r="BJ50" i="38"/>
  <c r="BF50" i="38"/>
  <c r="BD50" i="38"/>
  <c r="BC50" i="38"/>
  <c r="BB50" i="38"/>
  <c r="AZ50" i="38"/>
  <c r="CE47" i="38"/>
  <c r="CA47" i="38"/>
  <c r="BY47" i="38"/>
  <c r="BX47" i="38"/>
  <c r="BW47" i="38"/>
  <c r="BU47" i="38"/>
  <c r="BJ48" i="38"/>
  <c r="BF48" i="38"/>
  <c r="BD48" i="38"/>
  <c r="BC48" i="38"/>
  <c r="BB48" i="38"/>
  <c r="AZ48" i="38"/>
  <c r="CE46" i="38"/>
  <c r="CA46" i="38"/>
  <c r="BY46" i="38"/>
  <c r="BX46" i="38"/>
  <c r="BW46" i="38"/>
  <c r="BU46" i="38"/>
  <c r="BJ47" i="38"/>
  <c r="BF47" i="38"/>
  <c r="BD47" i="38"/>
  <c r="BC47" i="38"/>
  <c r="BB47" i="38"/>
  <c r="AZ47" i="38"/>
  <c r="CE45" i="38"/>
  <c r="CA45" i="38"/>
  <c r="BY45" i="38"/>
  <c r="BX45" i="38"/>
  <c r="BW45" i="38"/>
  <c r="BU45" i="38"/>
  <c r="BJ45" i="38"/>
  <c r="BF45" i="38"/>
  <c r="BD45" i="38"/>
  <c r="BC45" i="38"/>
  <c r="BB45" i="38"/>
  <c r="AZ45" i="38"/>
  <c r="CE44" i="38"/>
  <c r="CA44" i="38"/>
  <c r="BY44" i="38"/>
  <c r="BX44" i="38"/>
  <c r="BW44" i="38"/>
  <c r="BU44" i="38"/>
  <c r="BK44" i="38"/>
  <c r="BI44" i="38"/>
  <c r="BH44" i="38"/>
  <c r="BG44" i="38"/>
  <c r="BA44" i="38"/>
  <c r="AY44" i="38"/>
  <c r="AX44" i="38"/>
  <c r="L11" i="38" s="1"/>
  <c r="AW44" i="38"/>
  <c r="CE43" i="38"/>
  <c r="CA43" i="38"/>
  <c r="BY43" i="38"/>
  <c r="BX43" i="38"/>
  <c r="BW43" i="38"/>
  <c r="BU43" i="38"/>
  <c r="BJ43" i="38"/>
  <c r="BF43" i="38"/>
  <c r="BD43" i="38"/>
  <c r="BC43" i="38"/>
  <c r="BB43" i="38"/>
  <c r="AZ43" i="38"/>
  <c r="AL43" i="38"/>
  <c r="AL44" i="38" s="1"/>
  <c r="CE42" i="38"/>
  <c r="CA42" i="38"/>
  <c r="BY42" i="38"/>
  <c r="BX42" i="38"/>
  <c r="BW42" i="38"/>
  <c r="BJ42" i="38"/>
  <c r="BF42" i="38"/>
  <c r="BD42" i="38"/>
  <c r="BC42" i="38"/>
  <c r="BB42" i="38"/>
  <c r="AZ42" i="38"/>
  <c r="AM42" i="38"/>
  <c r="AF42" i="38"/>
  <c r="CE41" i="38"/>
  <c r="CA41" i="38"/>
  <c r="BY41" i="38"/>
  <c r="BX41" i="38"/>
  <c r="BW41" i="38"/>
  <c r="BU41" i="38"/>
  <c r="BJ41" i="38"/>
  <c r="BF41" i="38"/>
  <c r="BD41" i="38"/>
  <c r="BC41" i="38"/>
  <c r="BB41" i="38"/>
  <c r="AZ41" i="38"/>
  <c r="AM41" i="38"/>
  <c r="AF41" i="38"/>
  <c r="CE40" i="38"/>
  <c r="CA40" i="38"/>
  <c r="BY40" i="38"/>
  <c r="BX40" i="38"/>
  <c r="BW40" i="38"/>
  <c r="BU40" i="38"/>
  <c r="BJ40" i="38"/>
  <c r="BF40" i="38"/>
  <c r="BD40" i="38"/>
  <c r="BC40" i="38"/>
  <c r="BB40" i="38"/>
  <c r="AZ40" i="38"/>
  <c r="AM40" i="38"/>
  <c r="AF40" i="38"/>
  <c r="CE39" i="38"/>
  <c r="CA39" i="38"/>
  <c r="BY39" i="38"/>
  <c r="BX39" i="38"/>
  <c r="BW39" i="38"/>
  <c r="BJ39" i="38"/>
  <c r="BF39" i="38"/>
  <c r="BD39" i="38"/>
  <c r="BC39" i="38"/>
  <c r="BB39" i="38"/>
  <c r="AZ39" i="38"/>
  <c r="AM39" i="38"/>
  <c r="AF39" i="38"/>
  <c r="CE38" i="38"/>
  <c r="CA38" i="38"/>
  <c r="BY38" i="38"/>
  <c r="BX38" i="38"/>
  <c r="BW38" i="38"/>
  <c r="BU38" i="38"/>
  <c r="BJ38" i="38"/>
  <c r="BF38" i="38"/>
  <c r="BD38" i="38"/>
  <c r="BC38" i="38"/>
  <c r="BB38" i="38"/>
  <c r="AZ38" i="38"/>
  <c r="AM38" i="38"/>
  <c r="AF38" i="38"/>
  <c r="CE37" i="38"/>
  <c r="CA37" i="38"/>
  <c r="BY37" i="38"/>
  <c r="BX37" i="38"/>
  <c r="BW37" i="38"/>
  <c r="BU37" i="38"/>
  <c r="BJ35" i="38"/>
  <c r="BF35" i="38"/>
  <c r="BD35" i="38"/>
  <c r="BC35" i="38"/>
  <c r="BB35" i="38"/>
  <c r="AZ35" i="38"/>
  <c r="AM37" i="38"/>
  <c r="AF37" i="38"/>
  <c r="CE36" i="38"/>
  <c r="CA36" i="38"/>
  <c r="BY36" i="38"/>
  <c r="BX36" i="38"/>
  <c r="BW36" i="38"/>
  <c r="BU36" i="38"/>
  <c r="BJ34" i="38"/>
  <c r="BF34" i="38"/>
  <c r="BD34" i="38"/>
  <c r="BC34" i="38"/>
  <c r="BB34" i="38"/>
  <c r="AZ34" i="38"/>
  <c r="AM36" i="38"/>
  <c r="AF36" i="38"/>
  <c r="CE35" i="38"/>
  <c r="CA35" i="38"/>
  <c r="BY35" i="38"/>
  <c r="BX35" i="38"/>
  <c r="BW35" i="38"/>
  <c r="BU35" i="38"/>
  <c r="BJ36" i="38"/>
  <c r="BF36" i="38"/>
  <c r="BD36" i="38"/>
  <c r="BC36" i="38"/>
  <c r="BB36" i="38"/>
  <c r="AZ36" i="38"/>
  <c r="AM35" i="38"/>
  <c r="AF35" i="38"/>
  <c r="CE34" i="38"/>
  <c r="CA34" i="38"/>
  <c r="BY34" i="38"/>
  <c r="BX34" i="38"/>
  <c r="BW34" i="38"/>
  <c r="BU34" i="38"/>
  <c r="BJ37" i="38"/>
  <c r="BF37" i="38"/>
  <c r="BD37" i="38"/>
  <c r="BC37" i="38"/>
  <c r="BB37" i="38"/>
  <c r="AZ37" i="38"/>
  <c r="CE33" i="38"/>
  <c r="CA33" i="38"/>
  <c r="BY33" i="38"/>
  <c r="BX33" i="38"/>
  <c r="BW33" i="38"/>
  <c r="BJ33" i="38"/>
  <c r="BF33" i="38"/>
  <c r="BD33" i="38"/>
  <c r="BC33" i="38"/>
  <c r="BB33" i="38"/>
  <c r="AZ33" i="38"/>
  <c r="CE32" i="38"/>
  <c r="CA32" i="38"/>
  <c r="BY32" i="38"/>
  <c r="BX32" i="38"/>
  <c r="BW32" i="38"/>
  <c r="BU32" i="38"/>
  <c r="BK32" i="38"/>
  <c r="BI32" i="38"/>
  <c r="BH32" i="38"/>
  <c r="BG32" i="38"/>
  <c r="BA32" i="38"/>
  <c r="AY32" i="38"/>
  <c r="AX32" i="38"/>
  <c r="L10" i="38" s="1"/>
  <c r="AW32" i="38"/>
  <c r="CE31" i="38"/>
  <c r="CA31" i="38"/>
  <c r="BY31" i="38"/>
  <c r="BX31" i="38"/>
  <c r="BW31" i="38"/>
  <c r="BJ31" i="38"/>
  <c r="BE31" i="38" s="1"/>
  <c r="BF31" i="38"/>
  <c r="BD31" i="38"/>
  <c r="BC31" i="38"/>
  <c r="BB31" i="38"/>
  <c r="CE30" i="38"/>
  <c r="CA30" i="38"/>
  <c r="BY30" i="38"/>
  <c r="BX30" i="38"/>
  <c r="BW30" i="38"/>
  <c r="BU30" i="38"/>
  <c r="BJ30" i="38"/>
  <c r="BE30" i="38" s="1"/>
  <c r="BF30" i="38"/>
  <c r="BD30" i="38"/>
  <c r="BC30" i="38"/>
  <c r="BB30" i="38"/>
  <c r="CE29" i="38"/>
  <c r="CA29" i="38"/>
  <c r="BY29" i="38"/>
  <c r="BX29" i="38"/>
  <c r="BW29" i="38"/>
  <c r="BJ29" i="38"/>
  <c r="BE29" i="38" s="1"/>
  <c r="BF29" i="38"/>
  <c r="BD29" i="38"/>
  <c r="BC29" i="38"/>
  <c r="BB29" i="38"/>
  <c r="CE28" i="38"/>
  <c r="CA28" i="38"/>
  <c r="BY28" i="38"/>
  <c r="BX28" i="38"/>
  <c r="BW28" i="38"/>
  <c r="BU28" i="38"/>
  <c r="BF22" i="38"/>
  <c r="BD22" i="38"/>
  <c r="BC22" i="38"/>
  <c r="BB22" i="38"/>
  <c r="AZ22" i="38"/>
  <c r="CE27" i="38"/>
  <c r="CA27" i="38"/>
  <c r="BY27" i="38"/>
  <c r="BX27" i="38"/>
  <c r="BW27" i="38"/>
  <c r="BU27" i="38"/>
  <c r="BF28" i="38"/>
  <c r="BD28" i="38"/>
  <c r="BC28" i="38"/>
  <c r="BB28" i="38"/>
  <c r="AZ28" i="38"/>
  <c r="BE28" i="38" s="1"/>
  <c r="AL27" i="38"/>
  <c r="AK27" i="38"/>
  <c r="AJ27" i="38"/>
  <c r="AI27" i="38"/>
  <c r="AH27" i="38"/>
  <c r="AE27" i="38"/>
  <c r="AD27" i="38"/>
  <c r="AC27" i="38"/>
  <c r="AB27" i="38"/>
  <c r="CE26" i="38"/>
  <c r="CA26" i="38"/>
  <c r="BY26" i="38"/>
  <c r="BX26" i="38"/>
  <c r="BW26" i="38"/>
  <c r="BJ26" i="38"/>
  <c r="BF26" i="38"/>
  <c r="BD26" i="38"/>
  <c r="BC26" i="38"/>
  <c r="BB26" i="38"/>
  <c r="AZ26" i="38"/>
  <c r="AL26" i="38"/>
  <c r="AK26" i="38"/>
  <c r="AJ26" i="38"/>
  <c r="AI26" i="38"/>
  <c r="AH26" i="38"/>
  <c r="AE26" i="38"/>
  <c r="AD26" i="38"/>
  <c r="AC26" i="38"/>
  <c r="AB26" i="38"/>
  <c r="CE25" i="38"/>
  <c r="CA25" i="38"/>
  <c r="BY25" i="38"/>
  <c r="BX25" i="38"/>
  <c r="BW25" i="38"/>
  <c r="BU25" i="38"/>
  <c r="BJ27" i="38"/>
  <c r="BF27" i="38"/>
  <c r="BD27" i="38"/>
  <c r="BC27" i="38"/>
  <c r="BB27" i="38"/>
  <c r="AZ27" i="38"/>
  <c r="AL25" i="38"/>
  <c r="AK25" i="38"/>
  <c r="AJ25" i="38"/>
  <c r="AI25" i="38"/>
  <c r="AH25" i="38"/>
  <c r="AE25" i="38"/>
  <c r="AD25" i="38"/>
  <c r="AC25" i="38"/>
  <c r="AB25" i="38"/>
  <c r="CE24" i="38"/>
  <c r="CA24" i="38"/>
  <c r="BY24" i="38"/>
  <c r="BX24" i="38"/>
  <c r="BW24" i="38"/>
  <c r="BJ25" i="38"/>
  <c r="BF25" i="38"/>
  <c r="BD25" i="38"/>
  <c r="BC25" i="38"/>
  <c r="BB25" i="38"/>
  <c r="AZ25" i="38"/>
  <c r="AL24" i="38"/>
  <c r="AK24" i="38"/>
  <c r="AJ24" i="38"/>
  <c r="AI24" i="38"/>
  <c r="AH24" i="38"/>
  <c r="AE24" i="38"/>
  <c r="AD24" i="38"/>
  <c r="AC24" i="38"/>
  <c r="AB24" i="38"/>
  <c r="CE23" i="38"/>
  <c r="CA23" i="38"/>
  <c r="BY23" i="38"/>
  <c r="BX23" i="38"/>
  <c r="BW23" i="38"/>
  <c r="BU23" i="38"/>
  <c r="BJ21" i="38"/>
  <c r="BF21" i="38"/>
  <c r="BD21" i="38"/>
  <c r="BC21" i="38"/>
  <c r="BB21" i="38"/>
  <c r="AZ21" i="38"/>
  <c r="AL23" i="38"/>
  <c r="AK23" i="38"/>
  <c r="AJ23" i="38"/>
  <c r="AI23" i="38"/>
  <c r="AH23" i="38"/>
  <c r="AE23" i="38"/>
  <c r="AD23" i="38"/>
  <c r="AC23" i="38"/>
  <c r="AB23" i="38"/>
  <c r="CE22" i="38"/>
  <c r="CA22" i="38"/>
  <c r="BY22" i="38"/>
  <c r="BX22" i="38"/>
  <c r="BW22" i="38"/>
  <c r="BU22" i="38"/>
  <c r="BJ24" i="38"/>
  <c r="BF24" i="38"/>
  <c r="BD24" i="38"/>
  <c r="BC24" i="38"/>
  <c r="BB24" i="38"/>
  <c r="AZ24" i="38"/>
  <c r="AL22" i="38"/>
  <c r="AK22" i="38"/>
  <c r="AJ22" i="38"/>
  <c r="AI22" i="38"/>
  <c r="AH22" i="38"/>
  <c r="AE22" i="38"/>
  <c r="AD22" i="38"/>
  <c r="AC22" i="38"/>
  <c r="AB22" i="38"/>
  <c r="CE21" i="38"/>
  <c r="CA21" i="38"/>
  <c r="BY21" i="38"/>
  <c r="BX21" i="38"/>
  <c r="BW21" i="38"/>
  <c r="BU21" i="38"/>
  <c r="BJ23" i="38"/>
  <c r="BF23" i="38"/>
  <c r="BD23" i="38"/>
  <c r="BC23" i="38"/>
  <c r="BB23" i="38"/>
  <c r="AZ23" i="38"/>
  <c r="AL21" i="38"/>
  <c r="AK21" i="38"/>
  <c r="AJ21" i="38"/>
  <c r="AI21" i="38"/>
  <c r="AH21" i="38"/>
  <c r="AE21" i="38"/>
  <c r="AD21" i="38"/>
  <c r="AC21" i="38"/>
  <c r="AB21" i="38"/>
  <c r="CE20" i="38"/>
  <c r="CA20" i="38"/>
  <c r="BY20" i="38"/>
  <c r="BX20" i="38"/>
  <c r="BW20" i="38"/>
  <c r="BU20" i="38"/>
  <c r="BJ20" i="38"/>
  <c r="BF20" i="38"/>
  <c r="BD20" i="38"/>
  <c r="BC20" i="38"/>
  <c r="BB20" i="38"/>
  <c r="AZ20" i="38"/>
  <c r="AL20" i="38"/>
  <c r="AK20" i="38"/>
  <c r="AJ20" i="38"/>
  <c r="AI20" i="38"/>
  <c r="AH20" i="38"/>
  <c r="AE20" i="38"/>
  <c r="AD20" i="38"/>
  <c r="AC20" i="38"/>
  <c r="AB20" i="38"/>
  <c r="CE19" i="38"/>
  <c r="CA19" i="38"/>
  <c r="BY19" i="38"/>
  <c r="BX19" i="38"/>
  <c r="BW19" i="38"/>
  <c r="BU19" i="38"/>
  <c r="BJ19" i="38"/>
  <c r="BF19" i="38"/>
  <c r="BD19" i="38"/>
  <c r="BC19" i="38"/>
  <c r="BB19" i="38"/>
  <c r="AZ19" i="38"/>
  <c r="CE18" i="38"/>
  <c r="CA18" i="38"/>
  <c r="BY18" i="38"/>
  <c r="BX18" i="38"/>
  <c r="BW18" i="38"/>
  <c r="BU18" i="38"/>
  <c r="BK18" i="38"/>
  <c r="BI18" i="38"/>
  <c r="BH18" i="38"/>
  <c r="BG18" i="38"/>
  <c r="BA18" i="38"/>
  <c r="AY18" i="38"/>
  <c r="N7" i="38" s="1"/>
  <c r="AX18" i="38"/>
  <c r="L7" i="38" s="1"/>
  <c r="AW18" i="38"/>
  <c r="CE17" i="38"/>
  <c r="CA17" i="38"/>
  <c r="BY17" i="38"/>
  <c r="BX17" i="38"/>
  <c r="BW17" i="38"/>
  <c r="BU17" i="38"/>
  <c r="BJ17" i="38"/>
  <c r="BE17" i="38" s="1"/>
  <c r="BF17" i="38"/>
  <c r="BD17" i="38"/>
  <c r="BC17" i="38"/>
  <c r="BB17" i="38"/>
  <c r="CE16" i="38"/>
  <c r="CA16" i="38"/>
  <c r="BY16" i="38"/>
  <c r="BX16" i="38"/>
  <c r="BW16" i="38"/>
  <c r="BJ16" i="38"/>
  <c r="BE16" i="38" s="1"/>
  <c r="BF16" i="38"/>
  <c r="BD16" i="38"/>
  <c r="BC16" i="38"/>
  <c r="BB16" i="38"/>
  <c r="CE15" i="38"/>
  <c r="CA15" i="38"/>
  <c r="BY15" i="38"/>
  <c r="BX15" i="38"/>
  <c r="BW15" i="38"/>
  <c r="BF15" i="38"/>
  <c r="BD15" i="38"/>
  <c r="BC15" i="38"/>
  <c r="BB15" i="38"/>
  <c r="AZ15" i="38"/>
  <c r="BE15" i="38" s="1"/>
  <c r="CE14" i="38"/>
  <c r="CA14" i="38"/>
  <c r="BY14" i="38"/>
  <c r="BX14" i="38"/>
  <c r="BW14" i="38"/>
  <c r="BU14" i="38"/>
  <c r="BF14" i="38"/>
  <c r="BD14" i="38"/>
  <c r="BC14" i="38"/>
  <c r="BB14" i="38"/>
  <c r="AZ14" i="38"/>
  <c r="BE14" i="38" s="1"/>
  <c r="B14" i="38"/>
  <c r="CE13" i="38"/>
  <c r="CA13" i="38"/>
  <c r="BY13" i="38"/>
  <c r="BX13" i="38"/>
  <c r="BW13" i="38"/>
  <c r="BU13" i="38"/>
  <c r="BJ13" i="38"/>
  <c r="BF13" i="38"/>
  <c r="BD13" i="38"/>
  <c r="BC13" i="38"/>
  <c r="BB13" i="38"/>
  <c r="AZ13" i="38"/>
  <c r="CE12" i="38"/>
  <c r="CA12" i="38"/>
  <c r="BY12" i="38"/>
  <c r="BX12" i="38"/>
  <c r="BW12" i="38"/>
  <c r="BU12" i="38"/>
  <c r="BJ12" i="38"/>
  <c r="BF12" i="38"/>
  <c r="BD12" i="38"/>
  <c r="BC12" i="38"/>
  <c r="BB12" i="38"/>
  <c r="AZ12" i="38"/>
  <c r="I12" i="38"/>
  <c r="H12" i="38"/>
  <c r="G12" i="38"/>
  <c r="CE11" i="38"/>
  <c r="CA11" i="38"/>
  <c r="BY11" i="38"/>
  <c r="BX11" i="38"/>
  <c r="BW11" i="38"/>
  <c r="BU11" i="38"/>
  <c r="BJ11" i="38"/>
  <c r="BF11" i="38"/>
  <c r="BD11" i="38"/>
  <c r="BC11" i="38"/>
  <c r="BB11" i="38"/>
  <c r="AZ11" i="38"/>
  <c r="AM6" i="38"/>
  <c r="AF6" i="38"/>
  <c r="J11" i="38"/>
  <c r="K11" i="38" s="1"/>
  <c r="CE10" i="38"/>
  <c r="CA10" i="38"/>
  <c r="BY10" i="38"/>
  <c r="BX10" i="38"/>
  <c r="BW10" i="38"/>
  <c r="BU10" i="38"/>
  <c r="BJ10" i="38"/>
  <c r="BF10" i="38"/>
  <c r="BD10" i="38"/>
  <c r="BC10" i="38"/>
  <c r="BB10" i="38"/>
  <c r="AZ10" i="38"/>
  <c r="AM9" i="38"/>
  <c r="AF9" i="38"/>
  <c r="O155" i="38"/>
  <c r="N155" i="38"/>
  <c r="L155" i="38"/>
  <c r="J9" i="38"/>
  <c r="K9" i="38" s="1"/>
  <c r="CE9" i="38"/>
  <c r="CA9" i="38"/>
  <c r="BY9" i="38"/>
  <c r="BX9" i="38"/>
  <c r="BW9" i="38"/>
  <c r="BU9" i="38"/>
  <c r="BJ6" i="38"/>
  <c r="BF6" i="38"/>
  <c r="BD6" i="38"/>
  <c r="BC6" i="38"/>
  <c r="BB6" i="38"/>
  <c r="AZ6" i="38"/>
  <c r="AM8" i="38"/>
  <c r="AF8" i="38"/>
  <c r="J10" i="38"/>
  <c r="K10" i="38" s="1"/>
  <c r="CE8" i="38"/>
  <c r="CA8" i="38"/>
  <c r="BY8" i="38"/>
  <c r="BX8" i="38"/>
  <c r="BW8" i="38"/>
  <c r="BJ9" i="38"/>
  <c r="BF9" i="38"/>
  <c r="BD9" i="38"/>
  <c r="BC9" i="38"/>
  <c r="BB9" i="38"/>
  <c r="AZ9" i="38"/>
  <c r="AM11" i="38"/>
  <c r="AF11" i="38"/>
  <c r="J8" i="38"/>
  <c r="K8" i="38" s="1"/>
  <c r="CE7" i="38"/>
  <c r="CA7" i="38"/>
  <c r="BY7" i="38"/>
  <c r="BX7" i="38"/>
  <c r="BW7" i="38"/>
  <c r="BU7" i="38"/>
  <c r="BJ8" i="38"/>
  <c r="BF8" i="38"/>
  <c r="BD8" i="38"/>
  <c r="BC8" i="38"/>
  <c r="BB8" i="38"/>
  <c r="AZ8" i="38"/>
  <c r="AM10" i="38"/>
  <c r="AF10" i="38"/>
  <c r="N157" i="38"/>
  <c r="J6" i="38"/>
  <c r="K6" i="38" s="1"/>
  <c r="CE6" i="38"/>
  <c r="CA6" i="38"/>
  <c r="BY6" i="38"/>
  <c r="BX6" i="38"/>
  <c r="BW6" i="38"/>
  <c r="BU6" i="38"/>
  <c r="BJ7" i="38"/>
  <c r="BF7" i="38"/>
  <c r="BD7" i="38"/>
  <c r="BC7" i="38"/>
  <c r="BB7" i="38"/>
  <c r="AZ7" i="38"/>
  <c r="AM7" i="38"/>
  <c r="AF7" i="38"/>
  <c r="N156" i="38"/>
  <c r="L156" i="38"/>
  <c r="J7" i="38"/>
  <c r="K7" i="38" s="1"/>
  <c r="CE5" i="38"/>
  <c r="CA5" i="38"/>
  <c r="BY5" i="38"/>
  <c r="BX5" i="38"/>
  <c r="BW5" i="38"/>
  <c r="BU5" i="38"/>
  <c r="BJ5" i="38"/>
  <c r="BF5" i="38"/>
  <c r="BD5" i="38"/>
  <c r="BC5" i="38"/>
  <c r="BB5" i="38"/>
  <c r="AZ5" i="38"/>
  <c r="AM5" i="38"/>
  <c r="AF5" i="38"/>
  <c r="J5" i="38"/>
  <c r="K5" i="38" s="1"/>
  <c r="J4" i="38"/>
  <c r="K4" i="38" s="1"/>
  <c r="P3" i="38"/>
  <c r="O153" i="38" l="1"/>
  <c r="O10" i="38"/>
  <c r="O11" i="38"/>
  <c r="O154" i="38" s="1"/>
  <c r="L8" i="38"/>
  <c r="L152" i="38" s="1"/>
  <c r="N5" i="38"/>
  <c r="N151" i="38" s="1"/>
  <c r="O5" i="38"/>
  <c r="O151" i="38" s="1"/>
  <c r="L6" i="38"/>
  <c r="L157" i="38" s="1"/>
  <c r="O6" i="38"/>
  <c r="O157" i="38" s="1"/>
  <c r="O7" i="38"/>
  <c r="O156" i="38" s="1"/>
  <c r="N10" i="38"/>
  <c r="N153" i="38" s="1"/>
  <c r="N11" i="38"/>
  <c r="N154" i="38" s="1"/>
  <c r="L5" i="38"/>
  <c r="L151" i="38" s="1"/>
  <c r="CB99" i="38"/>
  <c r="AM106" i="38"/>
  <c r="AM43" i="38" s="1"/>
  <c r="BE12" i="38"/>
  <c r="BE20" i="38"/>
  <c r="BE11" i="38"/>
  <c r="AK93" i="38"/>
  <c r="BB59" i="38"/>
  <c r="AM90" i="38"/>
  <c r="BE7" i="38"/>
  <c r="BZ34" i="38"/>
  <c r="BZ38" i="38"/>
  <c r="BE119" i="38"/>
  <c r="BZ35" i="38"/>
  <c r="CF99" i="38"/>
  <c r="BZ8" i="38"/>
  <c r="BZ12" i="38"/>
  <c r="BZ20" i="38"/>
  <c r="BJ44" i="38"/>
  <c r="BZ24" i="38"/>
  <c r="BE33" i="38"/>
  <c r="BF44" i="38"/>
  <c r="BZ43" i="38"/>
  <c r="BZ44" i="38"/>
  <c r="BZ48" i="38"/>
  <c r="BZ52" i="38"/>
  <c r="BZ22" i="38"/>
  <c r="BZ37" i="38"/>
  <c r="BE122" i="38"/>
  <c r="BZ19" i="38"/>
  <c r="CA98" i="38"/>
  <c r="BE95" i="38"/>
  <c r="BZ45" i="38"/>
  <c r="BZ49" i="38"/>
  <c r="BE85" i="38"/>
  <c r="BE87" i="38"/>
  <c r="BE13" i="38"/>
  <c r="BE6" i="38"/>
  <c r="BZ9" i="38"/>
  <c r="BE21" i="38"/>
  <c r="BE42" i="38"/>
  <c r="BC44" i="38"/>
  <c r="BZ50" i="38"/>
  <c r="BD102" i="38"/>
  <c r="BF102" i="38"/>
  <c r="BZ6" i="38"/>
  <c r="BE8" i="38"/>
  <c r="BZ7" i="38"/>
  <c r="BE9" i="38"/>
  <c r="BZ11" i="38"/>
  <c r="BU100" i="38"/>
  <c r="BZ13" i="38"/>
  <c r="BZ26" i="38"/>
  <c r="BZ78" i="38"/>
  <c r="BB44" i="38"/>
  <c r="CE98" i="38"/>
  <c r="AB93" i="38"/>
  <c r="AL93" i="38"/>
  <c r="CD99" i="38"/>
  <c r="BZ29" i="38"/>
  <c r="CC99" i="38"/>
  <c r="AL28" i="38"/>
  <c r="AL29" i="38" s="1"/>
  <c r="AC93" i="38"/>
  <c r="BJ89" i="38"/>
  <c r="BJ102" i="38"/>
  <c r="BE47" i="38"/>
  <c r="BE50" i="38"/>
  <c r="BE52" i="38"/>
  <c r="BE80" i="38"/>
  <c r="BB102" i="38"/>
  <c r="BE117" i="38"/>
  <c r="BY98" i="38"/>
  <c r="BX100" i="38"/>
  <c r="BZ30" i="38"/>
  <c r="BZ32" i="38"/>
  <c r="BZ41" i="38"/>
  <c r="BE48" i="38"/>
  <c r="BU98" i="38"/>
  <c r="BB89" i="38"/>
  <c r="CE100" i="38"/>
  <c r="AH28" i="38"/>
  <c r="AH29" i="38" s="1"/>
  <c r="BZ28" i="38"/>
  <c r="AI93" i="38"/>
  <c r="BW98" i="38"/>
  <c r="BV99" i="38"/>
  <c r="BE5" i="38"/>
  <c r="CA53" i="38"/>
  <c r="BZ10" i="38"/>
  <c r="BZ15" i="38"/>
  <c r="BZ17" i="38"/>
  <c r="BZ23" i="38"/>
  <c r="BZ25" i="38"/>
  <c r="BZ27" i="38"/>
  <c r="BZ42" i="38"/>
  <c r="BE41" i="38"/>
  <c r="BZ46" i="38"/>
  <c r="AC28" i="38"/>
  <c r="AC29" i="38" s="1"/>
  <c r="AD93" i="38"/>
  <c r="BJ130" i="38"/>
  <c r="BZ16" i="38"/>
  <c r="BE81" i="38"/>
  <c r="BZ87" i="38"/>
  <c r="AE93" i="38"/>
  <c r="BE90" i="38"/>
  <c r="BF130" i="38"/>
  <c r="BZ92" i="38"/>
  <c r="BX98" i="38"/>
  <c r="BX53" i="38"/>
  <c r="BC18" i="38"/>
  <c r="BE25" i="38"/>
  <c r="BZ31" i="38"/>
  <c r="BZ40" i="38"/>
  <c r="BE79" i="38"/>
  <c r="AH93" i="38"/>
  <c r="AM87" i="38"/>
  <c r="BC89" i="38"/>
  <c r="AF106" i="38"/>
  <c r="AF43" i="38" s="1"/>
  <c r="BE109" i="38"/>
  <c r="BD116" i="38"/>
  <c r="BB130" i="38"/>
  <c r="BY53" i="38"/>
  <c r="BE10" i="38"/>
  <c r="BZ18" i="38"/>
  <c r="BE19" i="38"/>
  <c r="BZ21" i="38"/>
  <c r="BZ33" i="38"/>
  <c r="BZ36" i="38"/>
  <c r="BE45" i="38"/>
  <c r="BZ47" i="38"/>
  <c r="BZ51" i="38"/>
  <c r="BJ59" i="38"/>
  <c r="BE78" i="38"/>
  <c r="BZ79" i="38"/>
  <c r="BE83" i="38"/>
  <c r="BD89" i="38"/>
  <c r="BE92" i="38"/>
  <c r="BE96" i="38"/>
  <c r="BE103" i="38"/>
  <c r="BF116" i="38"/>
  <c r="BE126" i="38"/>
  <c r="BE125" i="38"/>
  <c r="BC130" i="38"/>
  <c r="BZ93" i="38"/>
  <c r="BZ14" i="38"/>
  <c r="BZ39" i="38"/>
  <c r="AM91" i="38"/>
  <c r="BS99" i="38"/>
  <c r="BY100" i="38"/>
  <c r="CE53" i="38"/>
  <c r="BE93" i="38"/>
  <c r="BE113" i="38"/>
  <c r="BE26" i="38"/>
  <c r="BJ32" i="38"/>
  <c r="BB32" i="38"/>
  <c r="BE24" i="38"/>
  <c r="BE22" i="38"/>
  <c r="BE23" i="38"/>
  <c r="BE27" i="38"/>
  <c r="BD32" i="38"/>
  <c r="AZ32" i="38"/>
  <c r="BF32" i="38"/>
  <c r="BE98" i="38"/>
  <c r="BE100" i="38"/>
  <c r="BE97" i="38"/>
  <c r="BC102" i="38"/>
  <c r="BE94" i="38"/>
  <c r="BE99" i="38"/>
  <c r="BE107" i="38"/>
  <c r="BE108" i="38"/>
  <c r="BE112" i="38"/>
  <c r="BE104" i="38"/>
  <c r="BE110" i="38"/>
  <c r="BB116" i="38"/>
  <c r="BE105" i="38"/>
  <c r="BC116" i="38"/>
  <c r="BZ82" i="38"/>
  <c r="BZ84" i="38"/>
  <c r="BZ88" i="38"/>
  <c r="BZ95" i="38"/>
  <c r="BU53" i="38"/>
  <c r="N152" i="38"/>
  <c r="BE36" i="38"/>
  <c r="BE39" i="38"/>
  <c r="BE37" i="38"/>
  <c r="BE38" i="38"/>
  <c r="BE43" i="38"/>
  <c r="BD44" i="38"/>
  <c r="BE40" i="38"/>
  <c r="BE35" i="38"/>
  <c r="BE34" i="38"/>
  <c r="CA100" i="38"/>
  <c r="L154" i="38"/>
  <c r="BD130" i="38"/>
  <c r="BE120" i="38"/>
  <c r="BE121" i="38"/>
  <c r="BE124" i="38"/>
  <c r="BE86" i="38"/>
  <c r="BF89" i="38"/>
  <c r="BE82" i="38"/>
  <c r="BE88" i="38"/>
  <c r="BE84" i="38"/>
  <c r="BJ18" i="38"/>
  <c r="BG131" i="38"/>
  <c r="BH131" i="38"/>
  <c r="BI131" i="38"/>
  <c r="AZ18" i="38"/>
  <c r="BK131" i="38"/>
  <c r="BE51" i="38"/>
  <c r="BE49" i="38"/>
  <c r="BE54" i="38"/>
  <c r="AZ59" i="38"/>
  <c r="BC59" i="38"/>
  <c r="BW100" i="38"/>
  <c r="BT99" i="38"/>
  <c r="BR99" i="38"/>
  <c r="BZ97" i="38"/>
  <c r="BZ80" i="38"/>
  <c r="BZ81" i="38"/>
  <c r="BZ96" i="38"/>
  <c r="BZ86" i="38"/>
  <c r="BZ94" i="38"/>
  <c r="BZ83" i="38"/>
  <c r="BZ89" i="38"/>
  <c r="BZ90" i="38"/>
  <c r="BZ91" i="38"/>
  <c r="BZ85" i="38"/>
  <c r="BW53" i="38"/>
  <c r="BB18" i="38"/>
  <c r="AM13" i="38"/>
  <c r="AJ14" i="38"/>
  <c r="AF91" i="38"/>
  <c r="AF89" i="38"/>
  <c r="AF88" i="38"/>
  <c r="AF90" i="38"/>
  <c r="AM92" i="38"/>
  <c r="AM86" i="38"/>
  <c r="AF87" i="38"/>
  <c r="AM89" i="38"/>
  <c r="AF92" i="38"/>
  <c r="AM88" i="38"/>
  <c r="AM25" i="38"/>
  <c r="AM24" i="38"/>
  <c r="AF27" i="38"/>
  <c r="AM26" i="38"/>
  <c r="AF21" i="38"/>
  <c r="AM23" i="38"/>
  <c r="AF24" i="38"/>
  <c r="AF20" i="38"/>
  <c r="AM22" i="38"/>
  <c r="AF23" i="38"/>
  <c r="AM21" i="38"/>
  <c r="AF22" i="38"/>
  <c r="AF25" i="38"/>
  <c r="AM27" i="38"/>
  <c r="M151" i="38"/>
  <c r="M158" i="38" s="1"/>
  <c r="J156" i="38"/>
  <c r="K156" i="38" s="1"/>
  <c r="I158" i="38"/>
  <c r="J151" i="38"/>
  <c r="K151" i="38" s="1"/>
  <c r="J155" i="38"/>
  <c r="K155" i="38" s="1"/>
  <c r="J157" i="38"/>
  <c r="K157" i="38" s="1"/>
  <c r="J152" i="38"/>
  <c r="K152" i="38" s="1"/>
  <c r="J154" i="38"/>
  <c r="K154" i="38" s="1"/>
  <c r="H158" i="38"/>
  <c r="G158" i="38"/>
  <c r="J153" i="38"/>
  <c r="K153" i="38" s="1"/>
  <c r="J150" i="38"/>
  <c r="K150" i="38" s="1"/>
  <c r="P149" i="38"/>
  <c r="AI14" i="38"/>
  <c r="AI28" i="38"/>
  <c r="AI29" i="38" s="1"/>
  <c r="AD28" i="38"/>
  <c r="AD29" i="38" s="1"/>
  <c r="AD14" i="38"/>
  <c r="AF44" i="38"/>
  <c r="AK14" i="38"/>
  <c r="AK28" i="38"/>
  <c r="AK29" i="38" s="1"/>
  <c r="AB14" i="38"/>
  <c r="AB28" i="38"/>
  <c r="AB29" i="38" s="1"/>
  <c r="AL14" i="38"/>
  <c r="AE28" i="38"/>
  <c r="AE29" i="38" s="1"/>
  <c r="AW131" i="38"/>
  <c r="O152" i="38"/>
  <c r="AF13" i="38"/>
  <c r="AF26" i="38"/>
  <c r="BD59" i="38"/>
  <c r="AF86" i="38"/>
  <c r="AZ89" i="38"/>
  <c r="AJ93" i="38"/>
  <c r="AZ116" i="38"/>
  <c r="AX131" i="38"/>
  <c r="BZ5" i="38"/>
  <c r="AM20" i="38"/>
  <c r="BC32" i="38"/>
  <c r="AJ43" i="38"/>
  <c r="AJ44" i="38" s="1"/>
  <c r="AM44" i="38" s="1"/>
  <c r="AZ44" i="38"/>
  <c r="BE44" i="38" s="1"/>
  <c r="BF59" i="38"/>
  <c r="BJ116" i="38"/>
  <c r="AC14" i="38"/>
  <c r="AM80" i="38"/>
  <c r="AY131" i="38"/>
  <c r="L153" i="38"/>
  <c r="AH14" i="38"/>
  <c r="AF80" i="38"/>
  <c r="AZ102" i="38"/>
  <c r="AZ130" i="38"/>
  <c r="BA131" i="38"/>
  <c r="BD18" i="38"/>
  <c r="BF18" i="38"/>
  <c r="L92" i="36"/>
  <c r="L91" i="36"/>
  <c r="L90" i="36"/>
  <c r="L89" i="36"/>
  <c r="L88" i="36"/>
  <c r="L87" i="36"/>
  <c r="L86" i="36"/>
  <c r="L85" i="36"/>
  <c r="L84" i="36"/>
  <c r="L83" i="36"/>
  <c r="L82" i="36"/>
  <c r="L81" i="36"/>
  <c r="L80" i="36"/>
  <c r="L79" i="36"/>
  <c r="L78" i="36"/>
  <c r="L77" i="36"/>
  <c r="L98" i="36"/>
  <c r="L97" i="36"/>
  <c r="L96" i="36"/>
  <c r="AY130" i="36"/>
  <c r="N5" i="36" s="1"/>
  <c r="BF100" i="36"/>
  <c r="BD100" i="36"/>
  <c r="BC100" i="36"/>
  <c r="BB100" i="36"/>
  <c r="AZ100" i="36"/>
  <c r="BE100" i="36" s="1"/>
  <c r="BU6" i="36"/>
  <c r="AZ126" i="36"/>
  <c r="BE126" i="36" s="1"/>
  <c r="AZ125" i="36"/>
  <c r="BE125" i="36" s="1"/>
  <c r="BF126" i="36"/>
  <c r="BD126" i="36"/>
  <c r="BC126" i="36"/>
  <c r="BF125" i="36"/>
  <c r="BD125" i="36"/>
  <c r="BC125" i="36"/>
  <c r="BF109" i="36"/>
  <c r="BD109" i="36"/>
  <c r="BC109" i="36"/>
  <c r="BF107" i="36"/>
  <c r="BD107" i="36"/>
  <c r="BC107" i="36"/>
  <c r="AZ109" i="36"/>
  <c r="BE109" i="36" s="1"/>
  <c r="AZ108" i="36"/>
  <c r="AZ107" i="36"/>
  <c r="BE107" i="36" s="1"/>
  <c r="CE14" i="36"/>
  <c r="CA14" i="36"/>
  <c r="BY14" i="36"/>
  <c r="BX14" i="36"/>
  <c r="BW14" i="36"/>
  <c r="BU14" i="36"/>
  <c r="BF15" i="36"/>
  <c r="BD15" i="36"/>
  <c r="BC15" i="36"/>
  <c r="BB15" i="36"/>
  <c r="AZ15" i="36"/>
  <c r="BE15" i="36" s="1"/>
  <c r="BF14" i="36"/>
  <c r="BD14" i="36"/>
  <c r="BC14" i="36"/>
  <c r="BB14" i="36"/>
  <c r="AZ14" i="36"/>
  <c r="BF28" i="36"/>
  <c r="BD28" i="36"/>
  <c r="BC28" i="36"/>
  <c r="BB28" i="36"/>
  <c r="BF27" i="36"/>
  <c r="BD27" i="36"/>
  <c r="BC27" i="36"/>
  <c r="BB27" i="36"/>
  <c r="AZ28" i="36"/>
  <c r="BE28" i="36" s="1"/>
  <c r="AZ27" i="36"/>
  <c r="BE27" i="36" s="1"/>
  <c r="BF55" i="36"/>
  <c r="BD55" i="36"/>
  <c r="BC55" i="36"/>
  <c r="BB55" i="36"/>
  <c r="BF54" i="36"/>
  <c r="BD54" i="36"/>
  <c r="BC54" i="36"/>
  <c r="BB54" i="36"/>
  <c r="BF53" i="36"/>
  <c r="BD53" i="36"/>
  <c r="BC53" i="36"/>
  <c r="BB53" i="36"/>
  <c r="AZ55" i="36"/>
  <c r="BE55" i="36" s="1"/>
  <c r="AZ54" i="36"/>
  <c r="BE54" i="36" s="1"/>
  <c r="AZ53" i="36"/>
  <c r="BE53" i="36" s="1"/>
  <c r="AK127" i="37"/>
  <c r="AJ127" i="37"/>
  <c r="AI127" i="37"/>
  <c r="AL127" i="37" s="1"/>
  <c r="AL11" i="37" s="1"/>
  <c r="AH127" i="37"/>
  <c r="AG127" i="37"/>
  <c r="AD127" i="37"/>
  <c r="AD11" i="37" s="1"/>
  <c r="AD12" i="37" s="1"/>
  <c r="AC127" i="37"/>
  <c r="AB127" i="37"/>
  <c r="AE127" i="37" s="1"/>
  <c r="AE11" i="37" s="1"/>
  <c r="AA127" i="37"/>
  <c r="AL126" i="37"/>
  <c r="AE126" i="37"/>
  <c r="AL125" i="37"/>
  <c r="AE125" i="37"/>
  <c r="AL124" i="37"/>
  <c r="AE124" i="37"/>
  <c r="AL123" i="37"/>
  <c r="AE123" i="37"/>
  <c r="AL122" i="37"/>
  <c r="AE122" i="37"/>
  <c r="AL121" i="37"/>
  <c r="AE121" i="37"/>
  <c r="AL120" i="37"/>
  <c r="AE120" i="37"/>
  <c r="AD116" i="37"/>
  <c r="AB116" i="37"/>
  <c r="AA116" i="37"/>
  <c r="Z116" i="37"/>
  <c r="L116" i="37"/>
  <c r="L115" i="37"/>
  <c r="L114" i="37"/>
  <c r="L113" i="37"/>
  <c r="AQ112" i="37"/>
  <c r="AO112" i="37"/>
  <c r="AN112" i="37"/>
  <c r="AM112" i="37"/>
  <c r="AD112" i="37"/>
  <c r="AD113" i="37" s="1"/>
  <c r="AB112" i="37"/>
  <c r="AB113" i="37" s="1"/>
  <c r="AA112" i="37"/>
  <c r="AA113" i="37" s="1"/>
  <c r="Z112" i="37"/>
  <c r="Z113" i="37" s="1"/>
  <c r="L112" i="37"/>
  <c r="AP111" i="37"/>
  <c r="AC111" i="37"/>
  <c r="L111" i="37"/>
  <c r="AP110" i="37"/>
  <c r="AC110" i="37"/>
  <c r="L110" i="37"/>
  <c r="AP109" i="37"/>
  <c r="AC109" i="37"/>
  <c r="L109" i="37"/>
  <c r="AP108" i="37"/>
  <c r="AC108" i="37"/>
  <c r="L108" i="37"/>
  <c r="AP107" i="37"/>
  <c r="AC107" i="37"/>
  <c r="L107" i="37"/>
  <c r="AP106" i="37"/>
  <c r="AC106" i="37"/>
  <c r="L106" i="37"/>
  <c r="AP105" i="37"/>
  <c r="AC105" i="37"/>
  <c r="L105" i="37"/>
  <c r="AP104" i="37"/>
  <c r="AP112" i="37" s="1"/>
  <c r="AC104" i="37"/>
  <c r="AC112" i="37" s="1"/>
  <c r="L104" i="37"/>
  <c r="L103" i="37"/>
  <c r="AQ101" i="37"/>
  <c r="AO101" i="37"/>
  <c r="AN101" i="37"/>
  <c r="AM101" i="37"/>
  <c r="AB101" i="37"/>
  <c r="AA101" i="37"/>
  <c r="AP100" i="37"/>
  <c r="AD100" i="37"/>
  <c r="AD101" i="37" s="1"/>
  <c r="AD115" i="37" s="1"/>
  <c r="AB100" i="37"/>
  <c r="AA100" i="37"/>
  <c r="Z100" i="37"/>
  <c r="Z101" i="37" s="1"/>
  <c r="Z115" i="37" s="1"/>
  <c r="AP99" i="37"/>
  <c r="AC99" i="37"/>
  <c r="L99" i="37"/>
  <c r="AP98" i="37"/>
  <c r="AC98" i="37"/>
  <c r="L98" i="37"/>
  <c r="AP97" i="37"/>
  <c r="AC97" i="37"/>
  <c r="L97" i="37"/>
  <c r="AP96" i="37"/>
  <c r="AC96" i="37"/>
  <c r="L96" i="37"/>
  <c r="AP95" i="37"/>
  <c r="AC95" i="37"/>
  <c r="L95" i="37"/>
  <c r="AP94" i="37"/>
  <c r="AC94" i="37"/>
  <c r="L94" i="37"/>
  <c r="AP93" i="37"/>
  <c r="AC93" i="37"/>
  <c r="L93" i="37"/>
  <c r="AP92" i="37"/>
  <c r="AC92" i="37"/>
  <c r="L92" i="37"/>
  <c r="AP91" i="37"/>
  <c r="AC91" i="37"/>
  <c r="L91" i="37"/>
  <c r="AP90" i="37"/>
  <c r="AC90" i="37"/>
  <c r="L90" i="37"/>
  <c r="AP89" i="37"/>
  <c r="AC89" i="37"/>
  <c r="L89" i="37"/>
  <c r="AP88" i="37"/>
  <c r="AC88" i="37"/>
  <c r="L88" i="37"/>
  <c r="AP87" i="37"/>
  <c r="AC87" i="37"/>
  <c r="L87" i="37"/>
  <c r="AP86" i="37"/>
  <c r="AC86" i="37"/>
  <c r="L86" i="37"/>
  <c r="AP85" i="37"/>
  <c r="AC85" i="37"/>
  <c r="L85" i="37"/>
  <c r="AP84" i="37"/>
  <c r="AC84" i="37"/>
  <c r="L84" i="37"/>
  <c r="AP83" i="37"/>
  <c r="AC83" i="37"/>
  <c r="L83" i="37"/>
  <c r="AP82" i="37"/>
  <c r="AC82" i="37"/>
  <c r="L82" i="37"/>
  <c r="AP81" i="37"/>
  <c r="AC81" i="37"/>
  <c r="L81" i="37"/>
  <c r="AP80" i="37"/>
  <c r="AC80" i="37"/>
  <c r="L80" i="37"/>
  <c r="AP79" i="37"/>
  <c r="AC79" i="37"/>
  <c r="L79" i="37"/>
  <c r="AP78" i="37"/>
  <c r="AC78" i="37"/>
  <c r="AP77" i="37"/>
  <c r="AP101" i="37" s="1"/>
  <c r="AC77" i="37"/>
  <c r="AC100" i="37" s="1"/>
  <c r="C74" i="37"/>
  <c r="AK66" i="37"/>
  <c r="AH66" i="37"/>
  <c r="X66" i="37"/>
  <c r="U66" i="37"/>
  <c r="AO63" i="37"/>
  <c r="AQ62" i="37"/>
  <c r="O5" i="37" s="1"/>
  <c r="AO62" i="37"/>
  <c r="AP62" i="37" s="1"/>
  <c r="AN62" i="37"/>
  <c r="AM62" i="37"/>
  <c r="AD62" i="37"/>
  <c r="AB62" i="37"/>
  <c r="N11" i="37" s="1"/>
  <c r="AA62" i="37"/>
  <c r="L11" i="37" s="1"/>
  <c r="Z62" i="37"/>
  <c r="AP61" i="37"/>
  <c r="AC61" i="37"/>
  <c r="AP60" i="37"/>
  <c r="AC60" i="37"/>
  <c r="AP59" i="37"/>
  <c r="AC59" i="37"/>
  <c r="AP58" i="37"/>
  <c r="AC58" i="37"/>
  <c r="AP57" i="37"/>
  <c r="AC57" i="37"/>
  <c r="AP56" i="37"/>
  <c r="AC56" i="37"/>
  <c r="AP55" i="37"/>
  <c r="AC55" i="37"/>
  <c r="AP54" i="37"/>
  <c r="AC54" i="37"/>
  <c r="G54" i="37"/>
  <c r="AP53" i="37"/>
  <c r="AC53" i="37"/>
  <c r="L53" i="37"/>
  <c r="G53" i="37"/>
  <c r="AP52" i="37"/>
  <c r="AC52" i="37"/>
  <c r="AP51" i="37"/>
  <c r="AC51" i="37"/>
  <c r="AQ50" i="37"/>
  <c r="AO50" i="37"/>
  <c r="AP50" i="37" s="1"/>
  <c r="AN50" i="37"/>
  <c r="AM50" i="37"/>
  <c r="AD50" i="37"/>
  <c r="O8" i="37" s="1"/>
  <c r="AB50" i="37"/>
  <c r="AC50" i="37" s="1"/>
  <c r="AA50" i="37"/>
  <c r="Z50" i="37"/>
  <c r="AP49" i="37"/>
  <c r="AC49" i="37"/>
  <c r="AP48" i="37"/>
  <c r="AC48" i="37"/>
  <c r="AP47" i="37"/>
  <c r="AC47" i="37"/>
  <c r="AP46" i="37"/>
  <c r="AC46" i="37"/>
  <c r="AP45" i="37"/>
  <c r="AC45" i="37"/>
  <c r="AP44" i="37"/>
  <c r="AC44" i="37"/>
  <c r="AP43" i="37"/>
  <c r="AC43" i="37"/>
  <c r="AP42" i="37"/>
  <c r="AC42" i="37"/>
  <c r="AP41" i="37"/>
  <c r="AC41" i="37"/>
  <c r="AP40" i="37"/>
  <c r="AC40" i="37"/>
  <c r="AP39" i="37"/>
  <c r="AC39" i="37"/>
  <c r="AQ38" i="37"/>
  <c r="AO38" i="37"/>
  <c r="AP38" i="37" s="1"/>
  <c r="AN38" i="37"/>
  <c r="AM38" i="37"/>
  <c r="AD38" i="37"/>
  <c r="O7" i="37" s="1"/>
  <c r="AB38" i="37"/>
  <c r="AC38" i="37" s="1"/>
  <c r="AA38" i="37"/>
  <c r="Z38" i="37"/>
  <c r="AP37" i="37"/>
  <c r="AC37" i="37"/>
  <c r="AP36" i="37"/>
  <c r="AC36" i="37"/>
  <c r="AP35" i="37"/>
  <c r="AC35" i="37"/>
  <c r="AP34" i="37"/>
  <c r="AC34" i="37"/>
  <c r="AP33" i="37"/>
  <c r="AC33" i="37"/>
  <c r="AP32" i="37"/>
  <c r="AC32" i="37"/>
  <c r="AP31" i="37"/>
  <c r="AC31" i="37"/>
  <c r="AP30" i="37"/>
  <c r="AC30" i="37"/>
  <c r="AP29" i="37"/>
  <c r="AC29" i="37"/>
  <c r="AP28" i="37"/>
  <c r="AC28" i="37"/>
  <c r="AP27" i="37"/>
  <c r="AC27" i="37"/>
  <c r="AQ26" i="37"/>
  <c r="O4" i="37" s="1"/>
  <c r="AO26" i="37"/>
  <c r="AP26" i="37" s="1"/>
  <c r="AN26" i="37"/>
  <c r="AN63" i="37" s="1"/>
  <c r="AM26" i="37"/>
  <c r="AD26" i="37"/>
  <c r="AD63" i="37" s="1"/>
  <c r="AB26" i="37"/>
  <c r="AC26" i="37" s="1"/>
  <c r="AA26" i="37"/>
  <c r="L10" i="37" s="1"/>
  <c r="Z26" i="37"/>
  <c r="Z63" i="37" s="1"/>
  <c r="AP25" i="37"/>
  <c r="AC25" i="37"/>
  <c r="AP24" i="37"/>
  <c r="AC24" i="37"/>
  <c r="AP23" i="37"/>
  <c r="AC23" i="37"/>
  <c r="AP22" i="37"/>
  <c r="AC22" i="37"/>
  <c r="AP21" i="37"/>
  <c r="AC21" i="37"/>
  <c r="AP20" i="37"/>
  <c r="AC20" i="37"/>
  <c r="AP19" i="37"/>
  <c r="AC19" i="37"/>
  <c r="AP18" i="37"/>
  <c r="AC18" i="37"/>
  <c r="AP17" i="37"/>
  <c r="AC17" i="37"/>
  <c r="AP16" i="37"/>
  <c r="AC16" i="37"/>
  <c r="AP15" i="37"/>
  <c r="AC15" i="37"/>
  <c r="AC116" i="37" s="1"/>
  <c r="B14" i="37"/>
  <c r="AJ12" i="37"/>
  <c r="AH12" i="37"/>
  <c r="AC12" i="37"/>
  <c r="AA12" i="37"/>
  <c r="M12" i="37"/>
  <c r="I12" i="37"/>
  <c r="H12" i="37"/>
  <c r="G12" i="37"/>
  <c r="AK11" i="37"/>
  <c r="AK12" i="37" s="1"/>
  <c r="AJ11" i="37"/>
  <c r="AI11" i="37"/>
  <c r="AI12" i="37" s="1"/>
  <c r="AL12" i="37" s="1"/>
  <c r="AH11" i="37"/>
  <c r="AG11" i="37"/>
  <c r="AG12" i="37" s="1"/>
  <c r="AC11" i="37"/>
  <c r="AB11" i="37"/>
  <c r="AB12" i="37" s="1"/>
  <c r="AA11" i="37"/>
  <c r="O11" i="37"/>
  <c r="K11" i="37"/>
  <c r="J11" i="37"/>
  <c r="AL10" i="37"/>
  <c r="AE10" i="37"/>
  <c r="N10" i="37"/>
  <c r="J10" i="37"/>
  <c r="K10" i="37" s="1"/>
  <c r="AL9" i="37"/>
  <c r="AE9" i="37"/>
  <c r="O9" i="37"/>
  <c r="L9" i="37"/>
  <c r="J9" i="37"/>
  <c r="K9" i="37" s="1"/>
  <c r="AL8" i="37"/>
  <c r="AE8" i="37"/>
  <c r="N8" i="37"/>
  <c r="L8" i="37"/>
  <c r="K8" i="37"/>
  <c r="J8" i="37"/>
  <c r="AL7" i="37"/>
  <c r="AE7" i="37"/>
  <c r="N7" i="37"/>
  <c r="L7" i="37"/>
  <c r="J7" i="37"/>
  <c r="K7" i="37" s="1"/>
  <c r="AL6" i="37"/>
  <c r="AE6" i="37"/>
  <c r="O6" i="37"/>
  <c r="L6" i="37"/>
  <c r="K6" i="37"/>
  <c r="J6" i="37"/>
  <c r="AL5" i="37"/>
  <c r="AE5" i="37"/>
  <c r="N5" i="37"/>
  <c r="L5" i="37"/>
  <c r="J5" i="37"/>
  <c r="K5" i="37" s="1"/>
  <c r="AL4" i="37"/>
  <c r="AE4" i="37"/>
  <c r="N4" i="37"/>
  <c r="L4" i="37"/>
  <c r="J4" i="37"/>
  <c r="K4" i="37" s="1"/>
  <c r="AL3" i="37"/>
  <c r="AE3" i="37"/>
  <c r="P3" i="37"/>
  <c r="BE89" i="38" l="1"/>
  <c r="CE99" i="38"/>
  <c r="CA99" i="38"/>
  <c r="AJ28" i="38"/>
  <c r="AM28" i="38" s="1"/>
  <c r="BZ100" i="38"/>
  <c r="BE32" i="38"/>
  <c r="BY99" i="38"/>
  <c r="AF93" i="38"/>
  <c r="AM93" i="38"/>
  <c r="BX99" i="38"/>
  <c r="BZ98" i="38"/>
  <c r="BE102" i="38"/>
  <c r="BZ53" i="38"/>
  <c r="BE59" i="38"/>
  <c r="BJ131" i="38"/>
  <c r="BU99" i="38"/>
  <c r="L158" i="38"/>
  <c r="BD131" i="38"/>
  <c r="BF131" i="38"/>
  <c r="BB131" i="38"/>
  <c r="BC131" i="38"/>
  <c r="BE18" i="38"/>
  <c r="BW99" i="38"/>
  <c r="AM14" i="38"/>
  <c r="O12" i="38"/>
  <c r="O158" i="38"/>
  <c r="L12" i="38"/>
  <c r="N158" i="38"/>
  <c r="N12" i="38"/>
  <c r="AZ131" i="38"/>
  <c r="BE130" i="38"/>
  <c r="AF29" i="38"/>
  <c r="AF28" i="38"/>
  <c r="AF14" i="38"/>
  <c r="BE116" i="38"/>
  <c r="BZ14" i="36"/>
  <c r="AM63" i="37"/>
  <c r="AM64" i="37" s="1"/>
  <c r="BE14" i="36"/>
  <c r="L12" i="37"/>
  <c r="AQ64" i="37"/>
  <c r="AC101" i="37"/>
  <c r="AA115" i="37"/>
  <c r="AC113" i="37"/>
  <c r="AB115" i="37"/>
  <c r="AP63" i="37"/>
  <c r="O12" i="37"/>
  <c r="N9" i="37"/>
  <c r="N12" i="37" s="1"/>
  <c r="O10" i="37"/>
  <c r="AC62" i="37"/>
  <c r="AC63" i="37" s="1"/>
  <c r="AP64" i="37" s="1"/>
  <c r="AA63" i="37"/>
  <c r="AN64" i="37" s="1"/>
  <c r="AQ63" i="37"/>
  <c r="AB63" i="37"/>
  <c r="AO64" i="37" s="1"/>
  <c r="N6" i="37"/>
  <c r="AJ29" i="38" l="1"/>
  <c r="AM29" i="38" s="1"/>
  <c r="BZ99" i="38"/>
  <c r="BE131" i="38"/>
  <c r="AC115" i="37"/>
  <c r="AL80" i="36" l="1"/>
  <c r="AL13" i="36" s="1"/>
  <c r="AK80" i="36"/>
  <c r="AK13" i="36" s="1"/>
  <c r="AK14" i="36" s="1"/>
  <c r="AJ80" i="36"/>
  <c r="AJ13" i="36" s="1"/>
  <c r="AI80" i="36"/>
  <c r="AI13" i="36" s="1"/>
  <c r="AH80" i="36"/>
  <c r="AH13" i="36" s="1"/>
  <c r="AE80" i="36"/>
  <c r="AE13" i="36" s="1"/>
  <c r="AD80" i="36"/>
  <c r="AD13" i="36" s="1"/>
  <c r="AD14" i="36" s="1"/>
  <c r="AC80" i="36"/>
  <c r="AC13" i="36" s="1"/>
  <c r="AC14" i="36" s="1"/>
  <c r="AB80" i="36"/>
  <c r="AB13" i="36" s="1"/>
  <c r="AM79" i="36"/>
  <c r="AF79" i="36"/>
  <c r="BU93" i="36"/>
  <c r="BU92" i="36"/>
  <c r="BU91" i="36"/>
  <c r="BU90" i="36"/>
  <c r="BU89" i="36"/>
  <c r="BU88" i="36"/>
  <c r="BU87" i="36"/>
  <c r="BU86" i="36"/>
  <c r="BU85" i="36"/>
  <c r="BU84" i="36"/>
  <c r="BU83" i="36"/>
  <c r="BU82" i="36"/>
  <c r="BU81" i="36"/>
  <c r="BU80" i="36"/>
  <c r="BU79" i="36"/>
  <c r="CA93" i="36"/>
  <c r="BY93" i="36"/>
  <c r="BX93" i="36"/>
  <c r="BW93" i="36"/>
  <c r="CA92" i="36"/>
  <c r="BY92" i="36"/>
  <c r="BX92" i="36"/>
  <c r="BW92" i="36"/>
  <c r="CA91" i="36"/>
  <c r="BY91" i="36"/>
  <c r="BX91" i="36"/>
  <c r="BW91" i="36"/>
  <c r="CA90" i="36"/>
  <c r="BY90" i="36"/>
  <c r="BX90" i="36"/>
  <c r="BW90" i="36"/>
  <c r="CA89" i="36"/>
  <c r="BY89" i="36"/>
  <c r="BX89" i="36"/>
  <c r="BW89" i="36"/>
  <c r="CA88" i="36"/>
  <c r="BY88" i="36"/>
  <c r="BX88" i="36"/>
  <c r="BW88" i="36"/>
  <c r="CA87" i="36"/>
  <c r="BY87" i="36"/>
  <c r="BX87" i="36"/>
  <c r="BW87" i="36"/>
  <c r="CA86" i="36"/>
  <c r="BY86" i="36"/>
  <c r="BX86" i="36"/>
  <c r="BW86" i="36"/>
  <c r="BV94" i="36"/>
  <c r="BT94" i="36"/>
  <c r="BS94" i="36"/>
  <c r="BR94" i="36"/>
  <c r="CF94" i="36"/>
  <c r="CD94" i="36"/>
  <c r="CC94" i="36"/>
  <c r="CB94" i="36"/>
  <c r="CE93" i="36"/>
  <c r="CE92" i="36"/>
  <c r="CE91" i="36"/>
  <c r="CE90" i="36"/>
  <c r="CE89" i="36"/>
  <c r="CE88" i="36"/>
  <c r="CE87" i="36"/>
  <c r="CE86" i="36"/>
  <c r="CE85" i="36"/>
  <c r="CE84" i="36"/>
  <c r="CE83" i="36"/>
  <c r="CE82" i="36"/>
  <c r="CE81" i="36"/>
  <c r="CE80" i="36"/>
  <c r="CE79" i="36"/>
  <c r="CE78" i="36"/>
  <c r="BV53" i="36"/>
  <c r="BT53" i="36"/>
  <c r="BS53" i="36"/>
  <c r="BR53" i="36"/>
  <c r="CF53" i="36"/>
  <c r="CD53" i="36"/>
  <c r="CC53" i="36"/>
  <c r="CB53" i="36"/>
  <c r="CA52" i="36"/>
  <c r="BY52" i="36"/>
  <c r="BX52" i="36"/>
  <c r="BW52" i="36"/>
  <c r="CA51" i="36"/>
  <c r="BY51" i="36"/>
  <c r="BX51" i="36"/>
  <c r="BW51" i="36"/>
  <c r="CA50" i="36"/>
  <c r="BY50" i="36"/>
  <c r="BX50" i="36"/>
  <c r="BW50" i="36"/>
  <c r="CA49" i="36"/>
  <c r="BY49" i="36"/>
  <c r="BX49" i="36"/>
  <c r="BW49" i="36"/>
  <c r="CA48" i="36"/>
  <c r="BY48" i="36"/>
  <c r="BX48" i="36"/>
  <c r="BW48" i="36"/>
  <c r="CA47" i="36"/>
  <c r="BY47" i="36"/>
  <c r="BX47" i="36"/>
  <c r="BW47" i="36"/>
  <c r="CA46" i="36"/>
  <c r="BY46" i="36"/>
  <c r="BX46" i="36"/>
  <c r="BW46" i="36"/>
  <c r="CA45" i="36"/>
  <c r="BY45" i="36"/>
  <c r="BX45" i="36"/>
  <c r="BW45" i="36"/>
  <c r="CA44" i="36"/>
  <c r="BY44" i="36"/>
  <c r="BX44" i="36"/>
  <c r="BW44" i="36"/>
  <c r="CA43" i="36"/>
  <c r="BY43" i="36"/>
  <c r="BX43" i="36"/>
  <c r="BW43" i="36"/>
  <c r="CA42" i="36"/>
  <c r="BY42" i="36"/>
  <c r="BX42" i="36"/>
  <c r="BW42" i="36"/>
  <c r="CA41" i="36"/>
  <c r="BY41" i="36"/>
  <c r="BX41" i="36"/>
  <c r="BW41" i="36"/>
  <c r="CA40" i="36"/>
  <c r="BY40" i="36"/>
  <c r="BX40" i="36"/>
  <c r="BW40" i="36"/>
  <c r="CA39" i="36"/>
  <c r="BY39" i="36"/>
  <c r="BX39" i="36"/>
  <c r="BW39" i="36"/>
  <c r="CA38" i="36"/>
  <c r="BY38" i="36"/>
  <c r="BX38" i="36"/>
  <c r="BZ38" i="36" s="1"/>
  <c r="BW38" i="36"/>
  <c r="CA37" i="36"/>
  <c r="BY37" i="36"/>
  <c r="BX37" i="36"/>
  <c r="BW37" i="36"/>
  <c r="CA36" i="36"/>
  <c r="BY36" i="36"/>
  <c r="BX36" i="36"/>
  <c r="BW36" i="36"/>
  <c r="CA35" i="36"/>
  <c r="BY35" i="36"/>
  <c r="BX35" i="36"/>
  <c r="BW35" i="36"/>
  <c r="CA34" i="36"/>
  <c r="BY34" i="36"/>
  <c r="BX34" i="36"/>
  <c r="BW34" i="36"/>
  <c r="CA33" i="36"/>
  <c r="BY33" i="36"/>
  <c r="BX33" i="36"/>
  <c r="BW33" i="36"/>
  <c r="CA32" i="36"/>
  <c r="BY32" i="36"/>
  <c r="BX32" i="36"/>
  <c r="BW32" i="36"/>
  <c r="CA31" i="36"/>
  <c r="BY31" i="36"/>
  <c r="BX31" i="36"/>
  <c r="BW31" i="36"/>
  <c r="CA30" i="36"/>
  <c r="BY30" i="36"/>
  <c r="BX30" i="36"/>
  <c r="BW30" i="36"/>
  <c r="CA29" i="36"/>
  <c r="BY29" i="36"/>
  <c r="BX29" i="36"/>
  <c r="BW29" i="36"/>
  <c r="BU51" i="36"/>
  <c r="BU49" i="36"/>
  <c r="BU48" i="36"/>
  <c r="BU47" i="36"/>
  <c r="BU46" i="36"/>
  <c r="BU45" i="36"/>
  <c r="BU44" i="36"/>
  <c r="BU43" i="36"/>
  <c r="BU41" i="36"/>
  <c r="BU40" i="36"/>
  <c r="BU38" i="36"/>
  <c r="BU37" i="36"/>
  <c r="BU36" i="36"/>
  <c r="BU35" i="36"/>
  <c r="BU34" i="36"/>
  <c r="BU32" i="36"/>
  <c r="BU30" i="36"/>
  <c r="BU28" i="36"/>
  <c r="BU27" i="36"/>
  <c r="BU25" i="36"/>
  <c r="BU23" i="36"/>
  <c r="BU22" i="36"/>
  <c r="BU21" i="36"/>
  <c r="BU20" i="36"/>
  <c r="BU19" i="36"/>
  <c r="BU18" i="36"/>
  <c r="BU17" i="36"/>
  <c r="BU13" i="36"/>
  <c r="BU12" i="36"/>
  <c r="BU11" i="36"/>
  <c r="BU10" i="36"/>
  <c r="BU9" i="36"/>
  <c r="BU7" i="36"/>
  <c r="CE28" i="36"/>
  <c r="CE27" i="36"/>
  <c r="CE26" i="36"/>
  <c r="CE25" i="36"/>
  <c r="CE24" i="36"/>
  <c r="CE23" i="36"/>
  <c r="CE22" i="36"/>
  <c r="CE21" i="36"/>
  <c r="CE20" i="36"/>
  <c r="CE19" i="36"/>
  <c r="CE18" i="36"/>
  <c r="CE17" i="36"/>
  <c r="CE16" i="36"/>
  <c r="CE15" i="36"/>
  <c r="CE13" i="36"/>
  <c r="CE12" i="36"/>
  <c r="CE11" i="36"/>
  <c r="CE10" i="36"/>
  <c r="CE9" i="36"/>
  <c r="CE8" i="36"/>
  <c r="CE7" i="36"/>
  <c r="CE6" i="36"/>
  <c r="CE5" i="36"/>
  <c r="CE52" i="36"/>
  <c r="CE51" i="36"/>
  <c r="CE50" i="36"/>
  <c r="CE49" i="36"/>
  <c r="CE48" i="36"/>
  <c r="CE47" i="36"/>
  <c r="CE46" i="36"/>
  <c r="CE45" i="36"/>
  <c r="CE44" i="36"/>
  <c r="CE43" i="36"/>
  <c r="CE42" i="36"/>
  <c r="CE41" i="36"/>
  <c r="CE40" i="36"/>
  <c r="CE39" i="36"/>
  <c r="CE38" i="36"/>
  <c r="CE37" i="36"/>
  <c r="CE36" i="36"/>
  <c r="CE35" i="36"/>
  <c r="CE34" i="36"/>
  <c r="CE33" i="36"/>
  <c r="CE32" i="36"/>
  <c r="CE31" i="36"/>
  <c r="CE30" i="36"/>
  <c r="CE29" i="36"/>
  <c r="BK130" i="36"/>
  <c r="BI130" i="36"/>
  <c r="BH130" i="36"/>
  <c r="BG130" i="36"/>
  <c r="BJ129" i="36"/>
  <c r="BJ128" i="36"/>
  <c r="BJ127" i="36"/>
  <c r="BJ124" i="36"/>
  <c r="BJ123" i="36"/>
  <c r="BJ122" i="36"/>
  <c r="BJ121" i="36"/>
  <c r="BJ120" i="36"/>
  <c r="BJ119" i="36"/>
  <c r="BJ118" i="36"/>
  <c r="BJ117" i="36"/>
  <c r="BK116" i="36"/>
  <c r="BJ113" i="36"/>
  <c r="BJ112" i="36"/>
  <c r="BJ111" i="36"/>
  <c r="BJ110" i="36"/>
  <c r="BJ115" i="36"/>
  <c r="BJ108" i="36"/>
  <c r="BJ114" i="36"/>
  <c r="BJ106" i="36"/>
  <c r="BJ105" i="36"/>
  <c r="BJ104" i="36"/>
  <c r="BJ103" i="36"/>
  <c r="BI116" i="36"/>
  <c r="BH116" i="36"/>
  <c r="BG116" i="36"/>
  <c r="BK102" i="36"/>
  <c r="BI102" i="36"/>
  <c r="BJ102" i="36" s="1"/>
  <c r="BH102" i="36"/>
  <c r="BG102" i="36"/>
  <c r="BJ99" i="36"/>
  <c r="BJ101" i="36"/>
  <c r="BJ98" i="36"/>
  <c r="BJ97" i="36"/>
  <c r="BJ96" i="36"/>
  <c r="BJ95" i="36"/>
  <c r="BJ94" i="36"/>
  <c r="BJ93" i="36"/>
  <c r="BJ92" i="36"/>
  <c r="BJ91" i="36"/>
  <c r="BJ90" i="36"/>
  <c r="BI89" i="36"/>
  <c r="BK89" i="36"/>
  <c r="BH89" i="36"/>
  <c r="BG89" i="36"/>
  <c r="BJ88" i="36"/>
  <c r="BJ87" i="36"/>
  <c r="BJ86" i="36"/>
  <c r="BJ85" i="36"/>
  <c r="BJ84" i="36"/>
  <c r="BJ83" i="36"/>
  <c r="BJ82" i="36"/>
  <c r="BJ81" i="36"/>
  <c r="BJ80" i="36"/>
  <c r="BJ79" i="36"/>
  <c r="BJ78" i="36"/>
  <c r="AZ124" i="36"/>
  <c r="AZ123" i="36"/>
  <c r="AZ122" i="36"/>
  <c r="AZ121" i="36"/>
  <c r="AZ120" i="36"/>
  <c r="AZ119" i="36"/>
  <c r="AZ118" i="36"/>
  <c r="AZ117" i="36"/>
  <c r="AZ113" i="36"/>
  <c r="AZ112" i="36"/>
  <c r="AZ111" i="36"/>
  <c r="AZ110" i="36"/>
  <c r="AZ106" i="36"/>
  <c r="AZ105" i="36"/>
  <c r="AZ104" i="36"/>
  <c r="AZ103" i="36"/>
  <c r="AZ99" i="36"/>
  <c r="AZ98" i="36"/>
  <c r="AZ97" i="36"/>
  <c r="AZ96" i="36"/>
  <c r="AZ95" i="36"/>
  <c r="AZ94" i="36"/>
  <c r="AZ93" i="36"/>
  <c r="AZ92" i="36"/>
  <c r="AZ91" i="36"/>
  <c r="AZ90" i="36"/>
  <c r="AW102" i="36"/>
  <c r="AX102" i="36"/>
  <c r="L10" i="36" s="1"/>
  <c r="AY102" i="36"/>
  <c r="N10" i="36" s="1"/>
  <c r="BA102" i="36"/>
  <c r="O10" i="36" s="1"/>
  <c r="AZ88" i="36"/>
  <c r="AZ87" i="36"/>
  <c r="AZ86" i="36"/>
  <c r="AZ85" i="36"/>
  <c r="AZ84" i="36"/>
  <c r="AZ83" i="36"/>
  <c r="AZ82" i="36"/>
  <c r="AZ81" i="36"/>
  <c r="AZ80" i="36"/>
  <c r="AZ79" i="36"/>
  <c r="AZ78" i="36"/>
  <c r="BK44" i="36"/>
  <c r="BK18" i="36"/>
  <c r="BK32" i="36"/>
  <c r="BK59" i="36"/>
  <c r="BI59" i="36"/>
  <c r="BI44" i="36"/>
  <c r="BI32" i="36"/>
  <c r="BI18" i="36"/>
  <c r="BJ52" i="36"/>
  <c r="BJ58" i="36"/>
  <c r="BJ57" i="36"/>
  <c r="BJ51" i="36"/>
  <c r="BJ56" i="36"/>
  <c r="BJ50" i="36"/>
  <c r="BJ49" i="36"/>
  <c r="BJ48" i="36"/>
  <c r="BJ47" i="36"/>
  <c r="BJ46" i="36"/>
  <c r="BJ45" i="36"/>
  <c r="BH59" i="36"/>
  <c r="BG59" i="36"/>
  <c r="BH44" i="36"/>
  <c r="BG44" i="36"/>
  <c r="BJ43" i="36"/>
  <c r="BJ42" i="36"/>
  <c r="BJ41" i="36"/>
  <c r="BJ40" i="36"/>
  <c r="BJ39" i="36"/>
  <c r="BJ38" i="36"/>
  <c r="BJ37" i="36"/>
  <c r="BJ36" i="36"/>
  <c r="BJ35" i="36"/>
  <c r="BJ34" i="36"/>
  <c r="BJ33" i="36"/>
  <c r="BH32" i="36"/>
  <c r="BG32" i="36"/>
  <c r="BJ31" i="36"/>
  <c r="BJ26" i="36"/>
  <c r="BJ30" i="36"/>
  <c r="BJ25" i="36"/>
  <c r="BJ24" i="36"/>
  <c r="BJ23" i="36"/>
  <c r="BJ29" i="36"/>
  <c r="BJ22" i="36"/>
  <c r="BJ21" i="36"/>
  <c r="BJ20" i="36"/>
  <c r="BJ19" i="36"/>
  <c r="BH18" i="36"/>
  <c r="BG18" i="36"/>
  <c r="BJ13" i="36"/>
  <c r="BJ17" i="36"/>
  <c r="BJ12" i="36"/>
  <c r="BJ16" i="36"/>
  <c r="BJ11" i="36"/>
  <c r="BJ10" i="36"/>
  <c r="BJ9" i="36"/>
  <c r="BJ8" i="36"/>
  <c r="BJ7" i="36"/>
  <c r="BJ6" i="36"/>
  <c r="BJ5" i="36"/>
  <c r="BA44" i="36"/>
  <c r="O11" i="36" s="1"/>
  <c r="AZ52" i="36"/>
  <c r="AZ51" i="36"/>
  <c r="AZ50" i="36"/>
  <c r="AZ49" i="36"/>
  <c r="AZ48" i="36"/>
  <c r="AZ47" i="36"/>
  <c r="AZ46" i="36"/>
  <c r="AZ45" i="36"/>
  <c r="AZ43" i="36"/>
  <c r="AZ42" i="36"/>
  <c r="AZ41" i="36"/>
  <c r="AZ40" i="36"/>
  <c r="AZ39" i="36"/>
  <c r="AZ38" i="36"/>
  <c r="AZ37" i="36"/>
  <c r="AZ36" i="36"/>
  <c r="AZ35" i="36"/>
  <c r="AZ34" i="36"/>
  <c r="AZ33" i="36"/>
  <c r="AZ26" i="36"/>
  <c r="AZ25" i="36"/>
  <c r="AZ24" i="36"/>
  <c r="AZ23" i="36"/>
  <c r="AZ22" i="36"/>
  <c r="AZ21" i="36"/>
  <c r="AZ20" i="36"/>
  <c r="AZ19" i="36"/>
  <c r="AM13" i="36"/>
  <c r="AM6" i="36"/>
  <c r="AM10" i="36"/>
  <c r="AM11" i="36"/>
  <c r="AM9" i="36"/>
  <c r="AM8" i="36"/>
  <c r="AM7" i="36"/>
  <c r="AM5" i="36"/>
  <c r="AF13" i="36"/>
  <c r="AF6" i="36"/>
  <c r="AF10" i="36"/>
  <c r="AF11" i="36"/>
  <c r="AF9" i="36"/>
  <c r="AF8" i="36"/>
  <c r="AF7" i="36"/>
  <c r="AF5" i="36"/>
  <c r="AE14" i="36"/>
  <c r="AL27" i="36"/>
  <c r="AK27" i="36"/>
  <c r="AL26" i="36"/>
  <c r="AK26" i="36"/>
  <c r="AL25" i="36"/>
  <c r="AK25" i="36"/>
  <c r="AL24" i="36"/>
  <c r="AK24" i="36"/>
  <c r="AL23" i="36"/>
  <c r="AK23" i="36"/>
  <c r="AL22" i="36"/>
  <c r="AK22" i="36"/>
  <c r="AL21" i="36"/>
  <c r="AK21" i="36"/>
  <c r="AL20" i="36"/>
  <c r="AK20" i="36"/>
  <c r="AL14" i="36"/>
  <c r="AJ14" i="36"/>
  <c r="AI14" i="36"/>
  <c r="AH14" i="36"/>
  <c r="AB14" i="36"/>
  <c r="AE27" i="36"/>
  <c r="AE26" i="36"/>
  <c r="AE25" i="36"/>
  <c r="AE24" i="36"/>
  <c r="AE23" i="36"/>
  <c r="AE22" i="36"/>
  <c r="AE21" i="36"/>
  <c r="AE20" i="36"/>
  <c r="AM80" i="36"/>
  <c r="AL92" i="36"/>
  <c r="AK92" i="36"/>
  <c r="AJ92" i="36"/>
  <c r="AI92" i="36"/>
  <c r="AL91" i="36"/>
  <c r="AK91" i="36"/>
  <c r="AJ91" i="36"/>
  <c r="AI91" i="36"/>
  <c r="AL90" i="36"/>
  <c r="AK90" i="36"/>
  <c r="AJ90" i="36"/>
  <c r="AI90" i="36"/>
  <c r="AL89" i="36"/>
  <c r="AK89" i="36"/>
  <c r="AJ89" i="36"/>
  <c r="AI89" i="36"/>
  <c r="AL88" i="36"/>
  <c r="AK88" i="36"/>
  <c r="AJ88" i="36"/>
  <c r="AI88" i="36"/>
  <c r="AL87" i="36"/>
  <c r="AK87" i="36"/>
  <c r="AJ87" i="36"/>
  <c r="AI87" i="36"/>
  <c r="AH92" i="36"/>
  <c r="AH91" i="36"/>
  <c r="AH90" i="36"/>
  <c r="AH89" i="36"/>
  <c r="AH88" i="36"/>
  <c r="AH87" i="36"/>
  <c r="AE92" i="36"/>
  <c r="AE91" i="36"/>
  <c r="AE90" i="36"/>
  <c r="AE89" i="36"/>
  <c r="AE88" i="36"/>
  <c r="AE87" i="36"/>
  <c r="L52" i="36"/>
  <c r="G53" i="36"/>
  <c r="AL106" i="36"/>
  <c r="AL43" i="36" s="1"/>
  <c r="AK106" i="36"/>
  <c r="AK43" i="36" s="1"/>
  <c r="AK44" i="36" s="1"/>
  <c r="AJ106" i="36"/>
  <c r="AJ43" i="36" s="1"/>
  <c r="AJ44" i="36" s="1"/>
  <c r="AI106" i="36"/>
  <c r="AI43" i="36" s="1"/>
  <c r="AI44" i="36" s="1"/>
  <c r="AH106" i="36"/>
  <c r="AH43" i="36" s="1"/>
  <c r="AH44" i="36" s="1"/>
  <c r="AE106" i="36"/>
  <c r="AE43" i="36" s="1"/>
  <c r="AE44" i="36" s="1"/>
  <c r="AD106" i="36"/>
  <c r="AD43" i="36" s="1"/>
  <c r="AD44" i="36" s="1"/>
  <c r="AC106" i="36"/>
  <c r="AB106" i="36"/>
  <c r="AM105" i="36"/>
  <c r="AF105" i="36"/>
  <c r="AM104" i="36"/>
  <c r="AF104" i="36"/>
  <c r="AM103" i="36"/>
  <c r="AF103" i="36"/>
  <c r="AM102" i="36"/>
  <c r="AF102" i="36"/>
  <c r="AM101" i="36"/>
  <c r="AF101" i="36"/>
  <c r="AM100" i="36"/>
  <c r="AF100" i="36"/>
  <c r="AM99" i="36"/>
  <c r="AF99" i="36"/>
  <c r="AM42" i="36"/>
  <c r="AF42" i="36"/>
  <c r="AM41" i="36"/>
  <c r="AF41" i="36"/>
  <c r="AM40" i="36"/>
  <c r="AF40" i="36"/>
  <c r="AM39" i="36"/>
  <c r="AF39" i="36"/>
  <c r="AM38" i="36"/>
  <c r="AF38" i="36"/>
  <c r="AM37" i="36"/>
  <c r="AF37" i="36"/>
  <c r="AM36" i="36"/>
  <c r="AF36" i="36"/>
  <c r="AM35" i="36"/>
  <c r="AF35" i="36"/>
  <c r="J10" i="36"/>
  <c r="J11" i="36"/>
  <c r="J9" i="36"/>
  <c r="J8" i="36"/>
  <c r="J7" i="36"/>
  <c r="J6" i="36"/>
  <c r="J5" i="36"/>
  <c r="BV95" i="36" l="1"/>
  <c r="BZ93" i="36"/>
  <c r="CE94" i="36"/>
  <c r="BJ116" i="36"/>
  <c r="BJ44" i="36"/>
  <c r="BZ87" i="36"/>
  <c r="AF80" i="36"/>
  <c r="BZ88" i="36"/>
  <c r="AF106" i="36"/>
  <c r="AF43" i="36" s="1"/>
  <c r="BJ32" i="36"/>
  <c r="CE53" i="36"/>
  <c r="BZ30" i="36"/>
  <c r="BZ91" i="36"/>
  <c r="BZ29" i="36"/>
  <c r="BZ47" i="36"/>
  <c r="AM106" i="36"/>
  <c r="AM43" i="36" s="1"/>
  <c r="BJ89" i="36"/>
  <c r="BZ86" i="36"/>
  <c r="AZ102" i="36"/>
  <c r="BZ39" i="36"/>
  <c r="BZ42" i="36"/>
  <c r="BZ50" i="36"/>
  <c r="BZ35" i="36"/>
  <c r="BZ44" i="36"/>
  <c r="BZ46" i="36"/>
  <c r="BZ48" i="36"/>
  <c r="BZ31" i="36"/>
  <c r="BZ43" i="36"/>
  <c r="BZ32" i="36"/>
  <c r="BZ34" i="36"/>
  <c r="BZ36" i="36"/>
  <c r="BJ130" i="36"/>
  <c r="BZ40" i="36"/>
  <c r="BZ51" i="36"/>
  <c r="BZ33" i="36"/>
  <c r="BZ37" i="36"/>
  <c r="BZ52" i="36"/>
  <c r="BZ41" i="36"/>
  <c r="BZ45" i="36"/>
  <c r="BZ49" i="36"/>
  <c r="BJ18" i="36"/>
  <c r="BJ59" i="36"/>
  <c r="AL44" i="36"/>
  <c r="AL28" i="36"/>
  <c r="AL29" i="36" s="1"/>
  <c r="AC43" i="36"/>
  <c r="AC44" i="36" s="1"/>
  <c r="AE28" i="36"/>
  <c r="AE29" i="36" s="1"/>
  <c r="AK28" i="36"/>
  <c r="AK29" i="36" s="1"/>
  <c r="BZ90" i="36"/>
  <c r="BZ92" i="36"/>
  <c r="BZ89" i="36"/>
  <c r="AM14" i="36"/>
  <c r="AF14" i="36"/>
  <c r="AB43" i="36"/>
  <c r="AB44" i="36" s="1"/>
  <c r="AM44" i="36" s="1"/>
  <c r="AF44" i="36" l="1"/>
  <c r="M12" i="36" l="1"/>
  <c r="I12" i="36"/>
  <c r="H12" i="36"/>
  <c r="G12" i="36"/>
  <c r="K7" i="36"/>
  <c r="K6" i="36"/>
  <c r="K10" i="36"/>
  <c r="K11" i="36"/>
  <c r="K9" i="36"/>
  <c r="K8" i="36"/>
  <c r="K5" i="36"/>
  <c r="J4" i="36"/>
  <c r="K4" i="36" s="1"/>
  <c r="P3" i="36"/>
  <c r="M157" i="36"/>
  <c r="I157" i="36"/>
  <c r="H157" i="36"/>
  <c r="G157" i="36"/>
  <c r="M152" i="36"/>
  <c r="I152" i="36"/>
  <c r="H152" i="36"/>
  <c r="G152" i="36"/>
  <c r="M154" i="36"/>
  <c r="I154" i="36"/>
  <c r="H154" i="36"/>
  <c r="G154" i="36"/>
  <c r="M150" i="36"/>
  <c r="I150" i="36"/>
  <c r="H150" i="36"/>
  <c r="G150" i="36"/>
  <c r="N151" i="36"/>
  <c r="M151" i="36"/>
  <c r="I151" i="36"/>
  <c r="H151" i="36"/>
  <c r="G151" i="36"/>
  <c r="M155" i="36"/>
  <c r="I155" i="36"/>
  <c r="H155" i="36"/>
  <c r="G155" i="36"/>
  <c r="M156" i="36"/>
  <c r="I156" i="36"/>
  <c r="H156" i="36"/>
  <c r="G156" i="36"/>
  <c r="M153" i="36"/>
  <c r="I153" i="36"/>
  <c r="H153" i="36"/>
  <c r="G153" i="36"/>
  <c r="C148" i="36"/>
  <c r="C175" i="36" s="1"/>
  <c r="BK131" i="36"/>
  <c r="BJ131" i="36"/>
  <c r="BI131" i="36"/>
  <c r="BH131" i="36"/>
  <c r="BG131" i="36"/>
  <c r="BA130" i="36"/>
  <c r="O5" i="36" s="1"/>
  <c r="AX130" i="36"/>
  <c r="AW130" i="36"/>
  <c r="BB130" i="36" s="1"/>
  <c r="BF129" i="36"/>
  <c r="BD129" i="36"/>
  <c r="BC129" i="36"/>
  <c r="BB129" i="36"/>
  <c r="BE129" i="36"/>
  <c r="BF128" i="36"/>
  <c r="BD128" i="36"/>
  <c r="BC128" i="36"/>
  <c r="BB128" i="36"/>
  <c r="BE128" i="36"/>
  <c r="BF127" i="36"/>
  <c r="BE127" i="36"/>
  <c r="BD127" i="36"/>
  <c r="BC127" i="36"/>
  <c r="BB127" i="36"/>
  <c r="BF124" i="36"/>
  <c r="BE124" i="36"/>
  <c r="BD124" i="36"/>
  <c r="BC124" i="36"/>
  <c r="BB124" i="36"/>
  <c r="BF123" i="36"/>
  <c r="BD123" i="36"/>
  <c r="BC123" i="36"/>
  <c r="BB123" i="36"/>
  <c r="BE123" i="36"/>
  <c r="BF122" i="36"/>
  <c r="BD122" i="36"/>
  <c r="BC122" i="36"/>
  <c r="BB122" i="36"/>
  <c r="BE122" i="36"/>
  <c r="BF121" i="36"/>
  <c r="BE121" i="36"/>
  <c r="BD121" i="36"/>
  <c r="BC121" i="36"/>
  <c r="BB121" i="36"/>
  <c r="BF120" i="36"/>
  <c r="BE120" i="36"/>
  <c r="BD120" i="36"/>
  <c r="BC120" i="36"/>
  <c r="BB120" i="36"/>
  <c r="BF119" i="36"/>
  <c r="BD119" i="36"/>
  <c r="BC119" i="36"/>
  <c r="BB119" i="36"/>
  <c r="BE119" i="36"/>
  <c r="BF118" i="36"/>
  <c r="BD118" i="36"/>
  <c r="BC118" i="36"/>
  <c r="BB118" i="36"/>
  <c r="BE118" i="36"/>
  <c r="BF117" i="36"/>
  <c r="BE117" i="36"/>
  <c r="BD117" i="36"/>
  <c r="BC117" i="36"/>
  <c r="BB117" i="36"/>
  <c r="BA116" i="36"/>
  <c r="AY116" i="36"/>
  <c r="N8" i="36" s="1"/>
  <c r="N152" i="36" s="1"/>
  <c r="AX116" i="36"/>
  <c r="L8" i="36" s="1"/>
  <c r="AW116" i="36"/>
  <c r="BB116" i="36" s="1"/>
  <c r="BF113" i="36"/>
  <c r="BE113" i="36"/>
  <c r="BD113" i="36"/>
  <c r="BC113" i="36"/>
  <c r="BB113" i="36"/>
  <c r="BF112" i="36"/>
  <c r="BE112" i="36"/>
  <c r="BD112" i="36"/>
  <c r="BC112" i="36"/>
  <c r="BB112" i="36"/>
  <c r="CF96" i="36"/>
  <c r="CE96" i="36"/>
  <c r="CD96" i="36"/>
  <c r="CC96" i="36"/>
  <c r="CB96" i="36"/>
  <c r="BV96" i="36"/>
  <c r="BT96" i="36"/>
  <c r="BS96" i="36"/>
  <c r="BR96" i="36"/>
  <c r="BF111" i="36"/>
  <c r="BD111" i="36"/>
  <c r="BC111" i="36"/>
  <c r="BB111" i="36"/>
  <c r="BE111" i="36"/>
  <c r="BF110" i="36"/>
  <c r="BE110" i="36"/>
  <c r="BD110" i="36"/>
  <c r="BC110" i="36"/>
  <c r="BB110" i="36"/>
  <c r="BF115" i="36"/>
  <c r="BD115" i="36"/>
  <c r="BC115" i="36"/>
  <c r="BB115" i="36"/>
  <c r="BE115" i="36"/>
  <c r="BF108" i="36"/>
  <c r="BE108" i="36"/>
  <c r="BD108" i="36"/>
  <c r="BC108" i="36"/>
  <c r="BB108" i="36"/>
  <c r="BF114" i="36"/>
  <c r="BE114" i="36"/>
  <c r="BD114" i="36"/>
  <c r="BC114" i="36"/>
  <c r="BB114" i="36"/>
  <c r="BF106" i="36"/>
  <c r="BD106" i="36"/>
  <c r="BC106" i="36"/>
  <c r="BB106" i="36"/>
  <c r="BE106" i="36"/>
  <c r="BF105" i="36"/>
  <c r="BD105" i="36"/>
  <c r="BC105" i="36"/>
  <c r="BB105" i="36"/>
  <c r="BE105" i="36"/>
  <c r="AD92" i="36"/>
  <c r="AC92" i="36"/>
  <c r="AB92" i="36"/>
  <c r="AM92" i="36" s="1"/>
  <c r="BF104" i="36"/>
  <c r="BE104" i="36"/>
  <c r="BD104" i="36"/>
  <c r="BC104" i="36"/>
  <c r="BB104" i="36"/>
  <c r="AD91" i="36"/>
  <c r="AC91" i="36"/>
  <c r="AB91" i="36"/>
  <c r="AM91" i="36" s="1"/>
  <c r="BF103" i="36"/>
  <c r="BE103" i="36"/>
  <c r="BD103" i="36"/>
  <c r="BC103" i="36"/>
  <c r="BB103" i="36"/>
  <c r="AD90" i="36"/>
  <c r="AC90" i="36"/>
  <c r="AB90" i="36"/>
  <c r="AM90" i="36" s="1"/>
  <c r="BD102" i="36"/>
  <c r="BC102" i="36"/>
  <c r="BE102" i="36"/>
  <c r="BB102" i="36"/>
  <c r="AD89" i="36"/>
  <c r="AC89" i="36"/>
  <c r="AB89" i="36"/>
  <c r="AM89" i="36" s="1"/>
  <c r="BF99" i="36"/>
  <c r="BD99" i="36"/>
  <c r="BC99" i="36"/>
  <c r="BB99" i="36"/>
  <c r="BE99" i="36"/>
  <c r="AD88" i="36"/>
  <c r="AC88" i="36"/>
  <c r="AB88" i="36"/>
  <c r="AM88" i="36" s="1"/>
  <c r="BF101" i="36"/>
  <c r="BD101" i="36"/>
  <c r="BC101" i="36"/>
  <c r="BB101" i="36"/>
  <c r="BE101" i="36"/>
  <c r="AD87" i="36"/>
  <c r="AC87" i="36"/>
  <c r="AB87" i="36"/>
  <c r="AM87" i="36" s="1"/>
  <c r="BF98" i="36"/>
  <c r="BD98" i="36"/>
  <c r="BC98" i="36"/>
  <c r="BB98" i="36"/>
  <c r="BE98" i="36"/>
  <c r="BF97" i="36"/>
  <c r="BD97" i="36"/>
  <c r="BC97" i="36"/>
  <c r="BB97" i="36"/>
  <c r="BE97" i="36"/>
  <c r="BF96" i="36"/>
  <c r="BD96" i="36"/>
  <c r="BC96" i="36"/>
  <c r="BB96" i="36"/>
  <c r="BE96" i="36"/>
  <c r="BF95" i="36"/>
  <c r="BE95" i="36"/>
  <c r="BD95" i="36"/>
  <c r="BC95" i="36"/>
  <c r="BB95" i="36"/>
  <c r="BF94" i="36"/>
  <c r="BE94" i="36"/>
  <c r="BD94" i="36"/>
  <c r="BC94" i="36"/>
  <c r="BB94" i="36"/>
  <c r="BF93" i="36"/>
  <c r="BD93" i="36"/>
  <c r="BC93" i="36"/>
  <c r="BB93" i="36"/>
  <c r="BE93" i="36"/>
  <c r="BF92" i="36"/>
  <c r="BD92" i="36"/>
  <c r="BC92" i="36"/>
  <c r="BB92" i="36"/>
  <c r="BE92" i="36"/>
  <c r="BF91" i="36"/>
  <c r="BE91" i="36"/>
  <c r="BD91" i="36"/>
  <c r="BC91" i="36"/>
  <c r="BB91" i="36"/>
  <c r="BF90" i="36"/>
  <c r="BD90" i="36"/>
  <c r="BC90" i="36"/>
  <c r="BB90" i="36"/>
  <c r="BE90" i="36"/>
  <c r="BA89" i="36"/>
  <c r="O4" i="36" s="1"/>
  <c r="O150" i="36" s="1"/>
  <c r="AY89" i="36"/>
  <c r="AX89" i="36"/>
  <c r="AW89" i="36"/>
  <c r="BB89" i="36" s="1"/>
  <c r="BF88" i="36"/>
  <c r="BD88" i="36"/>
  <c r="BC88" i="36"/>
  <c r="BB88" i="36"/>
  <c r="BE88" i="36"/>
  <c r="BF87" i="36"/>
  <c r="BD87" i="36"/>
  <c r="BC87" i="36"/>
  <c r="BB87" i="36"/>
  <c r="BE87" i="36"/>
  <c r="BF86" i="36"/>
  <c r="BE86" i="36"/>
  <c r="BD86" i="36"/>
  <c r="BC86" i="36"/>
  <c r="BB86" i="36"/>
  <c r="CA85" i="36"/>
  <c r="BY85" i="36"/>
  <c r="BX85" i="36"/>
  <c r="BW85" i="36"/>
  <c r="BF85" i="36"/>
  <c r="BE85" i="36"/>
  <c r="BD85" i="36"/>
  <c r="BC85" i="36"/>
  <c r="BB85" i="36"/>
  <c r="CA84" i="36"/>
  <c r="BY84" i="36"/>
  <c r="BX84" i="36"/>
  <c r="BW84" i="36"/>
  <c r="BF84" i="36"/>
  <c r="BD84" i="36"/>
  <c r="BC84" i="36"/>
  <c r="BB84" i="36"/>
  <c r="BE84" i="36"/>
  <c r="CA83" i="36"/>
  <c r="BY83" i="36"/>
  <c r="BX83" i="36"/>
  <c r="BW83" i="36"/>
  <c r="BF83" i="36"/>
  <c r="BD83" i="36"/>
  <c r="BC83" i="36"/>
  <c r="BB83" i="36"/>
  <c r="BE83" i="36"/>
  <c r="CA82" i="36"/>
  <c r="BY82" i="36"/>
  <c r="BX82" i="36"/>
  <c r="BW82" i="36"/>
  <c r="BF82" i="36"/>
  <c r="BD82" i="36"/>
  <c r="BC82" i="36"/>
  <c r="BB82" i="36"/>
  <c r="BE82" i="36"/>
  <c r="CA81" i="36"/>
  <c r="BY81" i="36"/>
  <c r="BX81" i="36"/>
  <c r="BW81" i="36"/>
  <c r="BF81" i="36"/>
  <c r="BD81" i="36"/>
  <c r="BC81" i="36"/>
  <c r="BB81" i="36"/>
  <c r="BE81" i="36"/>
  <c r="CA80" i="36"/>
  <c r="BY80" i="36"/>
  <c r="BX80" i="36"/>
  <c r="BW80" i="36"/>
  <c r="BF80" i="36"/>
  <c r="BE80" i="36"/>
  <c r="BD80" i="36"/>
  <c r="BC80" i="36"/>
  <c r="BB80" i="36"/>
  <c r="CA79" i="36"/>
  <c r="BY79" i="36"/>
  <c r="BX79" i="36"/>
  <c r="BW79" i="36"/>
  <c r="BF79" i="36"/>
  <c r="BE79" i="36"/>
  <c r="BD79" i="36"/>
  <c r="BC79" i="36"/>
  <c r="BB79" i="36"/>
  <c r="CA78" i="36"/>
  <c r="BY78" i="36"/>
  <c r="BX78" i="36"/>
  <c r="BW78" i="36"/>
  <c r="BU78" i="36"/>
  <c r="BU94" i="36" s="1"/>
  <c r="BF78" i="36"/>
  <c r="BD78" i="36"/>
  <c r="BC78" i="36"/>
  <c r="BB78" i="36"/>
  <c r="BE78" i="36"/>
  <c r="C75" i="36"/>
  <c r="AG64" i="36"/>
  <c r="X64" i="36"/>
  <c r="AJ64" i="36" s="1"/>
  <c r="U64" i="36"/>
  <c r="BA59" i="36"/>
  <c r="AY59" i="36"/>
  <c r="AX59" i="36"/>
  <c r="AW59" i="36"/>
  <c r="BB59" i="36" s="1"/>
  <c r="BF52" i="36"/>
  <c r="BE52" i="36"/>
  <c r="BD52" i="36"/>
  <c r="BC52" i="36"/>
  <c r="BB52" i="36"/>
  <c r="BF58" i="36"/>
  <c r="BD58" i="36"/>
  <c r="BC58" i="36"/>
  <c r="BB58" i="36"/>
  <c r="BE58" i="36"/>
  <c r="G52" i="36"/>
  <c r="BF57" i="36"/>
  <c r="BD57" i="36"/>
  <c r="BC57" i="36"/>
  <c r="BB57" i="36"/>
  <c r="BE57" i="36"/>
  <c r="BF51" i="36"/>
  <c r="BE51" i="36"/>
  <c r="BD51" i="36"/>
  <c r="BC51" i="36"/>
  <c r="BB51" i="36"/>
  <c r="BF56" i="36"/>
  <c r="BD56" i="36"/>
  <c r="BC56" i="36"/>
  <c r="BB56" i="36"/>
  <c r="BE56" i="36"/>
  <c r="BF50" i="36"/>
  <c r="BE50" i="36"/>
  <c r="BD50" i="36"/>
  <c r="BC50" i="36"/>
  <c r="BB50" i="36"/>
  <c r="BF49" i="36"/>
  <c r="BE49" i="36"/>
  <c r="BD49" i="36"/>
  <c r="BC49" i="36"/>
  <c r="BB49" i="36"/>
  <c r="BF48" i="36"/>
  <c r="BD48" i="36"/>
  <c r="BC48" i="36"/>
  <c r="BB48" i="36"/>
  <c r="BE48" i="36"/>
  <c r="BF47" i="36"/>
  <c r="BE47" i="36"/>
  <c r="BD47" i="36"/>
  <c r="BC47" i="36"/>
  <c r="BB47" i="36"/>
  <c r="BF46" i="36"/>
  <c r="BE46" i="36"/>
  <c r="BD46" i="36"/>
  <c r="BC46" i="36"/>
  <c r="BB46" i="36"/>
  <c r="BF45" i="36"/>
  <c r="BD45" i="36"/>
  <c r="BC45" i="36"/>
  <c r="BB45" i="36"/>
  <c r="BE45" i="36"/>
  <c r="BF44" i="36"/>
  <c r="AY44" i="36"/>
  <c r="AX44" i="36"/>
  <c r="L11" i="36" s="1"/>
  <c r="AW44" i="36"/>
  <c r="BB44" i="36" s="1"/>
  <c r="BF43" i="36"/>
  <c r="BD43" i="36"/>
  <c r="BC43" i="36"/>
  <c r="BB43" i="36"/>
  <c r="BE43" i="36"/>
  <c r="BF42" i="36"/>
  <c r="BE42" i="36"/>
  <c r="BD42" i="36"/>
  <c r="BC42" i="36"/>
  <c r="BB42" i="36"/>
  <c r="BF41" i="36"/>
  <c r="BD41" i="36"/>
  <c r="BC41" i="36"/>
  <c r="BB41" i="36"/>
  <c r="BE41" i="36"/>
  <c r="BF40" i="36"/>
  <c r="BD40" i="36"/>
  <c r="BC40" i="36"/>
  <c r="BB40" i="36"/>
  <c r="BE40" i="36"/>
  <c r="BF39" i="36"/>
  <c r="BE39" i="36"/>
  <c r="BD39" i="36"/>
  <c r="BC39" i="36"/>
  <c r="BB39" i="36"/>
  <c r="BF38" i="36"/>
  <c r="BD38" i="36"/>
  <c r="BC38" i="36"/>
  <c r="BB38" i="36"/>
  <c r="BE38" i="36"/>
  <c r="BF37" i="36"/>
  <c r="BE37" i="36"/>
  <c r="BD37" i="36"/>
  <c r="BC37" i="36"/>
  <c r="BB37" i="36"/>
  <c r="BF36" i="36"/>
  <c r="BE36" i="36"/>
  <c r="BD36" i="36"/>
  <c r="BC36" i="36"/>
  <c r="BB36" i="36"/>
  <c r="BF35" i="36"/>
  <c r="BD35" i="36"/>
  <c r="BC35" i="36"/>
  <c r="BB35" i="36"/>
  <c r="BE35" i="36"/>
  <c r="BF34" i="36"/>
  <c r="BE34" i="36"/>
  <c r="BD34" i="36"/>
  <c r="BC34" i="36"/>
  <c r="BB34" i="36"/>
  <c r="BF33" i="36"/>
  <c r="BD33" i="36"/>
  <c r="BC33" i="36"/>
  <c r="BB33" i="36"/>
  <c r="BE33" i="36"/>
  <c r="BA32" i="36"/>
  <c r="AY32" i="36"/>
  <c r="N9" i="36" s="1"/>
  <c r="AX32" i="36"/>
  <c r="AW32" i="36"/>
  <c r="BB32" i="36" s="1"/>
  <c r="CA28" i="36"/>
  <c r="BY28" i="36"/>
  <c r="BX28" i="36"/>
  <c r="BW28" i="36"/>
  <c r="BF31" i="36"/>
  <c r="BE31" i="36"/>
  <c r="BD31" i="36"/>
  <c r="BC31" i="36"/>
  <c r="BB31" i="36"/>
  <c r="CA27" i="36"/>
  <c r="BY27" i="36"/>
  <c r="BX27" i="36"/>
  <c r="BW27" i="36"/>
  <c r="BF26" i="36"/>
  <c r="BE26" i="36"/>
  <c r="BD26" i="36"/>
  <c r="BC26" i="36"/>
  <c r="BB26" i="36"/>
  <c r="AJ27" i="36"/>
  <c r="AI27" i="36"/>
  <c r="AH27" i="36"/>
  <c r="AD27" i="36"/>
  <c r="AC27" i="36"/>
  <c r="AB27" i="36"/>
  <c r="CA26" i="36"/>
  <c r="BY26" i="36"/>
  <c r="BX26" i="36"/>
  <c r="BW26" i="36"/>
  <c r="BF30" i="36"/>
  <c r="BE30" i="36"/>
  <c r="BD30" i="36"/>
  <c r="BC30" i="36"/>
  <c r="BB30" i="36"/>
  <c r="AJ26" i="36"/>
  <c r="AI26" i="36"/>
  <c r="AH26" i="36"/>
  <c r="AD26" i="36"/>
  <c r="AC26" i="36"/>
  <c r="AB26" i="36"/>
  <c r="CA25" i="36"/>
  <c r="BY25" i="36"/>
  <c r="BX25" i="36"/>
  <c r="BW25" i="36"/>
  <c r="BF25" i="36"/>
  <c r="BE25" i="36"/>
  <c r="BD25" i="36"/>
  <c r="BC25" i="36"/>
  <c r="BB25" i="36"/>
  <c r="AJ25" i="36"/>
  <c r="AI25" i="36"/>
  <c r="AH25" i="36"/>
  <c r="AD25" i="36"/>
  <c r="AC25" i="36"/>
  <c r="AB25" i="36"/>
  <c r="CA24" i="36"/>
  <c r="BY24" i="36"/>
  <c r="BX24" i="36"/>
  <c r="BW24" i="36"/>
  <c r="BF24" i="36"/>
  <c r="BE24" i="36"/>
  <c r="BD24" i="36"/>
  <c r="BC24" i="36"/>
  <c r="BB24" i="36"/>
  <c r="AJ24" i="36"/>
  <c r="AI24" i="36"/>
  <c r="AH24" i="36"/>
  <c r="AD24" i="36"/>
  <c r="AC24" i="36"/>
  <c r="AB24" i="36"/>
  <c r="CA23" i="36"/>
  <c r="BY23" i="36"/>
  <c r="BX23" i="36"/>
  <c r="BW23" i="36"/>
  <c r="BF23" i="36"/>
  <c r="BE23" i="36"/>
  <c r="BD23" i="36"/>
  <c r="BC23" i="36"/>
  <c r="BB23" i="36"/>
  <c r="AJ23" i="36"/>
  <c r="AI23" i="36"/>
  <c r="AH23" i="36"/>
  <c r="AD23" i="36"/>
  <c r="AC23" i="36"/>
  <c r="AB23" i="36"/>
  <c r="CA22" i="36"/>
  <c r="BY22" i="36"/>
  <c r="BX22" i="36"/>
  <c r="BW22" i="36"/>
  <c r="BF29" i="36"/>
  <c r="BE29" i="36"/>
  <c r="BD29" i="36"/>
  <c r="BC29" i="36"/>
  <c r="BB29" i="36"/>
  <c r="AJ22" i="36"/>
  <c r="AI22" i="36"/>
  <c r="AH22" i="36"/>
  <c r="AD22" i="36"/>
  <c r="AC22" i="36"/>
  <c r="AB22" i="36"/>
  <c r="CA21" i="36"/>
  <c r="BY21" i="36"/>
  <c r="BX21" i="36"/>
  <c r="BW21" i="36"/>
  <c r="BF22" i="36"/>
  <c r="BE22" i="36"/>
  <c r="BD22" i="36"/>
  <c r="BC22" i="36"/>
  <c r="BB22" i="36"/>
  <c r="AJ21" i="36"/>
  <c r="AI21" i="36"/>
  <c r="AH21" i="36"/>
  <c r="AD21" i="36"/>
  <c r="AC21" i="36"/>
  <c r="AB21" i="36"/>
  <c r="CA20" i="36"/>
  <c r="BY20" i="36"/>
  <c r="BX20" i="36"/>
  <c r="BW20" i="36"/>
  <c r="BF21" i="36"/>
  <c r="BE21" i="36"/>
  <c r="BD21" i="36"/>
  <c r="BC21" i="36"/>
  <c r="BB21" i="36"/>
  <c r="AJ20" i="36"/>
  <c r="AI20" i="36"/>
  <c r="AH20" i="36"/>
  <c r="AD20" i="36"/>
  <c r="AC20" i="36"/>
  <c r="AB20" i="36"/>
  <c r="CA19" i="36"/>
  <c r="BY19" i="36"/>
  <c r="BX19" i="36"/>
  <c r="BW19" i="36"/>
  <c r="BF20" i="36"/>
  <c r="BE20" i="36"/>
  <c r="BD20" i="36"/>
  <c r="BC20" i="36"/>
  <c r="BB20" i="36"/>
  <c r="CA18" i="36"/>
  <c r="BY18" i="36"/>
  <c r="BX18" i="36"/>
  <c r="BW18" i="36"/>
  <c r="BF19" i="36"/>
  <c r="BD19" i="36"/>
  <c r="BC19" i="36"/>
  <c r="BB19" i="36"/>
  <c r="BE19" i="36"/>
  <c r="CA17" i="36"/>
  <c r="BY17" i="36"/>
  <c r="BX17" i="36"/>
  <c r="BW17" i="36"/>
  <c r="BA18" i="36"/>
  <c r="AY18" i="36"/>
  <c r="AX18" i="36"/>
  <c r="AW18" i="36"/>
  <c r="BB18" i="36" s="1"/>
  <c r="CA16" i="36"/>
  <c r="BY16" i="36"/>
  <c r="BX16" i="36"/>
  <c r="BW16" i="36"/>
  <c r="BF13" i="36"/>
  <c r="BD13" i="36"/>
  <c r="BC13" i="36"/>
  <c r="BB13" i="36"/>
  <c r="AZ13" i="36"/>
  <c r="BE13" i="36" s="1"/>
  <c r="CA15" i="36"/>
  <c r="BY15" i="36"/>
  <c r="BX15" i="36"/>
  <c r="BW15" i="36"/>
  <c r="BF17" i="36"/>
  <c r="BD17" i="36"/>
  <c r="BC17" i="36"/>
  <c r="BB17" i="36"/>
  <c r="BE17" i="36"/>
  <c r="B14" i="36"/>
  <c r="CA13" i="36"/>
  <c r="BY13" i="36"/>
  <c r="BX13" i="36"/>
  <c r="BW13" i="36"/>
  <c r="BF12" i="36"/>
  <c r="BD12" i="36"/>
  <c r="BC12" i="36"/>
  <c r="BB12" i="36"/>
  <c r="AZ12" i="36"/>
  <c r="BE12" i="36" s="1"/>
  <c r="AJ28" i="36"/>
  <c r="AI28" i="36"/>
  <c r="CA12" i="36"/>
  <c r="BY12" i="36"/>
  <c r="BX12" i="36"/>
  <c r="BW12" i="36"/>
  <c r="BF16" i="36"/>
  <c r="BD16" i="36"/>
  <c r="BC16" i="36"/>
  <c r="BB16" i="36"/>
  <c r="BE16" i="36"/>
  <c r="CA11" i="36"/>
  <c r="BY11" i="36"/>
  <c r="BX11" i="36"/>
  <c r="BW11" i="36"/>
  <c r="BF11" i="36"/>
  <c r="BD11" i="36"/>
  <c r="BC11" i="36"/>
  <c r="BB11" i="36"/>
  <c r="AZ11" i="36"/>
  <c r="BE11" i="36" s="1"/>
  <c r="L154" i="36"/>
  <c r="CA10" i="36"/>
  <c r="BY10" i="36"/>
  <c r="BX10" i="36"/>
  <c r="BW10" i="36"/>
  <c r="BF10" i="36"/>
  <c r="BD10" i="36"/>
  <c r="BC10" i="36"/>
  <c r="BB10" i="36"/>
  <c r="AZ10" i="36"/>
  <c r="BE10" i="36" s="1"/>
  <c r="CA9" i="36"/>
  <c r="BY9" i="36"/>
  <c r="BX9" i="36"/>
  <c r="BW9" i="36"/>
  <c r="BF9" i="36"/>
  <c r="BD9" i="36"/>
  <c r="BC9" i="36"/>
  <c r="BB9" i="36"/>
  <c r="AZ9" i="36"/>
  <c r="BE9" i="36" s="1"/>
  <c r="CA8" i="36"/>
  <c r="BY8" i="36"/>
  <c r="BX8" i="36"/>
  <c r="BW8" i="36"/>
  <c r="BF8" i="36"/>
  <c r="BD8" i="36"/>
  <c r="BC8" i="36"/>
  <c r="BB8" i="36"/>
  <c r="AZ8" i="36"/>
  <c r="BE8" i="36" s="1"/>
  <c r="CA7" i="36"/>
  <c r="BY7" i="36"/>
  <c r="BX7" i="36"/>
  <c r="BW7" i="36"/>
  <c r="BF7" i="36"/>
  <c r="BD7" i="36"/>
  <c r="BC7" i="36"/>
  <c r="BB7" i="36"/>
  <c r="AZ7" i="36"/>
  <c r="BE7" i="36" s="1"/>
  <c r="CA6" i="36"/>
  <c r="BY6" i="36"/>
  <c r="BX6" i="36"/>
  <c r="BW6" i="36"/>
  <c r="BF6" i="36"/>
  <c r="BD6" i="36"/>
  <c r="BC6" i="36"/>
  <c r="BB6" i="36"/>
  <c r="AZ6" i="36"/>
  <c r="BE6" i="36" s="1"/>
  <c r="CA5" i="36"/>
  <c r="BY5" i="36"/>
  <c r="BX5" i="36"/>
  <c r="BW5" i="36"/>
  <c r="BU5" i="36"/>
  <c r="BU53" i="36" s="1"/>
  <c r="BF5" i="36"/>
  <c r="BD5" i="36"/>
  <c r="BC5" i="36"/>
  <c r="BB5" i="36"/>
  <c r="AZ5" i="36"/>
  <c r="BU96" i="36" s="1"/>
  <c r="N155" i="36"/>
  <c r="L155" i="36"/>
  <c r="BZ8" i="36" l="1"/>
  <c r="BZ79" i="36"/>
  <c r="P149" i="36"/>
  <c r="BZ28" i="36"/>
  <c r="BZ84" i="36"/>
  <c r="BC32" i="36"/>
  <c r="L9" i="36"/>
  <c r="L153" i="36" s="1"/>
  <c r="BZ16" i="36"/>
  <c r="BZ17" i="36"/>
  <c r="BZ21" i="36"/>
  <c r="BF59" i="36"/>
  <c r="O7" i="36"/>
  <c r="O157" i="36" s="1"/>
  <c r="BF116" i="36"/>
  <c r="O8" i="36"/>
  <c r="O152" i="36" s="1"/>
  <c r="BZ12" i="36"/>
  <c r="BD44" i="36"/>
  <c r="N11" i="36"/>
  <c r="N154" i="36" s="1"/>
  <c r="CA94" i="36"/>
  <c r="BC18" i="36"/>
  <c r="L6" i="36"/>
  <c r="L156" i="36" s="1"/>
  <c r="BF32" i="36"/>
  <c r="O9" i="36"/>
  <c r="O153" i="36" s="1"/>
  <c r="BZ13" i="36"/>
  <c r="BD18" i="36"/>
  <c r="N6" i="36"/>
  <c r="BZ85" i="36"/>
  <c r="BC89" i="36"/>
  <c r="L4" i="36"/>
  <c r="L150" i="36" s="1"/>
  <c r="BC130" i="36"/>
  <c r="L5" i="36"/>
  <c r="L151" i="36" s="1"/>
  <c r="BZ10" i="36"/>
  <c r="O6" i="36"/>
  <c r="O156" i="36" s="1"/>
  <c r="BZ23" i="36"/>
  <c r="BC59" i="36"/>
  <c r="L7" i="36"/>
  <c r="L157" i="36" s="1"/>
  <c r="BD89" i="36"/>
  <c r="N4" i="36"/>
  <c r="N150" i="36" s="1"/>
  <c r="BD59" i="36"/>
  <c r="N7" i="36"/>
  <c r="N157" i="36" s="1"/>
  <c r="BZ5" i="36"/>
  <c r="BZ26" i="36"/>
  <c r="BZ15" i="36"/>
  <c r="BZ22" i="36"/>
  <c r="BZ18" i="36"/>
  <c r="BZ20" i="36"/>
  <c r="BW53" i="36"/>
  <c r="BX53" i="36"/>
  <c r="BY53" i="36"/>
  <c r="CA53" i="36"/>
  <c r="AF89" i="36"/>
  <c r="AF92" i="36"/>
  <c r="BW94" i="36"/>
  <c r="BX94" i="36"/>
  <c r="BY94" i="36"/>
  <c r="BZ83" i="36"/>
  <c r="BZ80" i="36"/>
  <c r="BZ25" i="36"/>
  <c r="BZ24" i="36"/>
  <c r="BZ11" i="36"/>
  <c r="BZ6" i="36"/>
  <c r="BZ19" i="36"/>
  <c r="BZ27" i="36"/>
  <c r="BZ7" i="36"/>
  <c r="BZ9" i="36"/>
  <c r="CA96" i="36"/>
  <c r="BW96" i="36"/>
  <c r="AM23" i="36"/>
  <c r="AF23" i="36"/>
  <c r="AF26" i="36"/>
  <c r="AM26" i="36"/>
  <c r="AF21" i="36"/>
  <c r="AM21" i="36"/>
  <c r="AM24" i="36"/>
  <c r="AF24" i="36"/>
  <c r="AF27" i="36"/>
  <c r="AM27" i="36"/>
  <c r="AF22" i="36"/>
  <c r="AM22" i="36"/>
  <c r="AM25" i="36"/>
  <c r="AF25" i="36"/>
  <c r="AF20" i="36"/>
  <c r="AM20" i="36"/>
  <c r="AF90" i="36"/>
  <c r="AF91" i="36"/>
  <c r="AF88" i="36"/>
  <c r="AF87" i="36"/>
  <c r="AJ29" i="36"/>
  <c r="AY131" i="36"/>
  <c r="BD131" i="36" s="1"/>
  <c r="AI29" i="36"/>
  <c r="J155" i="36"/>
  <c r="K155" i="36" s="1"/>
  <c r="J150" i="36"/>
  <c r="K150" i="36" s="1"/>
  <c r="J152" i="36"/>
  <c r="K152" i="36" s="1"/>
  <c r="J154" i="36"/>
  <c r="K154" i="36" s="1"/>
  <c r="J156" i="36"/>
  <c r="K156" i="36" s="1"/>
  <c r="J151" i="36"/>
  <c r="K151" i="36" s="1"/>
  <c r="BD32" i="36"/>
  <c r="M158" i="36"/>
  <c r="BX96" i="36"/>
  <c r="BF18" i="36"/>
  <c r="O155" i="36"/>
  <c r="BF102" i="36"/>
  <c r="BY96" i="36"/>
  <c r="AX131" i="36"/>
  <c r="BC131" i="36" s="1"/>
  <c r="AW131" i="36"/>
  <c r="BB131" i="36" s="1"/>
  <c r="BE5" i="36"/>
  <c r="BZ96" i="36" s="1"/>
  <c r="AZ44" i="36"/>
  <c r="BE44" i="36" s="1"/>
  <c r="AZ89" i="36"/>
  <c r="BE89" i="36" s="1"/>
  <c r="AZ116" i="36"/>
  <c r="BE116" i="36" s="1"/>
  <c r="J157" i="36"/>
  <c r="K157" i="36" s="1"/>
  <c r="J153" i="36"/>
  <c r="K153" i="36" s="1"/>
  <c r="I158" i="36"/>
  <c r="AZ32" i="36"/>
  <c r="BE32" i="36" s="1"/>
  <c r="BZ82" i="36"/>
  <c r="BF89" i="36"/>
  <c r="O154" i="36"/>
  <c r="AD28" i="36"/>
  <c r="AD29" i="36" s="1"/>
  <c r="AB28" i="36"/>
  <c r="BC44" i="36"/>
  <c r="BC116" i="36"/>
  <c r="G158" i="36"/>
  <c r="BF130" i="36"/>
  <c r="BA131" i="36"/>
  <c r="BF131" i="36" s="1"/>
  <c r="O151" i="36"/>
  <c r="L152" i="36"/>
  <c r="AZ59" i="36"/>
  <c r="BE59" i="36" s="1"/>
  <c r="BZ78" i="36"/>
  <c r="AZ18" i="36"/>
  <c r="BE18" i="36" s="1"/>
  <c r="BZ81" i="36"/>
  <c r="BD130" i="36"/>
  <c r="AZ130" i="36"/>
  <c r="H158" i="36"/>
  <c r="BD116" i="36"/>
  <c r="AC28" i="36"/>
  <c r="L12" i="36" l="1"/>
  <c r="N12" i="36"/>
  <c r="N156" i="36"/>
  <c r="BZ94" i="36"/>
  <c r="BZ53" i="36"/>
  <c r="AC29" i="36"/>
  <c r="AF28" i="36"/>
  <c r="AB29" i="36"/>
  <c r="AM29" i="36" s="1"/>
  <c r="AM28" i="36"/>
  <c r="O12" i="36"/>
  <c r="O158" i="36"/>
  <c r="L158" i="36"/>
  <c r="AH28" i="36"/>
  <c r="AH29" i="36" s="1"/>
  <c r="N153" i="36"/>
  <c r="BE130" i="36"/>
  <c r="AZ131" i="36"/>
  <c r="BE131" i="36" s="1"/>
  <c r="N158" i="36" l="1"/>
  <c r="AF29" i="36"/>
  <c r="L109" i="34"/>
  <c r="L108" i="34"/>
  <c r="L107" i="34"/>
  <c r="L106" i="34"/>
  <c r="L105" i="34"/>
  <c r="L104" i="34"/>
  <c r="L103" i="34"/>
  <c r="L102" i="34"/>
  <c r="L101" i="34"/>
  <c r="L100" i="34"/>
  <c r="L99" i="34"/>
  <c r="L95" i="34"/>
  <c r="L94" i="34"/>
  <c r="L93" i="34"/>
  <c r="L92" i="34"/>
  <c r="L91" i="34"/>
  <c r="L90" i="34"/>
  <c r="L89" i="34"/>
  <c r="L88" i="34"/>
  <c r="L87" i="34"/>
  <c r="L86" i="34"/>
  <c r="L85" i="34"/>
  <c r="L84" i="34"/>
  <c r="L83" i="34"/>
  <c r="L82" i="34"/>
  <c r="L81" i="34"/>
  <c r="L80" i="34"/>
  <c r="L79" i="34"/>
  <c r="AQ100" i="34"/>
  <c r="AO100" i="34"/>
  <c r="AN100" i="34"/>
  <c r="AM100" i="34"/>
  <c r="AP99" i="34"/>
  <c r="AK125" i="34"/>
  <c r="AK11" i="34" s="1"/>
  <c r="AK12" i="34" s="1"/>
  <c r="AJ125" i="34"/>
  <c r="AI125" i="34"/>
  <c r="AH125" i="34"/>
  <c r="AH11" i="34" s="1"/>
  <c r="AH12" i="34" s="1"/>
  <c r="AG125" i="34"/>
  <c r="AD125" i="34"/>
  <c r="AC125" i="34"/>
  <c r="AC11" i="34" s="1"/>
  <c r="AC12" i="34" s="1"/>
  <c r="AB125" i="34"/>
  <c r="AA125" i="34"/>
  <c r="AA11" i="34" s="1"/>
  <c r="AA12" i="34" s="1"/>
  <c r="AL124" i="34"/>
  <c r="AE124" i="34"/>
  <c r="AL123" i="34"/>
  <c r="AE123" i="34"/>
  <c r="AL122" i="34"/>
  <c r="AE122" i="34"/>
  <c r="AL121" i="34"/>
  <c r="AE121" i="34"/>
  <c r="AL120" i="34"/>
  <c r="AE120" i="34"/>
  <c r="AL119" i="34"/>
  <c r="AE119" i="34"/>
  <c r="AL118" i="34"/>
  <c r="AE118" i="34"/>
  <c r="AD114" i="34"/>
  <c r="AB114" i="34"/>
  <c r="AA114" i="34"/>
  <c r="Z114" i="34"/>
  <c r="AQ111" i="34"/>
  <c r="AO111" i="34"/>
  <c r="AN111" i="34"/>
  <c r="AM111" i="34"/>
  <c r="AP110" i="34"/>
  <c r="AD110" i="34"/>
  <c r="AB110" i="34"/>
  <c r="AA110" i="34"/>
  <c r="Z110" i="34"/>
  <c r="AP109" i="34"/>
  <c r="AC109" i="34"/>
  <c r="AP108" i="34"/>
  <c r="AC108" i="34"/>
  <c r="AP107" i="34"/>
  <c r="AC107" i="34"/>
  <c r="AP106" i="34"/>
  <c r="AC106" i="34"/>
  <c r="AP105" i="34"/>
  <c r="AC105" i="34"/>
  <c r="AP104" i="34"/>
  <c r="AC104" i="34"/>
  <c r="AP103" i="34"/>
  <c r="AC103" i="34"/>
  <c r="AD99" i="34"/>
  <c r="AB99" i="34"/>
  <c r="AA99" i="34"/>
  <c r="Z99" i="34"/>
  <c r="AP98" i="34"/>
  <c r="AC98" i="34"/>
  <c r="AP97" i="34"/>
  <c r="AC97" i="34"/>
  <c r="AP96" i="34"/>
  <c r="AC96" i="34"/>
  <c r="AP95" i="34"/>
  <c r="AC95" i="34"/>
  <c r="AP94" i="34"/>
  <c r="AC94" i="34"/>
  <c r="AP93" i="34"/>
  <c r="AC93" i="34"/>
  <c r="AP92" i="34"/>
  <c r="AC92" i="34"/>
  <c r="AP91" i="34"/>
  <c r="AC91" i="34"/>
  <c r="AP90" i="34"/>
  <c r="AC90" i="34"/>
  <c r="AP89" i="34"/>
  <c r="AC89" i="34"/>
  <c r="AP88" i="34"/>
  <c r="AC88" i="34"/>
  <c r="AP87" i="34"/>
  <c r="AC87" i="34"/>
  <c r="AP86" i="34"/>
  <c r="AC86" i="34"/>
  <c r="AP85" i="34"/>
  <c r="AC85" i="34"/>
  <c r="AP84" i="34"/>
  <c r="AC84" i="34"/>
  <c r="AP83" i="34"/>
  <c r="AC83" i="34"/>
  <c r="AP82" i="34"/>
  <c r="AC82" i="34"/>
  <c r="AP81" i="34"/>
  <c r="AC81" i="34"/>
  <c r="AP80" i="34"/>
  <c r="AC80" i="34"/>
  <c r="AP79" i="34"/>
  <c r="AC79" i="34"/>
  <c r="AP78" i="34"/>
  <c r="AC78" i="34"/>
  <c r="AP77" i="34"/>
  <c r="AC77" i="34"/>
  <c r="C74" i="34"/>
  <c r="AH66" i="34"/>
  <c r="X66" i="34"/>
  <c r="AK66" i="34" s="1"/>
  <c r="U66" i="34"/>
  <c r="AQ62" i="34"/>
  <c r="O6" i="34" s="1"/>
  <c r="AO62" i="34"/>
  <c r="AP62" i="34" s="1"/>
  <c r="AN62" i="34"/>
  <c r="AM62" i="34"/>
  <c r="AD62" i="34"/>
  <c r="O10" i="34" s="1"/>
  <c r="AB62" i="34"/>
  <c r="AC62" i="34" s="1"/>
  <c r="AA62" i="34"/>
  <c r="L10" i="34" s="1"/>
  <c r="Z62" i="34"/>
  <c r="AP61" i="34"/>
  <c r="AC61" i="34"/>
  <c r="AP60" i="34"/>
  <c r="AC60" i="34"/>
  <c r="AP59" i="34"/>
  <c r="AC59" i="34"/>
  <c r="AP58" i="34"/>
  <c r="AC58" i="34"/>
  <c r="AP57" i="34"/>
  <c r="AC57" i="34"/>
  <c r="AP56" i="34"/>
  <c r="AC56" i="34"/>
  <c r="AP55" i="34"/>
  <c r="AC55" i="34"/>
  <c r="AP54" i="34"/>
  <c r="AC54" i="34"/>
  <c r="G49" i="34"/>
  <c r="AP53" i="34"/>
  <c r="AC53" i="34"/>
  <c r="L48" i="34"/>
  <c r="G48" i="34"/>
  <c r="AP52" i="34"/>
  <c r="AC52" i="34"/>
  <c r="AP51" i="34"/>
  <c r="AC51" i="34"/>
  <c r="AQ50" i="34"/>
  <c r="O5" i="34" s="1"/>
  <c r="AO50" i="34"/>
  <c r="AN50" i="34"/>
  <c r="L5" i="34" s="1"/>
  <c r="AM50" i="34"/>
  <c r="AD50" i="34"/>
  <c r="O8" i="34" s="1"/>
  <c r="AB50" i="34"/>
  <c r="N8" i="34" s="1"/>
  <c r="AA50" i="34"/>
  <c r="L8" i="34" s="1"/>
  <c r="Z50" i="34"/>
  <c r="AP49" i="34"/>
  <c r="AC49" i="34"/>
  <c r="AP47" i="34"/>
  <c r="AC48" i="34"/>
  <c r="AP48" i="34"/>
  <c r="AC47" i="34"/>
  <c r="AP46" i="34"/>
  <c r="AC46" i="34"/>
  <c r="AP45" i="34"/>
  <c r="AC45" i="34"/>
  <c r="AP44" i="34"/>
  <c r="AC44" i="34"/>
  <c r="AP43" i="34"/>
  <c r="AC43" i="34"/>
  <c r="AP42" i="34"/>
  <c r="AC42" i="34"/>
  <c r="AP41" i="34"/>
  <c r="AC41" i="34"/>
  <c r="AP40" i="34"/>
  <c r="AC40" i="34"/>
  <c r="AP39" i="34"/>
  <c r="AC39" i="34"/>
  <c r="AQ38" i="34"/>
  <c r="O9" i="34" s="1"/>
  <c r="AO38" i="34"/>
  <c r="AN38" i="34"/>
  <c r="L9" i="34" s="1"/>
  <c r="AM38" i="34"/>
  <c r="AD38" i="34"/>
  <c r="O7" i="34" s="1"/>
  <c r="AB38" i="34"/>
  <c r="N7" i="34" s="1"/>
  <c r="AA38" i="34"/>
  <c r="L7" i="34" s="1"/>
  <c r="Z38" i="34"/>
  <c r="AP37" i="34"/>
  <c r="AC37" i="34"/>
  <c r="AP36" i="34"/>
  <c r="AC32" i="34"/>
  <c r="AP35" i="34"/>
  <c r="AC36" i="34"/>
  <c r="AP34" i="34"/>
  <c r="AC35" i="34"/>
  <c r="AP32" i="34"/>
  <c r="AC34" i="34"/>
  <c r="AP33" i="34"/>
  <c r="AC33" i="34"/>
  <c r="AP31" i="34"/>
  <c r="AC30" i="34"/>
  <c r="AP30" i="34"/>
  <c r="AC31" i="34"/>
  <c r="AP29" i="34"/>
  <c r="AC29" i="34"/>
  <c r="AP28" i="34"/>
  <c r="AC28" i="34"/>
  <c r="AP27" i="34"/>
  <c r="AC27" i="34"/>
  <c r="AQ26" i="34"/>
  <c r="AO26" i="34"/>
  <c r="N4" i="34" s="1"/>
  <c r="AN26" i="34"/>
  <c r="L4" i="34" s="1"/>
  <c r="AM26" i="34"/>
  <c r="AD26" i="34"/>
  <c r="O11" i="34" s="1"/>
  <c r="AB26" i="34"/>
  <c r="AA26" i="34"/>
  <c r="L11" i="34" s="1"/>
  <c r="Z26" i="34"/>
  <c r="AP25" i="34"/>
  <c r="AC25" i="34"/>
  <c r="AP24" i="34"/>
  <c r="AC24" i="34"/>
  <c r="AP23" i="34"/>
  <c r="AC23" i="34"/>
  <c r="AP22" i="34"/>
  <c r="AC22" i="34"/>
  <c r="AP21" i="34"/>
  <c r="AC21" i="34"/>
  <c r="AP20" i="34"/>
  <c r="AC20" i="34"/>
  <c r="AP19" i="34"/>
  <c r="AC18" i="34"/>
  <c r="AP18" i="34"/>
  <c r="AC19" i="34"/>
  <c r="AP17" i="34"/>
  <c r="AC17" i="34"/>
  <c r="AP16" i="34"/>
  <c r="AC16" i="34"/>
  <c r="AP15" i="34"/>
  <c r="AC15" i="34"/>
  <c r="B14" i="34"/>
  <c r="M12" i="34"/>
  <c r="I12" i="34"/>
  <c r="H12" i="34"/>
  <c r="G12" i="34"/>
  <c r="AJ11" i="34"/>
  <c r="AJ12" i="34" s="1"/>
  <c r="AI11" i="34"/>
  <c r="AI12" i="34" s="1"/>
  <c r="AG11" i="34"/>
  <c r="AG12" i="34" s="1"/>
  <c r="AD11" i="34"/>
  <c r="AD12" i="34" s="1"/>
  <c r="J11" i="34"/>
  <c r="K11" i="34" s="1"/>
  <c r="AL10" i="34"/>
  <c r="AE10" i="34"/>
  <c r="J10" i="34"/>
  <c r="K10" i="34" s="1"/>
  <c r="AL9" i="34"/>
  <c r="AE9" i="34"/>
  <c r="J9" i="34"/>
  <c r="K9" i="34" s="1"/>
  <c r="AL8" i="34"/>
  <c r="AE8" i="34"/>
  <c r="J7" i="34"/>
  <c r="K7" i="34" s="1"/>
  <c r="AL7" i="34"/>
  <c r="AE7" i="34"/>
  <c r="J5" i="34"/>
  <c r="K5" i="34" s="1"/>
  <c r="AL6" i="34"/>
  <c r="AE6" i="34"/>
  <c r="J8" i="34"/>
  <c r="K8" i="34" s="1"/>
  <c r="AL5" i="34"/>
  <c r="AE5" i="34"/>
  <c r="L6" i="34"/>
  <c r="J6" i="34"/>
  <c r="K6" i="34" s="1"/>
  <c r="AL4" i="34"/>
  <c r="AE4" i="34"/>
  <c r="J4" i="34"/>
  <c r="K4" i="34" s="1"/>
  <c r="AL3" i="34"/>
  <c r="AE3" i="34"/>
  <c r="P3" i="34"/>
  <c r="AA111" i="34" l="1"/>
  <c r="AB111" i="34"/>
  <c r="Z111" i="34"/>
  <c r="AD100" i="34"/>
  <c r="AC110" i="34"/>
  <c r="AD111" i="34"/>
  <c r="AL125" i="34"/>
  <c r="AL11" i="34" s="1"/>
  <c r="AP100" i="34"/>
  <c r="AP111" i="34"/>
  <c r="AC111" i="34" s="1"/>
  <c r="AP50" i="34"/>
  <c r="AE125" i="34"/>
  <c r="AE11" i="34" s="1"/>
  <c r="AC99" i="34"/>
  <c r="AB100" i="34"/>
  <c r="AB113" i="34" s="1"/>
  <c r="N6" i="34"/>
  <c r="AA63" i="34"/>
  <c r="AD63" i="34"/>
  <c r="AQ63" i="34"/>
  <c r="AC114" i="34"/>
  <c r="AP38" i="34"/>
  <c r="AN63" i="34"/>
  <c r="L12" i="34"/>
  <c r="AP26" i="34"/>
  <c r="AB63" i="34"/>
  <c r="AA100" i="34"/>
  <c r="AM63" i="34"/>
  <c r="Z100" i="34"/>
  <c r="Z63" i="34"/>
  <c r="AB11" i="34"/>
  <c r="AB12" i="34" s="1"/>
  <c r="AL12" i="34"/>
  <c r="O4" i="34"/>
  <c r="O12" i="34" s="1"/>
  <c r="N11" i="34"/>
  <c r="AC26" i="34"/>
  <c r="AC38" i="34"/>
  <c r="AC50" i="34"/>
  <c r="AO63" i="34"/>
  <c r="N10" i="34"/>
  <c r="N9" i="34"/>
  <c r="N5" i="34"/>
  <c r="L53" i="33"/>
  <c r="AA113" i="34" l="1"/>
  <c r="AD113" i="34"/>
  <c r="Z113" i="34"/>
  <c r="AC100" i="34"/>
  <c r="AC113" i="34" s="1"/>
  <c r="AQ64" i="34"/>
  <c r="AN64" i="34"/>
  <c r="N12" i="34"/>
  <c r="AP63" i="34"/>
  <c r="AO64" i="34"/>
  <c r="AM64" i="34"/>
  <c r="AC63" i="34"/>
  <c r="L111" i="33"/>
  <c r="L110" i="33"/>
  <c r="L109" i="33"/>
  <c r="L108" i="33"/>
  <c r="L107" i="33"/>
  <c r="L106" i="33"/>
  <c r="L105" i="33"/>
  <c r="L104" i="33"/>
  <c r="L103" i="33"/>
  <c r="L102" i="33"/>
  <c r="L98" i="33"/>
  <c r="L97" i="33"/>
  <c r="L96" i="33"/>
  <c r="L95" i="33"/>
  <c r="L94" i="33"/>
  <c r="L93" i="33"/>
  <c r="L92" i="33"/>
  <c r="L91" i="33"/>
  <c r="L90" i="33"/>
  <c r="L89" i="33"/>
  <c r="L88" i="33"/>
  <c r="L87" i="33"/>
  <c r="L86" i="33"/>
  <c r="L85" i="33"/>
  <c r="L84" i="33"/>
  <c r="L83" i="33"/>
  <c r="L82" i="33"/>
  <c r="L81" i="33"/>
  <c r="L80" i="33"/>
  <c r="L79" i="33"/>
  <c r="AP64" i="34" l="1"/>
  <c r="AL123" i="33"/>
  <c r="AE123" i="33"/>
  <c r="AK125" i="33"/>
  <c r="AK11" i="33" s="1"/>
  <c r="AK12" i="33" s="1"/>
  <c r="AJ125" i="33"/>
  <c r="AJ11" i="33" s="1"/>
  <c r="AJ12" i="33" s="1"/>
  <c r="AI125" i="33"/>
  <c r="AH125" i="33"/>
  <c r="AH11" i="33" s="1"/>
  <c r="AH12" i="33" s="1"/>
  <c r="AG125" i="33"/>
  <c r="AG11" i="33" s="1"/>
  <c r="AG12" i="33" s="1"/>
  <c r="AD125" i="33"/>
  <c r="AD11" i="33" s="1"/>
  <c r="AD12" i="33" s="1"/>
  <c r="AC125" i="33"/>
  <c r="AC11" i="33" s="1"/>
  <c r="AC12" i="33" s="1"/>
  <c r="AB125" i="33"/>
  <c r="AB11" i="33" s="1"/>
  <c r="AB12" i="33" s="1"/>
  <c r="AA125" i="33"/>
  <c r="AL118" i="33"/>
  <c r="AE118" i="33"/>
  <c r="AP105" i="33"/>
  <c r="AP82" i="33"/>
  <c r="AL124" i="33"/>
  <c r="AE124" i="33"/>
  <c r="AL122" i="33"/>
  <c r="AE122" i="33"/>
  <c r="AL121" i="33"/>
  <c r="AE121" i="33"/>
  <c r="AL120" i="33"/>
  <c r="AE120" i="33"/>
  <c r="AL119" i="33"/>
  <c r="AE119" i="33"/>
  <c r="AD114" i="33"/>
  <c r="AB114" i="33"/>
  <c r="AA114" i="33"/>
  <c r="Z114" i="33"/>
  <c r="AQ111" i="33"/>
  <c r="AO111" i="33"/>
  <c r="AN111" i="33"/>
  <c r="AM111" i="33"/>
  <c r="AD110" i="33"/>
  <c r="AB110" i="33"/>
  <c r="AA110" i="33"/>
  <c r="Z110" i="33"/>
  <c r="AP110" i="33"/>
  <c r="AC109" i="33"/>
  <c r="AP109" i="33"/>
  <c r="AC108" i="33"/>
  <c r="AP108" i="33"/>
  <c r="AC107" i="33"/>
  <c r="AP107" i="33"/>
  <c r="AC106" i="33"/>
  <c r="AP106" i="33"/>
  <c r="AC105" i="33"/>
  <c r="AP104" i="33"/>
  <c r="AC104" i="33"/>
  <c r="AP103" i="33"/>
  <c r="AC103" i="33"/>
  <c r="AD99" i="33"/>
  <c r="AB99" i="33"/>
  <c r="AA99" i="33"/>
  <c r="Z99" i="33"/>
  <c r="AQ99" i="33"/>
  <c r="AO99" i="33"/>
  <c r="AN99" i="33"/>
  <c r="AM99" i="33"/>
  <c r="AC98" i="33"/>
  <c r="AP98" i="33"/>
  <c r="AC97" i="33"/>
  <c r="AP97" i="33"/>
  <c r="AC96" i="33"/>
  <c r="AP96" i="33"/>
  <c r="AC95" i="33"/>
  <c r="AP95" i="33"/>
  <c r="AC94" i="33"/>
  <c r="AP94" i="33"/>
  <c r="AC93" i="33"/>
  <c r="AP93" i="33"/>
  <c r="AC92" i="33"/>
  <c r="AP92" i="33"/>
  <c r="AC91" i="33"/>
  <c r="AP91" i="33"/>
  <c r="AC90" i="33"/>
  <c r="AP90" i="33"/>
  <c r="AC89" i="33"/>
  <c r="AP89" i="33"/>
  <c r="AC88" i="33"/>
  <c r="AP88" i="33"/>
  <c r="AC87" i="33"/>
  <c r="AP87" i="33"/>
  <c r="AC86" i="33"/>
  <c r="AP86" i="33"/>
  <c r="AC85" i="33"/>
  <c r="AP85" i="33"/>
  <c r="AC84" i="33"/>
  <c r="AP84" i="33"/>
  <c r="AC83" i="33"/>
  <c r="AP83" i="33"/>
  <c r="AC82" i="33"/>
  <c r="AP81" i="33"/>
  <c r="AC81" i="33"/>
  <c r="AP80" i="33"/>
  <c r="AC80" i="33"/>
  <c r="AP79" i="33"/>
  <c r="AC79" i="33"/>
  <c r="AP78" i="33"/>
  <c r="AC78" i="33"/>
  <c r="AP77" i="33"/>
  <c r="AC77" i="33"/>
  <c r="C74" i="33"/>
  <c r="AH66" i="33"/>
  <c r="X66" i="33"/>
  <c r="AK66" i="33" s="1"/>
  <c r="U66" i="33"/>
  <c r="AQ62" i="33"/>
  <c r="O5" i="33" s="1"/>
  <c r="AO62" i="33"/>
  <c r="AN62" i="33"/>
  <c r="L5" i="33" s="1"/>
  <c r="AM62" i="33"/>
  <c r="AD62" i="33"/>
  <c r="O10" i="33" s="1"/>
  <c r="AB62" i="33"/>
  <c r="AA62" i="33"/>
  <c r="L10" i="33" s="1"/>
  <c r="Z62" i="33"/>
  <c r="AP61" i="33"/>
  <c r="AC61" i="33"/>
  <c r="AP60" i="33"/>
  <c r="AC60" i="33"/>
  <c r="AP58" i="33"/>
  <c r="AC59" i="33"/>
  <c r="AP59" i="33"/>
  <c r="AC58" i="33"/>
  <c r="AP57" i="33"/>
  <c r="AC57" i="33"/>
  <c r="AP56" i="33"/>
  <c r="AC56" i="33"/>
  <c r="AP55" i="33"/>
  <c r="AC55" i="33"/>
  <c r="AP54" i="33"/>
  <c r="AC54" i="33"/>
  <c r="AP53" i="33"/>
  <c r="AC53" i="33"/>
  <c r="AP52" i="33"/>
  <c r="AC52" i="33"/>
  <c r="AP51" i="33"/>
  <c r="AC51" i="33"/>
  <c r="AQ50" i="33"/>
  <c r="O7" i="33" s="1"/>
  <c r="AO50" i="33"/>
  <c r="AN50" i="33"/>
  <c r="L7" i="33" s="1"/>
  <c r="AM50" i="33"/>
  <c r="AD50" i="33"/>
  <c r="O6" i="33" s="1"/>
  <c r="AB50" i="33"/>
  <c r="N6" i="33" s="1"/>
  <c r="AA50" i="33"/>
  <c r="L6" i="33" s="1"/>
  <c r="Z50" i="33"/>
  <c r="G54" i="33"/>
  <c r="AP49" i="33"/>
  <c r="AC49" i="33"/>
  <c r="G53" i="33"/>
  <c r="AP48" i="33"/>
  <c r="AC48" i="33"/>
  <c r="AP47" i="33"/>
  <c r="AC45" i="33"/>
  <c r="AP44" i="33"/>
  <c r="AC47" i="33"/>
  <c r="AP46" i="33"/>
  <c r="AC46" i="33"/>
  <c r="AP45" i="33"/>
  <c r="AC44" i="33"/>
  <c r="AP43" i="33"/>
  <c r="AC43" i="33"/>
  <c r="AP42" i="33"/>
  <c r="AC42" i="33"/>
  <c r="AP40" i="33"/>
  <c r="AC41" i="33"/>
  <c r="AP41" i="33"/>
  <c r="AC40" i="33"/>
  <c r="AP39" i="33"/>
  <c r="AC39" i="33"/>
  <c r="AQ38" i="33"/>
  <c r="O9" i="33" s="1"/>
  <c r="AO38" i="33"/>
  <c r="AN38" i="33"/>
  <c r="L9" i="33" s="1"/>
  <c r="AM38" i="33"/>
  <c r="AD38" i="33"/>
  <c r="O8" i="33" s="1"/>
  <c r="AB38" i="33"/>
  <c r="N8" i="33" s="1"/>
  <c r="AA38" i="33"/>
  <c r="L8" i="33" s="1"/>
  <c r="Z38" i="33"/>
  <c r="AP37" i="33"/>
  <c r="AC37" i="33"/>
  <c r="AP36" i="33"/>
  <c r="AC36" i="33"/>
  <c r="AP35" i="33"/>
  <c r="AC33" i="33"/>
  <c r="AP34" i="33"/>
  <c r="AC35" i="33"/>
  <c r="AP33" i="33"/>
  <c r="AC32" i="33"/>
  <c r="AP32" i="33"/>
  <c r="AC34" i="33"/>
  <c r="AP31" i="33"/>
  <c r="AC31" i="33"/>
  <c r="AP30" i="33"/>
  <c r="AC30" i="33"/>
  <c r="AP29" i="33"/>
  <c r="AC29" i="33"/>
  <c r="AP28" i="33"/>
  <c r="AC28" i="33"/>
  <c r="AP27" i="33"/>
  <c r="AC27" i="33"/>
  <c r="AQ26" i="33"/>
  <c r="AO26" i="33"/>
  <c r="AN26" i="33"/>
  <c r="L4" i="33" s="1"/>
  <c r="AM26" i="33"/>
  <c r="AD26" i="33"/>
  <c r="O11" i="33" s="1"/>
  <c r="AB26" i="33"/>
  <c r="AA26" i="33"/>
  <c r="L11" i="33" s="1"/>
  <c r="Z26" i="33"/>
  <c r="AP25" i="33"/>
  <c r="AC25" i="33"/>
  <c r="AP24" i="33"/>
  <c r="AC24" i="33"/>
  <c r="AP23" i="33"/>
  <c r="AC23" i="33"/>
  <c r="AP22" i="33"/>
  <c r="AC22" i="33"/>
  <c r="AP21" i="33"/>
  <c r="AC21" i="33"/>
  <c r="AP20" i="33"/>
  <c r="AC20" i="33"/>
  <c r="AP19" i="33"/>
  <c r="AC19" i="33"/>
  <c r="AP18" i="33"/>
  <c r="AC18" i="33"/>
  <c r="AP17" i="33"/>
  <c r="AC17" i="33"/>
  <c r="AP16" i="33"/>
  <c r="AC16" i="33"/>
  <c r="AP15" i="33"/>
  <c r="AC15" i="33"/>
  <c r="B14" i="33"/>
  <c r="M12" i="33"/>
  <c r="I12" i="33"/>
  <c r="H12" i="33"/>
  <c r="G12" i="33"/>
  <c r="J11" i="33"/>
  <c r="K11" i="33" s="1"/>
  <c r="AL10" i="33"/>
  <c r="AE10" i="33"/>
  <c r="J10" i="33"/>
  <c r="K10" i="33" s="1"/>
  <c r="AL9" i="33"/>
  <c r="AE9" i="33"/>
  <c r="J9" i="33"/>
  <c r="K9" i="33" s="1"/>
  <c r="AL8" i="33"/>
  <c r="AE8" i="33"/>
  <c r="J8" i="33"/>
  <c r="K8" i="33" s="1"/>
  <c r="AL6" i="33"/>
  <c r="AE6" i="33"/>
  <c r="J7" i="33"/>
  <c r="K7" i="33" s="1"/>
  <c r="AL7" i="33"/>
  <c r="AE7" i="33"/>
  <c r="J6" i="33"/>
  <c r="K6" i="33" s="1"/>
  <c r="AL5" i="33"/>
  <c r="AE5" i="33"/>
  <c r="J5" i="33"/>
  <c r="K5" i="33" s="1"/>
  <c r="AL4" i="33"/>
  <c r="AE4" i="33"/>
  <c r="J4" i="33"/>
  <c r="K4" i="33" s="1"/>
  <c r="AL3" i="33"/>
  <c r="AE3" i="33"/>
  <c r="P3" i="33"/>
  <c r="AL125" i="33" l="1"/>
  <c r="AL11" i="33" s="1"/>
  <c r="AP62" i="33"/>
  <c r="AP50" i="33"/>
  <c r="N5" i="33"/>
  <c r="AA111" i="33"/>
  <c r="AB111" i="33"/>
  <c r="AC110" i="33"/>
  <c r="N7" i="33"/>
  <c r="AP111" i="33"/>
  <c r="AD111" i="33"/>
  <c r="AC99" i="33"/>
  <c r="AN63" i="33"/>
  <c r="AP38" i="33"/>
  <c r="AP26" i="33"/>
  <c r="AA63" i="33"/>
  <c r="L12" i="33"/>
  <c r="AC114" i="33"/>
  <c r="AC62" i="33"/>
  <c r="AB63" i="33"/>
  <c r="N4" i="33"/>
  <c r="AD63" i="33"/>
  <c r="AQ63" i="33"/>
  <c r="AE125" i="33"/>
  <c r="AE11" i="33" s="1"/>
  <c r="AA11" i="33"/>
  <c r="AA12" i="33" s="1"/>
  <c r="AI11" i="33"/>
  <c r="AI12" i="33" s="1"/>
  <c r="Z111" i="33"/>
  <c r="AM63" i="33"/>
  <c r="AA100" i="33"/>
  <c r="AD100" i="33"/>
  <c r="AP99" i="33"/>
  <c r="AB100" i="33"/>
  <c r="AB113" i="33" s="1"/>
  <c r="Z100" i="33"/>
  <c r="Z63" i="33"/>
  <c r="O4" i="33"/>
  <c r="O12" i="33" s="1"/>
  <c r="N11" i="33"/>
  <c r="AC26" i="33"/>
  <c r="AC38" i="33"/>
  <c r="AO63" i="33"/>
  <c r="N10" i="33"/>
  <c r="N9" i="33"/>
  <c r="AC50" i="33"/>
  <c r="L109" i="32"/>
  <c r="L108" i="32"/>
  <c r="L107" i="32"/>
  <c r="L106" i="32"/>
  <c r="L105" i="32"/>
  <c r="L104" i="32"/>
  <c r="L103" i="32"/>
  <c r="L102" i="32"/>
  <c r="L101" i="32"/>
  <c r="L97" i="32"/>
  <c r="L96" i="32"/>
  <c r="L95" i="32"/>
  <c r="L94" i="32"/>
  <c r="L93" i="32"/>
  <c r="L92" i="32"/>
  <c r="L91" i="32"/>
  <c r="L90" i="32"/>
  <c r="L89" i="32"/>
  <c r="L88" i="32"/>
  <c r="L87" i="32"/>
  <c r="L86" i="32"/>
  <c r="L85" i="32"/>
  <c r="L84" i="32"/>
  <c r="L83" i="32"/>
  <c r="L82" i="32"/>
  <c r="L81" i="32"/>
  <c r="L80" i="32"/>
  <c r="L79" i="32"/>
  <c r="AD113" i="33" l="1"/>
  <c r="AA113" i="33"/>
  <c r="AC111" i="33"/>
  <c r="AC100" i="33"/>
  <c r="AN64" i="33"/>
  <c r="AP63" i="33"/>
  <c r="N12" i="33"/>
  <c r="AO64" i="33"/>
  <c r="AQ64" i="33"/>
  <c r="AC63" i="33"/>
  <c r="AL12" i="33"/>
  <c r="Z113" i="33"/>
  <c r="AM64" i="33"/>
  <c r="AQ50" i="32"/>
  <c r="AC104" i="32"/>
  <c r="AC113" i="33" l="1"/>
  <c r="AP64" i="33"/>
  <c r="AC89" i="32"/>
  <c r="AQ110" i="32"/>
  <c r="AO110" i="32"/>
  <c r="AN110" i="32"/>
  <c r="AM110" i="32"/>
  <c r="AP103" i="32"/>
  <c r="AL121" i="32"/>
  <c r="AE121" i="32"/>
  <c r="AK123" i="32" l="1"/>
  <c r="AJ123" i="32"/>
  <c r="AJ11" i="32" s="1"/>
  <c r="AJ12" i="32" s="1"/>
  <c r="AI123" i="32"/>
  <c r="AH123" i="32"/>
  <c r="AH11" i="32" s="1"/>
  <c r="AH12" i="32" s="1"/>
  <c r="AG123" i="32"/>
  <c r="AG11" i="32" s="1"/>
  <c r="AG12" i="32" s="1"/>
  <c r="AD123" i="32"/>
  <c r="AD11" i="32" s="1"/>
  <c r="AD12" i="32" s="1"/>
  <c r="AC123" i="32"/>
  <c r="AC11" i="32" s="1"/>
  <c r="AC12" i="32" s="1"/>
  <c r="AB123" i="32"/>
  <c r="AB11" i="32" s="1"/>
  <c r="AB12" i="32" s="1"/>
  <c r="AA123" i="32"/>
  <c r="AA11" i="32" s="1"/>
  <c r="AA12" i="32" s="1"/>
  <c r="AL122" i="32"/>
  <c r="AE122" i="32"/>
  <c r="AL120" i="32"/>
  <c r="AE120" i="32"/>
  <c r="AL119" i="32"/>
  <c r="AE119" i="32"/>
  <c r="AL118" i="32"/>
  <c r="AE118" i="32"/>
  <c r="AD114" i="32"/>
  <c r="AB114" i="32"/>
  <c r="AA114" i="32"/>
  <c r="Z114" i="32"/>
  <c r="AD110" i="32"/>
  <c r="AD111" i="32" s="1"/>
  <c r="AB110" i="32"/>
  <c r="AB111" i="32" s="1"/>
  <c r="AA110" i="32"/>
  <c r="AA111" i="32" s="1"/>
  <c r="Z110" i="32"/>
  <c r="Z111" i="32" s="1"/>
  <c r="AP109" i="32"/>
  <c r="AC109" i="32"/>
  <c r="AP108" i="32"/>
  <c r="AC108" i="32"/>
  <c r="AP107" i="32"/>
  <c r="AC107" i="32"/>
  <c r="AP106" i="32"/>
  <c r="AC106" i="32"/>
  <c r="AP105" i="32"/>
  <c r="AC105" i="32"/>
  <c r="AP104" i="32"/>
  <c r="AC103" i="32"/>
  <c r="AQ98" i="32"/>
  <c r="AO98" i="32"/>
  <c r="AN98" i="32"/>
  <c r="AM98" i="32"/>
  <c r="AD99" i="32"/>
  <c r="AD100" i="32" s="1"/>
  <c r="AB99" i="32"/>
  <c r="AA99" i="32"/>
  <c r="Z99" i="32"/>
  <c r="AP97" i="32"/>
  <c r="AC98" i="32"/>
  <c r="AP96" i="32"/>
  <c r="AC97" i="32"/>
  <c r="AP95" i="32"/>
  <c r="AC96" i="32"/>
  <c r="AP94" i="32"/>
  <c r="AC95" i="32"/>
  <c r="AP93" i="32"/>
  <c r="AC94" i="32"/>
  <c r="AP92" i="32"/>
  <c r="AC93" i="32"/>
  <c r="AP91" i="32"/>
  <c r="AC92" i="32"/>
  <c r="AP90" i="32"/>
  <c r="AC91" i="32"/>
  <c r="AP89" i="32"/>
  <c r="AC90" i="32"/>
  <c r="AP88" i="32"/>
  <c r="AC88" i="32"/>
  <c r="AP87" i="32"/>
  <c r="AC87" i="32"/>
  <c r="AP86" i="32"/>
  <c r="AC86" i="32"/>
  <c r="AP85" i="32"/>
  <c r="AC85" i="32"/>
  <c r="AP84" i="32"/>
  <c r="AC84" i="32"/>
  <c r="AP83" i="32"/>
  <c r="AC83" i="32"/>
  <c r="AP82" i="32"/>
  <c r="AC82" i="32"/>
  <c r="AP81" i="32"/>
  <c r="AC81" i="32"/>
  <c r="AP80" i="32"/>
  <c r="AC80" i="32"/>
  <c r="AP79" i="32"/>
  <c r="AC79" i="32"/>
  <c r="AP78" i="32"/>
  <c r="AC78" i="32"/>
  <c r="AP77" i="32"/>
  <c r="AC77" i="32"/>
  <c r="C74" i="32"/>
  <c r="AH66" i="32"/>
  <c r="X66" i="32"/>
  <c r="AK66" i="32" s="1"/>
  <c r="U66" i="32"/>
  <c r="AQ62" i="32"/>
  <c r="O5" i="32" s="1"/>
  <c r="AO62" i="32"/>
  <c r="N5" i="32" s="1"/>
  <c r="AN62" i="32"/>
  <c r="L5" i="32" s="1"/>
  <c r="AM62" i="32"/>
  <c r="AD62" i="32"/>
  <c r="O10" i="32" s="1"/>
  <c r="AB62" i="32"/>
  <c r="N10" i="32" s="1"/>
  <c r="AA62" i="32"/>
  <c r="L10" i="32" s="1"/>
  <c r="Z62" i="32"/>
  <c r="AP61" i="32"/>
  <c r="AC61" i="32"/>
  <c r="AP57" i="32"/>
  <c r="AC60" i="32"/>
  <c r="AP60" i="32"/>
  <c r="AC59" i="32"/>
  <c r="AP59" i="32"/>
  <c r="AC58" i="32"/>
  <c r="AP58" i="32"/>
  <c r="AC57" i="32"/>
  <c r="AP56" i="32"/>
  <c r="AC56" i="32"/>
  <c r="AP55" i="32"/>
  <c r="AC55" i="32"/>
  <c r="AP54" i="32"/>
  <c r="AC53" i="32"/>
  <c r="G50" i="32"/>
  <c r="AP53" i="32"/>
  <c r="AC54" i="32"/>
  <c r="L49" i="32"/>
  <c r="G49" i="32"/>
  <c r="AP52" i="32"/>
  <c r="AC52" i="32"/>
  <c r="AP51" i="32"/>
  <c r="AC51" i="32"/>
  <c r="O7" i="32"/>
  <c r="AO50" i="32"/>
  <c r="AN50" i="32"/>
  <c r="L7" i="32" s="1"/>
  <c r="AM50" i="32"/>
  <c r="AD50" i="32"/>
  <c r="O6" i="32" s="1"/>
  <c r="AB50" i="32"/>
  <c r="N6" i="32" s="1"/>
  <c r="AA50" i="32"/>
  <c r="L6" i="32" s="1"/>
  <c r="Z50" i="32"/>
  <c r="AP49" i="32"/>
  <c r="AC49" i="32"/>
  <c r="AP48" i="32"/>
  <c r="AC48" i="32"/>
  <c r="AP47" i="32"/>
  <c r="AC47" i="32"/>
  <c r="AP46" i="32"/>
  <c r="AC46" i="32"/>
  <c r="AP45" i="32"/>
  <c r="AC45" i="32"/>
  <c r="AP44" i="32"/>
  <c r="AC44" i="32"/>
  <c r="AP43" i="32"/>
  <c r="AC43" i="32"/>
  <c r="AP42" i="32"/>
  <c r="AC42" i="32"/>
  <c r="AP41" i="32"/>
  <c r="AC41" i="32"/>
  <c r="AP40" i="32"/>
  <c r="AC40" i="32"/>
  <c r="AP39" i="32"/>
  <c r="AC39" i="32"/>
  <c r="AQ38" i="32"/>
  <c r="O9" i="32" s="1"/>
  <c r="AO38" i="32"/>
  <c r="AN38" i="32"/>
  <c r="L9" i="32" s="1"/>
  <c r="AM38" i="32"/>
  <c r="AD38" i="32"/>
  <c r="O8" i="32" s="1"/>
  <c r="AB38" i="32"/>
  <c r="N8" i="32" s="1"/>
  <c r="AA38" i="32"/>
  <c r="L8" i="32" s="1"/>
  <c r="Z38" i="32"/>
  <c r="AP37" i="32"/>
  <c r="AC37" i="32"/>
  <c r="AP35" i="32"/>
  <c r="AC35" i="32"/>
  <c r="AP36" i="32"/>
  <c r="AC36" i="32"/>
  <c r="AP34" i="32"/>
  <c r="AC33" i="32"/>
  <c r="AP33" i="32"/>
  <c r="AC34" i="32"/>
  <c r="AP32" i="32"/>
  <c r="AC32" i="32"/>
  <c r="AP31" i="32"/>
  <c r="AC31" i="32"/>
  <c r="AP30" i="32"/>
  <c r="AC30" i="32"/>
  <c r="AP29" i="32"/>
  <c r="AC29" i="32"/>
  <c r="AP28" i="32"/>
  <c r="AC28" i="32"/>
  <c r="AP27" i="32"/>
  <c r="AC27" i="32"/>
  <c r="AQ26" i="32"/>
  <c r="AO26" i="32"/>
  <c r="AN26" i="32"/>
  <c r="L4" i="32" s="1"/>
  <c r="AM26" i="32"/>
  <c r="AD26" i="32"/>
  <c r="O11" i="32" s="1"/>
  <c r="AB26" i="32"/>
  <c r="AA26" i="32"/>
  <c r="Z26" i="32"/>
  <c r="AP25" i="32"/>
  <c r="AC25" i="32"/>
  <c r="AP24" i="32"/>
  <c r="AC24" i="32"/>
  <c r="AP23" i="32"/>
  <c r="AC23" i="32"/>
  <c r="AP22" i="32"/>
  <c r="AC22" i="32"/>
  <c r="AP21" i="32"/>
  <c r="AC17" i="32"/>
  <c r="AP20" i="32"/>
  <c r="AC21" i="32"/>
  <c r="AP19" i="32"/>
  <c r="AC20" i="32"/>
  <c r="AP18" i="32"/>
  <c r="AC18" i="32"/>
  <c r="AP17" i="32"/>
  <c r="AC19" i="32"/>
  <c r="AP16" i="32"/>
  <c r="AC16" i="32"/>
  <c r="AP15" i="32"/>
  <c r="AC15" i="32"/>
  <c r="B14" i="32"/>
  <c r="M12" i="32"/>
  <c r="I12" i="32"/>
  <c r="H12" i="32"/>
  <c r="G12" i="32"/>
  <c r="AK11" i="32"/>
  <c r="AK12" i="32" s="1"/>
  <c r="AI11" i="32"/>
  <c r="AI12" i="32" s="1"/>
  <c r="J11" i="32"/>
  <c r="K11" i="32" s="1"/>
  <c r="AL10" i="32"/>
  <c r="AE10" i="32"/>
  <c r="J10" i="32"/>
  <c r="K10" i="32" s="1"/>
  <c r="AL9" i="32"/>
  <c r="AE9" i="32"/>
  <c r="J9" i="32"/>
  <c r="K9" i="32" s="1"/>
  <c r="AL8" i="32"/>
  <c r="AE8" i="32"/>
  <c r="J8" i="32"/>
  <c r="K8" i="32" s="1"/>
  <c r="AL7" i="32"/>
  <c r="AE7" i="32"/>
  <c r="J7" i="32"/>
  <c r="K7" i="32" s="1"/>
  <c r="AL6" i="32"/>
  <c r="AE6" i="32"/>
  <c r="J6" i="32"/>
  <c r="K6" i="32" s="1"/>
  <c r="AL5" i="32"/>
  <c r="AE5" i="32"/>
  <c r="J5" i="32"/>
  <c r="K5" i="32" s="1"/>
  <c r="AL4" i="32"/>
  <c r="AE4" i="32"/>
  <c r="J4" i="32"/>
  <c r="K4" i="32" s="1"/>
  <c r="AL3" i="32"/>
  <c r="AE3" i="32"/>
  <c r="P3" i="32"/>
  <c r="AP50" i="32" l="1"/>
  <c r="AP26" i="32"/>
  <c r="AQ63" i="32"/>
  <c r="AP38" i="32"/>
  <c r="N4" i="32"/>
  <c r="AN63" i="32"/>
  <c r="AC114" i="32"/>
  <c r="AB63" i="32"/>
  <c r="AA63" i="32"/>
  <c r="AA100" i="32"/>
  <c r="AA113" i="32" s="1"/>
  <c r="AD63" i="32"/>
  <c r="AP62" i="32"/>
  <c r="AP98" i="32"/>
  <c r="AP110" i="32"/>
  <c r="N7" i="32"/>
  <c r="AC62" i="32"/>
  <c r="Z100" i="32"/>
  <c r="Z113" i="32" s="1"/>
  <c r="AC99" i="32"/>
  <c r="AC110" i="32"/>
  <c r="AB100" i="32"/>
  <c r="AB113" i="32" s="1"/>
  <c r="AM63" i="32"/>
  <c r="Z63" i="32"/>
  <c r="AE123" i="32"/>
  <c r="AE11" i="32" s="1"/>
  <c r="AL123" i="32"/>
  <c r="AL11" i="32" s="1"/>
  <c r="AL12" i="32"/>
  <c r="AD113" i="32"/>
  <c r="L11" i="32"/>
  <c r="L12" i="32" s="1"/>
  <c r="O4" i="32"/>
  <c r="O12" i="32" s="1"/>
  <c r="N11" i="32"/>
  <c r="AC26" i="32"/>
  <c r="AC38" i="32"/>
  <c r="AC50" i="32"/>
  <c r="AO63" i="32"/>
  <c r="N9" i="32"/>
  <c r="L113" i="31"/>
  <c r="L112" i="31"/>
  <c r="L111" i="31"/>
  <c r="L110" i="31"/>
  <c r="L109" i="31"/>
  <c r="L108" i="31"/>
  <c r="L107" i="31"/>
  <c r="L106" i="31"/>
  <c r="L102" i="31"/>
  <c r="L101" i="31"/>
  <c r="L100" i="31"/>
  <c r="L99" i="31"/>
  <c r="L98" i="31"/>
  <c r="L97" i="31"/>
  <c r="L96" i="31"/>
  <c r="L95" i="31"/>
  <c r="L94" i="31"/>
  <c r="L93" i="31"/>
  <c r="L92" i="31"/>
  <c r="L91" i="31"/>
  <c r="L90" i="31"/>
  <c r="L89" i="31"/>
  <c r="L88" i="31"/>
  <c r="L87" i="31"/>
  <c r="L86" i="31"/>
  <c r="L85" i="31"/>
  <c r="L84" i="31"/>
  <c r="L83" i="31"/>
  <c r="L82" i="31"/>
  <c r="L81" i="31"/>
  <c r="L80" i="31"/>
  <c r="L79" i="31"/>
  <c r="AP63" i="32" l="1"/>
  <c r="AQ64" i="32"/>
  <c r="AN64" i="32"/>
  <c r="AO64" i="32"/>
  <c r="AC111" i="32"/>
  <c r="N12" i="32"/>
  <c r="AC100" i="32"/>
  <c r="AM64" i="32"/>
  <c r="AC63" i="32"/>
  <c r="AP64" i="32" s="1"/>
  <c r="AP95" i="31"/>
  <c r="AQ108" i="31"/>
  <c r="AO108" i="31"/>
  <c r="AN108" i="31"/>
  <c r="AM108" i="31"/>
  <c r="AP107" i="31"/>
  <c r="L53" i="31"/>
  <c r="AK121" i="31"/>
  <c r="AJ121" i="31"/>
  <c r="AI121" i="31"/>
  <c r="AH121" i="31"/>
  <c r="AG121" i="31"/>
  <c r="AD121" i="31"/>
  <c r="AD11" i="31" s="1"/>
  <c r="AD12" i="31" s="1"/>
  <c r="AC121" i="31"/>
  <c r="AC11" i="31" s="1"/>
  <c r="AC12" i="31" s="1"/>
  <c r="AB121" i="31"/>
  <c r="AA121" i="31"/>
  <c r="AA11" i="31" s="1"/>
  <c r="AA12" i="31" s="1"/>
  <c r="AL120" i="31"/>
  <c r="AE120" i="31"/>
  <c r="AL119" i="31"/>
  <c r="AE119" i="31"/>
  <c r="AL118" i="31"/>
  <c r="AE118" i="31"/>
  <c r="AL117" i="31"/>
  <c r="AE117" i="31"/>
  <c r="AD112" i="31"/>
  <c r="AB112" i="31"/>
  <c r="AA112" i="31"/>
  <c r="Z112" i="31"/>
  <c r="AD108" i="31"/>
  <c r="AB108" i="31"/>
  <c r="AA108" i="31"/>
  <c r="AA109" i="31" s="1"/>
  <c r="Z108" i="31"/>
  <c r="AC107" i="31"/>
  <c r="AP106" i="31"/>
  <c r="AC106" i="31"/>
  <c r="AP105" i="31"/>
  <c r="AC105" i="31"/>
  <c r="AP104" i="31"/>
  <c r="AC104" i="31"/>
  <c r="AP103" i="31"/>
  <c r="AC103" i="31"/>
  <c r="AP102" i="31"/>
  <c r="AC102" i="31"/>
  <c r="AD98" i="31"/>
  <c r="AB98" i="31"/>
  <c r="AA98" i="31"/>
  <c r="Z98" i="31"/>
  <c r="AQ98" i="31"/>
  <c r="AO98" i="31"/>
  <c r="AN98" i="31"/>
  <c r="AM98" i="31"/>
  <c r="AC97" i="31"/>
  <c r="AP97" i="31"/>
  <c r="AC96" i="31"/>
  <c r="AP96" i="31"/>
  <c r="AC95" i="31"/>
  <c r="AP94" i="31"/>
  <c r="AC94" i="31"/>
  <c r="AP93" i="31"/>
  <c r="AC93" i="31"/>
  <c r="AP92" i="31"/>
  <c r="AC92" i="31"/>
  <c r="AP91" i="31"/>
  <c r="AC91" i="31"/>
  <c r="AP90" i="31"/>
  <c r="AC90" i="31"/>
  <c r="AP89" i="31"/>
  <c r="AC89" i="31"/>
  <c r="AP88" i="31"/>
  <c r="AC88" i="31"/>
  <c r="AP87" i="31"/>
  <c r="AC87" i="31"/>
  <c r="AP86" i="31"/>
  <c r="AC86" i="31"/>
  <c r="AP85" i="31"/>
  <c r="AC85" i="31"/>
  <c r="AP84" i="31"/>
  <c r="AC84" i="31"/>
  <c r="AP83" i="31"/>
  <c r="AC83" i="31"/>
  <c r="AP82" i="31"/>
  <c r="AC82" i="31"/>
  <c r="AP81" i="31"/>
  <c r="AC81" i="31"/>
  <c r="AP80" i="31"/>
  <c r="AC80" i="31"/>
  <c r="AP79" i="31"/>
  <c r="AC79" i="31"/>
  <c r="AP78" i="31"/>
  <c r="AC78" i="31"/>
  <c r="AP77" i="31"/>
  <c r="AC77" i="31"/>
  <c r="C75" i="31"/>
  <c r="AH66" i="31"/>
  <c r="X66" i="31"/>
  <c r="AK66" i="31" s="1"/>
  <c r="U66" i="31"/>
  <c r="AQ62" i="31"/>
  <c r="O5" i="31" s="1"/>
  <c r="AO62" i="31"/>
  <c r="AN62" i="31"/>
  <c r="AM62" i="31"/>
  <c r="AD62" i="31"/>
  <c r="O10" i="31" s="1"/>
  <c r="AB62" i="31"/>
  <c r="N10" i="31" s="1"/>
  <c r="AA62" i="31"/>
  <c r="Z62" i="31"/>
  <c r="AP61" i="31"/>
  <c r="AC61" i="31"/>
  <c r="AP60" i="31"/>
  <c r="AC58" i="31"/>
  <c r="AP59" i="31"/>
  <c r="AC60" i="31"/>
  <c r="AP58" i="31"/>
  <c r="AC59" i="31"/>
  <c r="AP57" i="31"/>
  <c r="AC54" i="31"/>
  <c r="AP56" i="31"/>
  <c r="AC55" i="31"/>
  <c r="AP55" i="31"/>
  <c r="AC56" i="31"/>
  <c r="AP54" i="31"/>
  <c r="AC57" i="31"/>
  <c r="AP53" i="31"/>
  <c r="AC52" i="31"/>
  <c r="AP52" i="31"/>
  <c r="AC53" i="31"/>
  <c r="AP51" i="31"/>
  <c r="AC51" i="31"/>
  <c r="G54" i="31"/>
  <c r="AQ50" i="31"/>
  <c r="O7" i="31" s="1"/>
  <c r="AO50" i="31"/>
  <c r="N7" i="31" s="1"/>
  <c r="AN50" i="31"/>
  <c r="L7" i="31" s="1"/>
  <c r="AM50" i="31"/>
  <c r="AD50" i="31"/>
  <c r="O6" i="31" s="1"/>
  <c r="AB50" i="31"/>
  <c r="AA50" i="31"/>
  <c r="L6" i="31" s="1"/>
  <c r="Z50" i="31"/>
  <c r="G53" i="31"/>
  <c r="AP48" i="31"/>
  <c r="AC49" i="31"/>
  <c r="AP49" i="31"/>
  <c r="AC48" i="31"/>
  <c r="AP47" i="31"/>
  <c r="AC47" i="31"/>
  <c r="AP45" i="31"/>
  <c r="AC46" i="31"/>
  <c r="AP46" i="31"/>
  <c r="AC45" i="31"/>
  <c r="AP44" i="31"/>
  <c r="AC44" i="31"/>
  <c r="AP42" i="31"/>
  <c r="AC43" i="31"/>
  <c r="AP43" i="31"/>
  <c r="AC42" i="31"/>
  <c r="AP40" i="31"/>
  <c r="AC41" i="31"/>
  <c r="AP41" i="31"/>
  <c r="AC40" i="31"/>
  <c r="AP39" i="31"/>
  <c r="AC39" i="31"/>
  <c r="AQ38" i="31"/>
  <c r="O9" i="31" s="1"/>
  <c r="AO38" i="31"/>
  <c r="AN38" i="31"/>
  <c r="L9" i="31" s="1"/>
  <c r="AM38" i="31"/>
  <c r="AD38" i="31"/>
  <c r="O8" i="31" s="1"/>
  <c r="AB38" i="31"/>
  <c r="N8" i="31" s="1"/>
  <c r="AA38" i="31"/>
  <c r="L8" i="31" s="1"/>
  <c r="Z38" i="31"/>
  <c r="AP37" i="31"/>
  <c r="AC35" i="31"/>
  <c r="AP36" i="31"/>
  <c r="AC37" i="31"/>
  <c r="AP35" i="31"/>
  <c r="AC36" i="31"/>
  <c r="AP33" i="31"/>
  <c r="AC33" i="31"/>
  <c r="AP31" i="31"/>
  <c r="AC34" i="31"/>
  <c r="AP34" i="31"/>
  <c r="AC32" i="31"/>
  <c r="AP32" i="31"/>
  <c r="AC31" i="31"/>
  <c r="AP30" i="31"/>
  <c r="AC30" i="31"/>
  <c r="AP29" i="31"/>
  <c r="AC29" i="31"/>
  <c r="AP28" i="31"/>
  <c r="AC28" i="31"/>
  <c r="AP27" i="31"/>
  <c r="AC27" i="31"/>
  <c r="AQ26" i="31"/>
  <c r="AO26" i="31"/>
  <c r="AN26" i="31"/>
  <c r="AM26" i="31"/>
  <c r="AD26" i="31"/>
  <c r="AB26" i="31"/>
  <c r="AA26" i="31"/>
  <c r="L11" i="31" s="1"/>
  <c r="Z26" i="31"/>
  <c r="AP25" i="31"/>
  <c r="AC25" i="31"/>
  <c r="AP24" i="31"/>
  <c r="AC24" i="31"/>
  <c r="AP23" i="31"/>
  <c r="AC23" i="31"/>
  <c r="AP22" i="31"/>
  <c r="AC22" i="31"/>
  <c r="AP21" i="31"/>
  <c r="AC19" i="31"/>
  <c r="AP20" i="31"/>
  <c r="AC21" i="31"/>
  <c r="AP19" i="31"/>
  <c r="AC20" i="31"/>
  <c r="AP18" i="31"/>
  <c r="AC18" i="31"/>
  <c r="AP17" i="31"/>
  <c r="AC17" i="31"/>
  <c r="AP16" i="31"/>
  <c r="AC16" i="31"/>
  <c r="AP15" i="31"/>
  <c r="AC15" i="31"/>
  <c r="B14" i="31"/>
  <c r="M12" i="31"/>
  <c r="I12" i="31"/>
  <c r="H12" i="31"/>
  <c r="G12" i="31"/>
  <c r="AK11" i="31"/>
  <c r="AK12" i="31" s="1"/>
  <c r="AJ11" i="31"/>
  <c r="AJ12" i="31" s="1"/>
  <c r="AI11" i="31"/>
  <c r="AI12" i="31" s="1"/>
  <c r="AH11" i="31"/>
  <c r="AH12" i="31" s="1"/>
  <c r="AG11" i="31"/>
  <c r="AG12" i="31" s="1"/>
  <c r="J11" i="31"/>
  <c r="K11" i="31" s="1"/>
  <c r="AL10" i="31"/>
  <c r="AE10" i="31"/>
  <c r="L10" i="31"/>
  <c r="J10" i="31"/>
  <c r="K10" i="31" s="1"/>
  <c r="AL9" i="31"/>
  <c r="AE9" i="31"/>
  <c r="J8" i="31"/>
  <c r="K8" i="31" s="1"/>
  <c r="AL8" i="31"/>
  <c r="AE8" i="31"/>
  <c r="J9" i="31"/>
  <c r="K9" i="31" s="1"/>
  <c r="AL7" i="31"/>
  <c r="AE7" i="31"/>
  <c r="J7" i="31"/>
  <c r="K7" i="31" s="1"/>
  <c r="AL5" i="31"/>
  <c r="AE5" i="31"/>
  <c r="J6" i="31"/>
  <c r="K6" i="31" s="1"/>
  <c r="AL6" i="31"/>
  <c r="AE6" i="31"/>
  <c r="J4" i="31"/>
  <c r="K4" i="31" s="1"/>
  <c r="AL4" i="31"/>
  <c r="AE4" i="31"/>
  <c r="L5" i="31"/>
  <c r="J5" i="31"/>
  <c r="K5" i="31" s="1"/>
  <c r="AL3" i="31"/>
  <c r="AE3" i="31"/>
  <c r="P3" i="31"/>
  <c r="AC113" i="32" l="1"/>
  <c r="AB109" i="31"/>
  <c r="AC26" i="31"/>
  <c r="AP62" i="31"/>
  <c r="AE121" i="31"/>
  <c r="AE11" i="31" s="1"/>
  <c r="N5" i="31"/>
  <c r="AB11" i="31"/>
  <c r="AB12" i="31" s="1"/>
  <c r="AP108" i="31"/>
  <c r="AD109" i="31"/>
  <c r="AC50" i="31"/>
  <c r="AC108" i="31"/>
  <c r="AC112" i="31"/>
  <c r="AL121" i="31"/>
  <c r="AL11" i="31" s="1"/>
  <c r="AP50" i="31"/>
  <c r="AN63" i="31"/>
  <c r="AP38" i="31"/>
  <c r="AO63" i="31"/>
  <c r="N9" i="31"/>
  <c r="AC62" i="31"/>
  <c r="AQ63" i="31"/>
  <c r="AB99" i="31"/>
  <c r="AC98" i="31"/>
  <c r="AD63" i="31"/>
  <c r="AL12" i="31"/>
  <c r="N4" i="31"/>
  <c r="O11" i="31"/>
  <c r="AP98" i="31"/>
  <c r="AA99" i="31"/>
  <c r="AA111" i="31" s="1"/>
  <c r="AD99" i="31"/>
  <c r="Z99" i="31"/>
  <c r="Z109" i="31"/>
  <c r="AM63" i="31"/>
  <c r="Z63" i="31"/>
  <c r="O4" i="31"/>
  <c r="AA63" i="31"/>
  <c r="AB63" i="31"/>
  <c r="L4" i="31"/>
  <c r="L12" i="31" s="1"/>
  <c r="N6" i="31"/>
  <c r="AP26" i="31"/>
  <c r="N11" i="31"/>
  <c r="AC38" i="31"/>
  <c r="L100" i="30"/>
  <c r="L99" i="30"/>
  <c r="L98" i="30"/>
  <c r="L97" i="30"/>
  <c r="L111" i="30"/>
  <c r="L110" i="30"/>
  <c r="L109" i="30"/>
  <c r="L108" i="30"/>
  <c r="L107" i="30"/>
  <c r="L106" i="30"/>
  <c r="L105" i="30"/>
  <c r="L104" i="30"/>
  <c r="L96" i="30"/>
  <c r="L95" i="30"/>
  <c r="L94" i="30"/>
  <c r="L93" i="30"/>
  <c r="L92" i="30"/>
  <c r="L91" i="30"/>
  <c r="L90" i="30"/>
  <c r="L89" i="30"/>
  <c r="L88" i="30"/>
  <c r="L87" i="30"/>
  <c r="L86" i="30"/>
  <c r="L85" i="30"/>
  <c r="L84" i="30"/>
  <c r="L83" i="30"/>
  <c r="L82" i="30"/>
  <c r="L81" i="30"/>
  <c r="L80" i="30"/>
  <c r="L79" i="30"/>
  <c r="AD98" i="30"/>
  <c r="AB98" i="30"/>
  <c r="AA98" i="30"/>
  <c r="Z98" i="30"/>
  <c r="AC103" i="30"/>
  <c r="AP82" i="30"/>
  <c r="AB111" i="31" l="1"/>
  <c r="AD111" i="31"/>
  <c r="AC109" i="31"/>
  <c r="O12" i="31"/>
  <c r="AP63" i="31"/>
  <c r="AN64" i="31"/>
  <c r="AO64" i="31"/>
  <c r="AC63" i="31"/>
  <c r="N12" i="31"/>
  <c r="AQ64" i="31"/>
  <c r="AC99" i="31"/>
  <c r="AC111" i="31" s="1"/>
  <c r="Z111" i="31"/>
  <c r="AM64" i="31"/>
  <c r="AQ97" i="30"/>
  <c r="AO97" i="30"/>
  <c r="AB99" i="30" s="1"/>
  <c r="AN97" i="30"/>
  <c r="AM97" i="30"/>
  <c r="AC95" i="30"/>
  <c r="AC77" i="30"/>
  <c r="AK121" i="30"/>
  <c r="AK11" i="30" s="1"/>
  <c r="AK12" i="30" s="1"/>
  <c r="AJ121" i="30"/>
  <c r="AI121" i="30"/>
  <c r="AH121" i="30"/>
  <c r="AG121" i="30"/>
  <c r="AG11" i="30" s="1"/>
  <c r="AG12" i="30" s="1"/>
  <c r="AD121" i="30"/>
  <c r="AC121" i="30"/>
  <c r="AB121" i="30"/>
  <c r="AB11" i="30" s="1"/>
  <c r="AB12" i="30" s="1"/>
  <c r="AA121" i="30"/>
  <c r="AA11" i="30" s="1"/>
  <c r="AA12" i="30" s="1"/>
  <c r="AL120" i="30"/>
  <c r="AE120" i="30"/>
  <c r="AL119" i="30"/>
  <c r="AE119" i="30"/>
  <c r="AL118" i="30"/>
  <c r="AE118" i="30"/>
  <c r="AL117" i="30"/>
  <c r="AE117" i="30"/>
  <c r="AD112" i="30"/>
  <c r="AB112" i="30"/>
  <c r="AA112" i="30"/>
  <c r="Z112" i="30"/>
  <c r="AQ107" i="30"/>
  <c r="AO107" i="30"/>
  <c r="AN107" i="30"/>
  <c r="AM107" i="30"/>
  <c r="AD108" i="30"/>
  <c r="AB108" i="30"/>
  <c r="AA108" i="30"/>
  <c r="Z108" i="30"/>
  <c r="AP106" i="30"/>
  <c r="AC107" i="30"/>
  <c r="AP105" i="30"/>
  <c r="AC106" i="30"/>
  <c r="AP104" i="30"/>
  <c r="AC105" i="30"/>
  <c r="AP103" i="30"/>
  <c r="AC104" i="30"/>
  <c r="AP102" i="30"/>
  <c r="AC102" i="30"/>
  <c r="AP96" i="30"/>
  <c r="AC97" i="30"/>
  <c r="AP95" i="30"/>
  <c r="AC96" i="30"/>
  <c r="AP94" i="30"/>
  <c r="AC94" i="30"/>
  <c r="AP93" i="30"/>
  <c r="AC93" i="30"/>
  <c r="AP92" i="30"/>
  <c r="AC92" i="30"/>
  <c r="AP91" i="30"/>
  <c r="AC91" i="30"/>
  <c r="AP90" i="30"/>
  <c r="AC90" i="30"/>
  <c r="AP89" i="30"/>
  <c r="AC89" i="30"/>
  <c r="AP88" i="30"/>
  <c r="AC88" i="30"/>
  <c r="AP87" i="30"/>
  <c r="AC87" i="30"/>
  <c r="AP86" i="30"/>
  <c r="AC86" i="30"/>
  <c r="AP85" i="30"/>
  <c r="AC85" i="30"/>
  <c r="AP84" i="30"/>
  <c r="AC84" i="30"/>
  <c r="AP83" i="30"/>
  <c r="AC83" i="30"/>
  <c r="AP81" i="30"/>
  <c r="AC82" i="30"/>
  <c r="AP80" i="30"/>
  <c r="AC81" i="30"/>
  <c r="AP79" i="30"/>
  <c r="AC80" i="30"/>
  <c r="AP78" i="30"/>
  <c r="AC79" i="30"/>
  <c r="AP77" i="30"/>
  <c r="AC78" i="30"/>
  <c r="C75" i="30"/>
  <c r="AH66" i="30"/>
  <c r="X66" i="30"/>
  <c r="AK66" i="30" s="1"/>
  <c r="U66" i="30"/>
  <c r="AQ62" i="30"/>
  <c r="O4" i="30" s="1"/>
  <c r="AO62" i="30"/>
  <c r="AN62" i="30"/>
  <c r="L4" i="30" s="1"/>
  <c r="AM62" i="30"/>
  <c r="AD62" i="30"/>
  <c r="O10" i="30" s="1"/>
  <c r="AB62" i="30"/>
  <c r="AA62" i="30"/>
  <c r="L10" i="30" s="1"/>
  <c r="Z62" i="30"/>
  <c r="AP60" i="30"/>
  <c r="AC61" i="30"/>
  <c r="AP61" i="30"/>
  <c r="AC60" i="30"/>
  <c r="AP58" i="30"/>
  <c r="AC59" i="30"/>
  <c r="AP59" i="30"/>
  <c r="AC58" i="30"/>
  <c r="AP56" i="30"/>
  <c r="AC57" i="30"/>
  <c r="AP57" i="30"/>
  <c r="AC56" i="30"/>
  <c r="AP55" i="30"/>
  <c r="AC55" i="30"/>
  <c r="AP54" i="30"/>
  <c r="AC54" i="30"/>
  <c r="AP53" i="30"/>
  <c r="AC53" i="30"/>
  <c r="AP52" i="30"/>
  <c r="AC52" i="30"/>
  <c r="AP51" i="30"/>
  <c r="AC51" i="30"/>
  <c r="AQ50" i="30"/>
  <c r="O7" i="30" s="1"/>
  <c r="AO50" i="30"/>
  <c r="N7" i="30" s="1"/>
  <c r="AN50" i="30"/>
  <c r="L7" i="30" s="1"/>
  <c r="AM50" i="30"/>
  <c r="AD50" i="30"/>
  <c r="O6" i="30" s="1"/>
  <c r="AB50" i="30"/>
  <c r="N6" i="30" s="1"/>
  <c r="AA50" i="30"/>
  <c r="L6" i="30" s="1"/>
  <c r="Z50" i="30"/>
  <c r="AP49" i="30"/>
  <c r="AC49" i="30"/>
  <c r="G51" i="30"/>
  <c r="AP48" i="30"/>
  <c r="AC48" i="30"/>
  <c r="L50" i="30"/>
  <c r="G50" i="30"/>
  <c r="AP47" i="30"/>
  <c r="AC47" i="30"/>
  <c r="AP46" i="30"/>
  <c r="AC46" i="30"/>
  <c r="AP45" i="30"/>
  <c r="AC45" i="30"/>
  <c r="AP44" i="30"/>
  <c r="AC44" i="30"/>
  <c r="AP43" i="30"/>
  <c r="AC43" i="30"/>
  <c r="AP42" i="30"/>
  <c r="AC42" i="30"/>
  <c r="AP41" i="30"/>
  <c r="AC41" i="30"/>
  <c r="AP40" i="30"/>
  <c r="AC40" i="30"/>
  <c r="AP39" i="30"/>
  <c r="AC39" i="30"/>
  <c r="AQ38" i="30"/>
  <c r="O8" i="30" s="1"/>
  <c r="AO38" i="30"/>
  <c r="N8" i="30" s="1"/>
  <c r="AN38" i="30"/>
  <c r="L8" i="30" s="1"/>
  <c r="AM38" i="30"/>
  <c r="AD38" i="30"/>
  <c r="O9" i="30" s="1"/>
  <c r="AB38" i="30"/>
  <c r="N9" i="30" s="1"/>
  <c r="AA38" i="30"/>
  <c r="L9" i="30" s="1"/>
  <c r="Z38" i="30"/>
  <c r="AP37" i="30"/>
  <c r="AC37" i="30"/>
  <c r="AP36" i="30"/>
  <c r="AC36" i="30"/>
  <c r="AP35" i="30"/>
  <c r="AC35" i="30"/>
  <c r="AP34" i="30"/>
  <c r="AC34" i="30"/>
  <c r="AP33" i="30"/>
  <c r="AC33" i="30"/>
  <c r="AP32" i="30"/>
  <c r="AC32" i="30"/>
  <c r="AP31" i="30"/>
  <c r="AC31" i="30"/>
  <c r="AP30" i="30"/>
  <c r="AC30" i="30"/>
  <c r="AP29" i="30"/>
  <c r="AC29" i="30"/>
  <c r="AP28" i="30"/>
  <c r="AC28" i="30"/>
  <c r="AP27" i="30"/>
  <c r="AC27" i="30"/>
  <c r="AQ26" i="30"/>
  <c r="O5" i="30" s="1"/>
  <c r="AO26" i="30"/>
  <c r="AN26" i="30"/>
  <c r="L5" i="30" s="1"/>
  <c r="AM26" i="30"/>
  <c r="AD26" i="30"/>
  <c r="O11" i="30" s="1"/>
  <c r="AB26" i="30"/>
  <c r="AA26" i="30"/>
  <c r="Z26" i="30"/>
  <c r="AP25" i="30"/>
  <c r="AC25" i="30"/>
  <c r="AP22" i="30"/>
  <c r="AC24" i="30"/>
  <c r="AP24" i="30"/>
  <c r="AC23" i="30"/>
  <c r="AP23" i="30"/>
  <c r="AC22" i="30"/>
  <c r="AP21" i="30"/>
  <c r="AC21" i="30"/>
  <c r="AP20" i="30"/>
  <c r="AC20" i="30"/>
  <c r="AP19" i="30"/>
  <c r="AC19" i="30"/>
  <c r="AP18" i="30"/>
  <c r="AC18" i="30"/>
  <c r="AP17" i="30"/>
  <c r="AC17" i="30"/>
  <c r="AP16" i="30"/>
  <c r="AC16" i="30"/>
  <c r="AP15" i="30"/>
  <c r="AC15" i="30"/>
  <c r="B14" i="30"/>
  <c r="M12" i="30"/>
  <c r="I12" i="30"/>
  <c r="H12" i="30"/>
  <c r="G12" i="30"/>
  <c r="AJ11" i="30"/>
  <c r="AJ12" i="30" s="1"/>
  <c r="AI11" i="30"/>
  <c r="AI12" i="30" s="1"/>
  <c r="AH11" i="30"/>
  <c r="AH12" i="30" s="1"/>
  <c r="AD11" i="30"/>
  <c r="AD12" i="30" s="1"/>
  <c r="AC11" i="30"/>
  <c r="AC12" i="30" s="1"/>
  <c r="J11" i="30"/>
  <c r="K11" i="30" s="1"/>
  <c r="AL10" i="30"/>
  <c r="AE10" i="30"/>
  <c r="J10" i="30"/>
  <c r="K10" i="30" s="1"/>
  <c r="AL9" i="30"/>
  <c r="AE9" i="30"/>
  <c r="J9" i="30"/>
  <c r="K9" i="30" s="1"/>
  <c r="AL8" i="30"/>
  <c r="AE8" i="30"/>
  <c r="J8" i="30"/>
  <c r="K8" i="30" s="1"/>
  <c r="AL6" i="30"/>
  <c r="AE6" i="30"/>
  <c r="J7" i="30"/>
  <c r="K7" i="30" s="1"/>
  <c r="AL5" i="30"/>
  <c r="AE5" i="30"/>
  <c r="J5" i="30"/>
  <c r="K5" i="30" s="1"/>
  <c r="AL7" i="30"/>
  <c r="AE7" i="30"/>
  <c r="J4" i="30"/>
  <c r="K4" i="30" s="1"/>
  <c r="AL4" i="30"/>
  <c r="AE4" i="30"/>
  <c r="J6" i="30"/>
  <c r="K6" i="30" s="1"/>
  <c r="AL3" i="30"/>
  <c r="AE3" i="30"/>
  <c r="P3" i="30"/>
  <c r="AP64" i="31" l="1"/>
  <c r="AC62" i="30"/>
  <c r="AP62" i="30"/>
  <c r="Z109" i="30"/>
  <c r="AE121" i="30"/>
  <c r="AE11" i="30" s="1"/>
  <c r="AD109" i="30"/>
  <c r="AL121" i="30"/>
  <c r="AL11" i="30" s="1"/>
  <c r="AC26" i="30"/>
  <c r="AC98" i="30"/>
  <c r="AP50" i="30"/>
  <c r="AP26" i="30"/>
  <c r="AC50" i="30"/>
  <c r="AA63" i="30"/>
  <c r="AC112" i="30"/>
  <c r="AN63" i="30"/>
  <c r="AP97" i="30"/>
  <c r="AB109" i="30"/>
  <c r="AB111" i="30" s="1"/>
  <c r="AA99" i="30"/>
  <c r="AC108" i="30"/>
  <c r="AP107" i="30"/>
  <c r="AA109" i="30"/>
  <c r="AD99" i="30"/>
  <c r="AD111" i="30" s="1"/>
  <c r="Z99" i="30"/>
  <c r="Z63" i="30"/>
  <c r="AM63" i="30"/>
  <c r="AQ63" i="30"/>
  <c r="AL12" i="30"/>
  <c r="O12" i="30"/>
  <c r="AB63" i="30"/>
  <c r="N4" i="30"/>
  <c r="AD63" i="30"/>
  <c r="N11" i="30"/>
  <c r="AC38" i="30"/>
  <c r="AO63" i="30"/>
  <c r="N5" i="30"/>
  <c r="AP38" i="30"/>
  <c r="L11" i="30"/>
  <c r="L12" i="30" s="1"/>
  <c r="N10" i="30"/>
  <c r="L124" i="29"/>
  <c r="L123" i="29"/>
  <c r="L122" i="29"/>
  <c r="L121" i="29"/>
  <c r="L120" i="29"/>
  <c r="L119" i="29"/>
  <c r="L118" i="29"/>
  <c r="L117" i="29"/>
  <c r="L116" i="29"/>
  <c r="L115" i="29"/>
  <c r="L114" i="29"/>
  <c r="L113" i="29"/>
  <c r="L112" i="29"/>
  <c r="L111" i="29"/>
  <c r="L110" i="29"/>
  <c r="L109" i="29"/>
  <c r="L108" i="29"/>
  <c r="L107" i="29"/>
  <c r="L106" i="29"/>
  <c r="L105" i="29"/>
  <c r="L104" i="29"/>
  <c r="L103" i="29"/>
  <c r="L102" i="29"/>
  <c r="L101" i="29"/>
  <c r="L97" i="29"/>
  <c r="L96" i="29"/>
  <c r="L95" i="29"/>
  <c r="L94" i="29"/>
  <c r="L93" i="29"/>
  <c r="L92" i="29"/>
  <c r="L91" i="29"/>
  <c r="L90" i="29"/>
  <c r="L89" i="29"/>
  <c r="L88" i="29"/>
  <c r="L87" i="29"/>
  <c r="L86" i="29"/>
  <c r="L85" i="29"/>
  <c r="L84" i="29"/>
  <c r="L83" i="29"/>
  <c r="L82" i="29"/>
  <c r="L81" i="29"/>
  <c r="L80" i="29"/>
  <c r="L79" i="29"/>
  <c r="Z111" i="30" l="1"/>
  <c r="AC99" i="30"/>
  <c r="AC63" i="30"/>
  <c r="AP63" i="30"/>
  <c r="AN64" i="30"/>
  <c r="AA111" i="30"/>
  <c r="AC109" i="30"/>
  <c r="AM64" i="30"/>
  <c r="AQ64" i="30"/>
  <c r="N12" i="30"/>
  <c r="AO64" i="30"/>
  <c r="AQ96" i="29"/>
  <c r="AO96" i="29"/>
  <c r="AN96" i="29"/>
  <c r="AM96" i="29"/>
  <c r="AP95" i="29"/>
  <c r="AC78" i="29"/>
  <c r="AC93" i="29"/>
  <c r="AC104" i="29"/>
  <c r="AP103" i="29"/>
  <c r="AC111" i="30" l="1"/>
  <c r="AP64" i="30"/>
  <c r="L48" i="29"/>
  <c r="AK117" i="29"/>
  <c r="AJ117" i="29"/>
  <c r="AI117" i="29"/>
  <c r="AH117" i="29"/>
  <c r="AH11" i="29" s="1"/>
  <c r="AH12" i="29" s="1"/>
  <c r="AG117" i="29"/>
  <c r="AE117" i="29"/>
  <c r="AE11" i="29" s="1"/>
  <c r="AD117" i="29"/>
  <c r="AC117" i="29"/>
  <c r="AB117" i="29"/>
  <c r="AA117" i="29"/>
  <c r="AL116" i="29"/>
  <c r="AE116" i="29"/>
  <c r="AL115" i="29"/>
  <c r="AE115" i="29"/>
  <c r="AL114" i="29"/>
  <c r="AE114" i="29"/>
  <c r="AL113" i="29"/>
  <c r="AE113" i="29"/>
  <c r="AD110" i="29"/>
  <c r="AB110" i="29"/>
  <c r="AA110" i="29"/>
  <c r="Z110" i="29"/>
  <c r="AQ106" i="29"/>
  <c r="AO106" i="29"/>
  <c r="AN106" i="29"/>
  <c r="AM106" i="29"/>
  <c r="AD106" i="29"/>
  <c r="AB106" i="29"/>
  <c r="AA106" i="29"/>
  <c r="Z106" i="29"/>
  <c r="AP105" i="29"/>
  <c r="AC105" i="29"/>
  <c r="AP104" i="29"/>
  <c r="AC103" i="29"/>
  <c r="AP102" i="29"/>
  <c r="AC102" i="29"/>
  <c r="AP101" i="29"/>
  <c r="AC101" i="29"/>
  <c r="AD96" i="29"/>
  <c r="AB96" i="29"/>
  <c r="AB97" i="29" s="1"/>
  <c r="AA96" i="29"/>
  <c r="AA97" i="29" s="1"/>
  <c r="Z96" i="29"/>
  <c r="AP77" i="29"/>
  <c r="AP94" i="29"/>
  <c r="AC95" i="29"/>
  <c r="AP93" i="29"/>
  <c r="AC94" i="29"/>
  <c r="AP92" i="29"/>
  <c r="AC92" i="29"/>
  <c r="AP91" i="29"/>
  <c r="AC91" i="29"/>
  <c r="AP90" i="29"/>
  <c r="AC90" i="29"/>
  <c r="AP89" i="29"/>
  <c r="AC89" i="29"/>
  <c r="AP88" i="29"/>
  <c r="AC88" i="29"/>
  <c r="AP87" i="29"/>
  <c r="AC87" i="29"/>
  <c r="AP86" i="29"/>
  <c r="AC86" i="29"/>
  <c r="AP85" i="29"/>
  <c r="AC85" i="29"/>
  <c r="AP84" i="29"/>
  <c r="AC84" i="29"/>
  <c r="AP83" i="29"/>
  <c r="AC83" i="29"/>
  <c r="AP82" i="29"/>
  <c r="AC82" i="29"/>
  <c r="AP81" i="29"/>
  <c r="AC81" i="29"/>
  <c r="AP80" i="29"/>
  <c r="AC80" i="29"/>
  <c r="AP79" i="29"/>
  <c r="AC79" i="29"/>
  <c r="AP78" i="29"/>
  <c r="AC77" i="29"/>
  <c r="C75" i="29"/>
  <c r="AH66" i="29"/>
  <c r="X66" i="29"/>
  <c r="AK66" i="29" s="1"/>
  <c r="U66" i="29"/>
  <c r="AQ62" i="29"/>
  <c r="O5" i="29" s="1"/>
  <c r="AO62" i="29"/>
  <c r="N5" i="29" s="1"/>
  <c r="AN62" i="29"/>
  <c r="L5" i="29" s="1"/>
  <c r="AM62" i="29"/>
  <c r="AD62" i="29"/>
  <c r="O10" i="29" s="1"/>
  <c r="AB62" i="29"/>
  <c r="AC62" i="29" s="1"/>
  <c r="AA62" i="29"/>
  <c r="L10" i="29" s="1"/>
  <c r="Z62" i="29"/>
  <c r="AP57" i="29"/>
  <c r="AC61" i="29"/>
  <c r="AP61" i="29"/>
  <c r="AC60" i="29"/>
  <c r="AP60" i="29"/>
  <c r="AC59" i="29"/>
  <c r="AP59" i="29"/>
  <c r="AC58" i="29"/>
  <c r="AP58" i="29"/>
  <c r="AC57" i="29"/>
  <c r="AP56" i="29"/>
  <c r="AC56" i="29"/>
  <c r="AP54" i="29"/>
  <c r="AC55" i="29"/>
  <c r="AP55" i="29"/>
  <c r="AC54" i="29"/>
  <c r="AP53" i="29"/>
  <c r="AC53" i="29"/>
  <c r="AP52" i="29"/>
  <c r="AC52" i="29"/>
  <c r="AP51" i="29"/>
  <c r="AC51" i="29"/>
  <c r="AQ50" i="29"/>
  <c r="O7" i="29" s="1"/>
  <c r="AO50" i="29"/>
  <c r="N7" i="29" s="1"/>
  <c r="AN50" i="29"/>
  <c r="L7" i="29" s="1"/>
  <c r="AM50" i="29"/>
  <c r="AD50" i="29"/>
  <c r="O4" i="29" s="1"/>
  <c r="AB50" i="29"/>
  <c r="AA50" i="29"/>
  <c r="L4" i="29" s="1"/>
  <c r="Z50" i="29"/>
  <c r="AP49" i="29"/>
  <c r="AC49" i="29"/>
  <c r="AP48" i="29"/>
  <c r="AC47" i="29"/>
  <c r="AP47" i="29"/>
  <c r="AC46" i="29"/>
  <c r="AP46" i="29"/>
  <c r="AC48" i="29"/>
  <c r="G49" i="29"/>
  <c r="AP43" i="29"/>
  <c r="AC45" i="29"/>
  <c r="G48" i="29"/>
  <c r="AP45" i="29"/>
  <c r="AC44" i="29"/>
  <c r="AP44" i="29"/>
  <c r="AC43" i="29"/>
  <c r="AP42" i="29"/>
  <c r="AC42" i="29"/>
  <c r="AP41" i="29"/>
  <c r="AC41" i="29"/>
  <c r="AP40" i="29"/>
  <c r="AC40" i="29"/>
  <c r="AP39" i="29"/>
  <c r="AC39" i="29"/>
  <c r="AQ38" i="29"/>
  <c r="O8" i="29" s="1"/>
  <c r="AO38" i="29"/>
  <c r="AN38" i="29"/>
  <c r="L8" i="29" s="1"/>
  <c r="AM38" i="29"/>
  <c r="AD38" i="29"/>
  <c r="O9" i="29" s="1"/>
  <c r="AB38" i="29"/>
  <c r="N9" i="29" s="1"/>
  <c r="AA38" i="29"/>
  <c r="L9" i="29" s="1"/>
  <c r="Z38" i="29"/>
  <c r="AP37" i="29"/>
  <c r="AC37" i="29"/>
  <c r="AP36" i="29"/>
  <c r="AC36" i="29"/>
  <c r="AP35" i="29"/>
  <c r="AC35" i="29"/>
  <c r="AP34" i="29"/>
  <c r="AC34" i="29"/>
  <c r="AP33" i="29"/>
  <c r="AC33" i="29"/>
  <c r="AP32" i="29"/>
  <c r="AC32" i="29"/>
  <c r="AP31" i="29"/>
  <c r="AC31" i="29"/>
  <c r="AP30" i="29"/>
  <c r="AC30" i="29"/>
  <c r="AP29" i="29"/>
  <c r="AC29" i="29"/>
  <c r="AP28" i="29"/>
  <c r="AC28" i="29"/>
  <c r="AP27" i="29"/>
  <c r="AC27" i="29"/>
  <c r="AQ26" i="29"/>
  <c r="AO26" i="29"/>
  <c r="N6" i="29" s="1"/>
  <c r="AN26" i="29"/>
  <c r="L6" i="29" s="1"/>
  <c r="AM26" i="29"/>
  <c r="AD26" i="29"/>
  <c r="O11" i="29" s="1"/>
  <c r="AB26" i="29"/>
  <c r="AA26" i="29"/>
  <c r="Z26" i="29"/>
  <c r="AP24" i="29"/>
  <c r="AC25" i="29"/>
  <c r="AP25" i="29"/>
  <c r="AC24" i="29"/>
  <c r="AP23" i="29"/>
  <c r="AC23" i="29"/>
  <c r="AP22" i="29"/>
  <c r="AC22" i="29"/>
  <c r="AP21" i="29"/>
  <c r="AC21" i="29"/>
  <c r="AP20" i="29"/>
  <c r="AC20" i="29"/>
  <c r="AP19" i="29"/>
  <c r="AC19" i="29"/>
  <c r="AP18" i="29"/>
  <c r="AC18" i="29"/>
  <c r="AP17" i="29"/>
  <c r="AC17" i="29"/>
  <c r="AP16" i="29"/>
  <c r="AC16" i="29"/>
  <c r="AP15" i="29"/>
  <c r="AC15" i="29"/>
  <c r="B14" i="29"/>
  <c r="M12" i="29"/>
  <c r="I12" i="29"/>
  <c r="H12" i="29"/>
  <c r="G12" i="29"/>
  <c r="AK11" i="29"/>
  <c r="AK12" i="29" s="1"/>
  <c r="AJ11" i="29"/>
  <c r="AJ12" i="29" s="1"/>
  <c r="AI11" i="29"/>
  <c r="AI12" i="29" s="1"/>
  <c r="AG11" i="29"/>
  <c r="AG12" i="29" s="1"/>
  <c r="AD11" i="29"/>
  <c r="AD12" i="29" s="1"/>
  <c r="AC11" i="29"/>
  <c r="AC12" i="29" s="1"/>
  <c r="AB11" i="29"/>
  <c r="AB12" i="29" s="1"/>
  <c r="AA11" i="29"/>
  <c r="AA12" i="29" s="1"/>
  <c r="J11" i="29"/>
  <c r="K11" i="29" s="1"/>
  <c r="AL10" i="29"/>
  <c r="AE10" i="29"/>
  <c r="N10" i="29"/>
  <c r="J10" i="29"/>
  <c r="K10" i="29" s="1"/>
  <c r="AL9" i="29"/>
  <c r="AE9" i="29"/>
  <c r="J9" i="29"/>
  <c r="K9" i="29" s="1"/>
  <c r="AL8" i="29"/>
  <c r="AE8" i="29"/>
  <c r="J7" i="29"/>
  <c r="K7" i="29" s="1"/>
  <c r="AL7" i="29"/>
  <c r="AE7" i="29"/>
  <c r="J8" i="29"/>
  <c r="K8" i="29" s="1"/>
  <c r="AL6" i="29"/>
  <c r="AE6" i="29"/>
  <c r="J5" i="29"/>
  <c r="K5" i="29" s="1"/>
  <c r="AL5" i="29"/>
  <c r="AE5" i="29"/>
  <c r="J6" i="29"/>
  <c r="K6" i="29" s="1"/>
  <c r="AL4" i="29"/>
  <c r="AE4" i="29"/>
  <c r="J4" i="29"/>
  <c r="K4" i="29" s="1"/>
  <c r="AL3" i="29"/>
  <c r="AE3" i="29"/>
  <c r="P3" i="29"/>
  <c r="AP106" i="29" l="1"/>
  <c r="AP96" i="29"/>
  <c r="AL117" i="29"/>
  <c r="AL11" i="29" s="1"/>
  <c r="AD107" i="29"/>
  <c r="AC50" i="29"/>
  <c r="AA63" i="29"/>
  <c r="AP38" i="29"/>
  <c r="AC26" i="29"/>
  <c r="AP62" i="29"/>
  <c r="AQ63" i="29"/>
  <c r="AN63" i="29"/>
  <c r="AC110" i="29"/>
  <c r="AD97" i="29"/>
  <c r="AC96" i="29"/>
  <c r="AM63" i="29"/>
  <c r="Z97" i="29"/>
  <c r="AB107" i="29"/>
  <c r="AB109" i="29" s="1"/>
  <c r="AC106" i="29"/>
  <c r="Z63" i="29"/>
  <c r="AA107" i="29"/>
  <c r="AA109" i="29" s="1"/>
  <c r="Z107" i="29"/>
  <c r="AL12" i="29"/>
  <c r="AB63" i="29"/>
  <c r="AP26" i="29"/>
  <c r="AD63" i="29"/>
  <c r="N8" i="29"/>
  <c r="N4" i="29"/>
  <c r="O6" i="29"/>
  <c r="O12" i="29" s="1"/>
  <c r="N11" i="29"/>
  <c r="AC38" i="29"/>
  <c r="AP50" i="29"/>
  <c r="L11" i="29"/>
  <c r="L12" i="29" s="1"/>
  <c r="AO63" i="29"/>
  <c r="L45" i="28"/>
  <c r="AC83" i="28"/>
  <c r="AC93" i="28"/>
  <c r="AC107" i="29" l="1"/>
  <c r="AD109" i="29"/>
  <c r="AC97" i="29"/>
  <c r="AC109" i="29" s="1"/>
  <c r="AN64" i="29"/>
  <c r="AC63" i="29"/>
  <c r="AQ64" i="29"/>
  <c r="AO64" i="29"/>
  <c r="AM64" i="29"/>
  <c r="Z109" i="29"/>
  <c r="N12" i="29"/>
  <c r="AP63" i="29"/>
  <c r="AP88" i="28"/>
  <c r="AC82" i="28"/>
  <c r="AQ94" i="28"/>
  <c r="AO94" i="28"/>
  <c r="AN94" i="28"/>
  <c r="AM94" i="28"/>
  <c r="AD95" i="28"/>
  <c r="AB95" i="28"/>
  <c r="AA95" i="28"/>
  <c r="Z95" i="28"/>
  <c r="AP80" i="28"/>
  <c r="AC87" i="28"/>
  <c r="AC89" i="28"/>
  <c r="AK117" i="28"/>
  <c r="AK11" i="28" s="1"/>
  <c r="AK12" i="28" s="1"/>
  <c r="AJ117" i="28"/>
  <c r="AJ11" i="28" s="1"/>
  <c r="AJ12" i="28" s="1"/>
  <c r="AI117" i="28"/>
  <c r="AI11" i="28" s="1"/>
  <c r="AI12" i="28" s="1"/>
  <c r="AH117" i="28"/>
  <c r="AH11" i="28" s="1"/>
  <c r="AH12" i="28" s="1"/>
  <c r="AG117" i="28"/>
  <c r="AD117" i="28"/>
  <c r="AD11" i="28" s="1"/>
  <c r="AD12" i="28" s="1"/>
  <c r="AC117" i="28"/>
  <c r="AC11" i="28" s="1"/>
  <c r="AC12" i="28" s="1"/>
  <c r="AB117" i="28"/>
  <c r="AB11" i="28" s="1"/>
  <c r="AB12" i="28" s="1"/>
  <c r="AA117" i="28"/>
  <c r="AA11" i="28" s="1"/>
  <c r="AA12" i="28" s="1"/>
  <c r="AL116" i="28"/>
  <c r="AE116" i="28"/>
  <c r="AL115" i="28"/>
  <c r="AE115" i="28"/>
  <c r="AL114" i="28"/>
  <c r="AE114" i="28"/>
  <c r="AL113" i="28"/>
  <c r="AE113" i="28"/>
  <c r="AD107" i="28"/>
  <c r="AB107" i="28"/>
  <c r="AA107" i="28"/>
  <c r="Z107" i="28"/>
  <c r="AQ103" i="28"/>
  <c r="AO103" i="28"/>
  <c r="AN103" i="28"/>
  <c r="AM103" i="28"/>
  <c r="AD103" i="28"/>
  <c r="AB103" i="28"/>
  <c r="AA103" i="28"/>
  <c r="Z103" i="28"/>
  <c r="AP102" i="28"/>
  <c r="AC102" i="28"/>
  <c r="AP101" i="28"/>
  <c r="AC101" i="28"/>
  <c r="AP100" i="28"/>
  <c r="AC100" i="28"/>
  <c r="AP99" i="28"/>
  <c r="AC99" i="28"/>
  <c r="AP78" i="28"/>
  <c r="AP77" i="28"/>
  <c r="AP93" i="28"/>
  <c r="AC94" i="28"/>
  <c r="AP92" i="28"/>
  <c r="AC92" i="28"/>
  <c r="AP91" i="28"/>
  <c r="AC91" i="28"/>
  <c r="AP90" i="28"/>
  <c r="AC90" i="28"/>
  <c r="AP89" i="28"/>
  <c r="AC88" i="28"/>
  <c r="AP87" i="28"/>
  <c r="AC86" i="28"/>
  <c r="AP86" i="28"/>
  <c r="AC85" i="28"/>
  <c r="AP85" i="28"/>
  <c r="AC84" i="28"/>
  <c r="AP84" i="28"/>
  <c r="AC81" i="28"/>
  <c r="AP83" i="28"/>
  <c r="AC80" i="28"/>
  <c r="AP82" i="28"/>
  <c r="AC79" i="28"/>
  <c r="AP81" i="28"/>
  <c r="AC78" i="28"/>
  <c r="AP79" i="28"/>
  <c r="AC77" i="28"/>
  <c r="C75" i="28"/>
  <c r="AH66" i="28"/>
  <c r="X66" i="28"/>
  <c r="AK66" i="28" s="1"/>
  <c r="U66" i="28"/>
  <c r="AQ62" i="28"/>
  <c r="O6" i="28" s="1"/>
  <c r="AO62" i="28"/>
  <c r="N6" i="28" s="1"/>
  <c r="AN62" i="28"/>
  <c r="L6" i="28" s="1"/>
  <c r="AM62" i="28"/>
  <c r="AD62" i="28"/>
  <c r="O10" i="28" s="1"/>
  <c r="AB62" i="28"/>
  <c r="N10" i="28" s="1"/>
  <c r="AA62" i="28"/>
  <c r="Z62" i="28"/>
  <c r="AP61" i="28"/>
  <c r="AC61" i="28"/>
  <c r="AP60" i="28"/>
  <c r="AC60" i="28"/>
  <c r="AP59" i="28"/>
  <c r="AC59" i="28"/>
  <c r="AP58" i="28"/>
  <c r="AC58" i="28"/>
  <c r="AP57" i="28"/>
  <c r="AC57" i="28"/>
  <c r="AP56" i="28"/>
  <c r="AC56" i="28"/>
  <c r="AP55" i="28"/>
  <c r="AC55" i="28"/>
  <c r="AP54" i="28"/>
  <c r="AC54" i="28"/>
  <c r="AP53" i="28"/>
  <c r="AC53" i="28"/>
  <c r="AP52" i="28"/>
  <c r="AC52" i="28"/>
  <c r="G46" i="28"/>
  <c r="AP51" i="28"/>
  <c r="AC51" i="28"/>
  <c r="G45" i="28"/>
  <c r="AQ50" i="28"/>
  <c r="O8" i="28" s="1"/>
  <c r="AO50" i="28"/>
  <c r="AN50" i="28"/>
  <c r="L8" i="28" s="1"/>
  <c r="AM50" i="28"/>
  <c r="AD50" i="28"/>
  <c r="O4" i="28" s="1"/>
  <c r="AB50" i="28"/>
  <c r="N4" i="28" s="1"/>
  <c r="AA50" i="28"/>
  <c r="L4" i="28" s="1"/>
  <c r="Z50" i="28"/>
  <c r="AP49" i="28"/>
  <c r="AC49" i="28"/>
  <c r="AP48" i="28"/>
  <c r="AC48" i="28"/>
  <c r="AP47" i="28"/>
  <c r="AC47" i="28"/>
  <c r="AP46" i="28"/>
  <c r="AC46" i="28"/>
  <c r="AP45" i="28"/>
  <c r="AC43" i="28"/>
  <c r="AP44" i="28"/>
  <c r="AC45" i="28"/>
  <c r="AP43" i="28"/>
  <c r="AC44" i="28"/>
  <c r="AP42" i="28"/>
  <c r="AC42" i="28"/>
  <c r="AP41" i="28"/>
  <c r="AC41" i="28"/>
  <c r="AP40" i="28"/>
  <c r="AC40" i="28"/>
  <c r="AP39" i="28"/>
  <c r="AC39" i="28"/>
  <c r="AQ38" i="28"/>
  <c r="O7" i="28" s="1"/>
  <c r="AO38" i="28"/>
  <c r="AN38" i="28"/>
  <c r="L7" i="28" s="1"/>
  <c r="AM38" i="28"/>
  <c r="AD38" i="28"/>
  <c r="O9" i="28" s="1"/>
  <c r="AB38" i="28"/>
  <c r="N9" i="28" s="1"/>
  <c r="AA38" i="28"/>
  <c r="L9" i="28" s="1"/>
  <c r="Z38" i="28"/>
  <c r="AP36" i="28"/>
  <c r="AC37" i="28"/>
  <c r="AP37" i="28"/>
  <c r="AC36" i="28"/>
  <c r="AP32" i="28"/>
  <c r="AC35" i="28"/>
  <c r="AP34" i="28"/>
  <c r="AC34" i="28"/>
  <c r="AP35" i="28"/>
  <c r="AC33" i="28"/>
  <c r="AP33" i="28"/>
  <c r="AC32" i="28"/>
  <c r="AP30" i="28"/>
  <c r="AC31" i="28"/>
  <c r="AP31" i="28"/>
  <c r="AC30" i="28"/>
  <c r="AP29" i="28"/>
  <c r="AC29" i="28"/>
  <c r="AP28" i="28"/>
  <c r="AC28" i="28"/>
  <c r="AP27" i="28"/>
  <c r="AC27" i="28"/>
  <c r="AQ26" i="28"/>
  <c r="AO26" i="28"/>
  <c r="AP26" i="28" s="1"/>
  <c r="AN26" i="28"/>
  <c r="L5" i="28" s="1"/>
  <c r="AM26" i="28"/>
  <c r="AD26" i="28"/>
  <c r="AB26" i="28"/>
  <c r="AA26" i="28"/>
  <c r="L11" i="28" s="1"/>
  <c r="Z26" i="28"/>
  <c r="AP24" i="28"/>
  <c r="AC25" i="28"/>
  <c r="AP25" i="28"/>
  <c r="AC24" i="28"/>
  <c r="AP23" i="28"/>
  <c r="AC23" i="28"/>
  <c r="AP22" i="28"/>
  <c r="AC22" i="28"/>
  <c r="AP21" i="28"/>
  <c r="AC21" i="28"/>
  <c r="AP20" i="28"/>
  <c r="AC20" i="28"/>
  <c r="AP19" i="28"/>
  <c r="AC19" i="28"/>
  <c r="AP17" i="28"/>
  <c r="AC18" i="28"/>
  <c r="AP18" i="28"/>
  <c r="AC17" i="28"/>
  <c r="AP16" i="28"/>
  <c r="AC16" i="28"/>
  <c r="AP15" i="28"/>
  <c r="AC15" i="28"/>
  <c r="B14" i="28"/>
  <c r="M12" i="28"/>
  <c r="I12" i="28"/>
  <c r="H12" i="28"/>
  <c r="G12" i="28"/>
  <c r="AG11" i="28"/>
  <c r="AG12" i="28" s="1"/>
  <c r="J11" i="28"/>
  <c r="K11" i="28" s="1"/>
  <c r="AL10" i="28"/>
  <c r="AE10" i="28"/>
  <c r="J9" i="28"/>
  <c r="K9" i="28" s="1"/>
  <c r="AL9" i="28"/>
  <c r="AE9" i="28"/>
  <c r="L10" i="28"/>
  <c r="J10" i="28"/>
  <c r="K10" i="28" s="1"/>
  <c r="AL8" i="28"/>
  <c r="AE8" i="28"/>
  <c r="J7" i="28"/>
  <c r="K7" i="28" s="1"/>
  <c r="AL6" i="28"/>
  <c r="AE6" i="28"/>
  <c r="J8" i="28"/>
  <c r="K8" i="28" s="1"/>
  <c r="AL7" i="28"/>
  <c r="AE7" i="28"/>
  <c r="J6" i="28"/>
  <c r="K6" i="28" s="1"/>
  <c r="AL4" i="28"/>
  <c r="AE4" i="28"/>
  <c r="J5" i="28"/>
  <c r="K5" i="28" s="1"/>
  <c r="AL5" i="28"/>
  <c r="AE5" i="28"/>
  <c r="J4" i="28"/>
  <c r="K4" i="28" s="1"/>
  <c r="AL3" i="28"/>
  <c r="AE3" i="28"/>
  <c r="P3" i="28"/>
  <c r="AP64" i="29" l="1"/>
  <c r="AL117" i="28"/>
  <c r="AL11" i="28" s="1"/>
  <c r="AP50" i="28"/>
  <c r="AQ63" i="28"/>
  <c r="AP38" i="28"/>
  <c r="N8" i="28"/>
  <c r="AC62" i="28"/>
  <c r="AP103" i="28"/>
  <c r="AB104" i="28"/>
  <c r="N7" i="28"/>
  <c r="AL12" i="28"/>
  <c r="AD104" i="28"/>
  <c r="AP94" i="28"/>
  <c r="AC50" i="28"/>
  <c r="AA63" i="28"/>
  <c r="AD63" i="28"/>
  <c r="AB63" i="28"/>
  <c r="AC107" i="28"/>
  <c r="N5" i="28"/>
  <c r="O5" i="28"/>
  <c r="L12" i="28"/>
  <c r="AN63" i="28"/>
  <c r="AM63" i="28"/>
  <c r="AC95" i="28"/>
  <c r="Z104" i="28"/>
  <c r="AC103" i="28"/>
  <c r="AA104" i="28"/>
  <c r="Z63" i="28"/>
  <c r="AC38" i="28"/>
  <c r="O11" i="28"/>
  <c r="AO63" i="28"/>
  <c r="AE117" i="28"/>
  <c r="AE11" i="28" s="1"/>
  <c r="N11" i="28"/>
  <c r="AP62" i="28"/>
  <c r="AC26" i="28"/>
  <c r="AO62" i="24"/>
  <c r="AO50" i="24"/>
  <c r="AO38" i="24"/>
  <c r="AO26" i="24"/>
  <c r="AB62" i="24"/>
  <c r="AB50" i="24"/>
  <c r="AB38" i="24"/>
  <c r="AB26" i="24"/>
  <c r="AO62" i="25"/>
  <c r="AO50" i="25"/>
  <c r="AO38" i="25"/>
  <c r="AO26" i="25"/>
  <c r="AB62" i="25"/>
  <c r="AB50" i="25"/>
  <c r="AB38" i="25"/>
  <c r="AB26" i="25"/>
  <c r="AO62" i="26"/>
  <c r="AO50" i="26"/>
  <c r="AO38" i="26"/>
  <c r="AO26" i="26"/>
  <c r="AB62" i="26"/>
  <c r="AB50" i="26"/>
  <c r="AB38" i="26"/>
  <c r="AB26" i="26"/>
  <c r="L120" i="27"/>
  <c r="L125" i="27"/>
  <c r="L124" i="27"/>
  <c r="L123" i="27"/>
  <c r="L122" i="27"/>
  <c r="L121" i="27"/>
  <c r="L119" i="27"/>
  <c r="L118" i="27"/>
  <c r="L117" i="27"/>
  <c r="L116" i="27"/>
  <c r="L115" i="27"/>
  <c r="L114" i="27"/>
  <c r="L113" i="27"/>
  <c r="L112" i="27"/>
  <c r="L111" i="27"/>
  <c r="L110" i="27"/>
  <c r="L109" i="27"/>
  <c r="L108" i="27"/>
  <c r="L107" i="27"/>
  <c r="L106" i="27"/>
  <c r="L105" i="27"/>
  <c r="L101" i="27"/>
  <c r="L100" i="27"/>
  <c r="L99" i="27"/>
  <c r="L98" i="27"/>
  <c r="L97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AC192" i="27"/>
  <c r="AC206" i="27"/>
  <c r="AC191" i="27"/>
  <c r="AC177" i="27"/>
  <c r="AC179" i="27"/>
  <c r="AC166" i="27"/>
  <c r="AC165" i="27"/>
  <c r="AC176" i="27"/>
  <c r="AC164" i="27"/>
  <c r="AC188" i="27"/>
  <c r="AC200" i="27"/>
  <c r="AC227" i="27"/>
  <c r="AC219" i="27"/>
  <c r="AC170" i="27"/>
  <c r="AC218" i="27"/>
  <c r="AC186" i="27"/>
  <c r="AC162" i="27"/>
  <c r="AC156" i="27"/>
  <c r="AC193" i="27"/>
  <c r="AC222" i="27"/>
  <c r="AC172" i="27"/>
  <c r="AC207" i="27"/>
  <c r="AC174" i="27"/>
  <c r="AC235" i="27"/>
  <c r="AC185" i="27"/>
  <c r="AC159" i="27"/>
  <c r="AC201" i="27"/>
  <c r="AC153" i="27"/>
  <c r="AC183" i="27"/>
  <c r="AC228" i="27"/>
  <c r="AC157" i="27"/>
  <c r="AC180" i="27"/>
  <c r="AC182" i="27"/>
  <c r="AC225" i="27"/>
  <c r="AC199" i="27"/>
  <c r="AC184" i="27"/>
  <c r="AC195" i="27"/>
  <c r="AC194" i="27"/>
  <c r="AC161" i="27"/>
  <c r="AC160" i="27"/>
  <c r="AC208" i="27"/>
  <c r="AC232" i="27"/>
  <c r="AC171" i="27"/>
  <c r="AC167" i="27"/>
  <c r="AC231" i="27"/>
  <c r="AC169" i="27"/>
  <c r="AC187" i="27"/>
  <c r="AC203" i="27"/>
  <c r="AC175" i="27"/>
  <c r="AC202" i="27"/>
  <c r="AC226" i="27"/>
  <c r="AC178" i="27"/>
  <c r="AC221" i="27"/>
  <c r="AC216" i="27"/>
  <c r="AC197" i="27"/>
  <c r="AC196" i="27"/>
  <c r="AC214" i="27"/>
  <c r="AC181" i="27"/>
  <c r="AC212" i="27"/>
  <c r="AC155" i="27"/>
  <c r="AC211" i="27"/>
  <c r="AC230" i="27"/>
  <c r="AD173" i="27"/>
  <c r="AB173" i="27"/>
  <c r="AA173" i="27"/>
  <c r="Z173" i="27"/>
  <c r="AC154" i="27"/>
  <c r="AC234" i="27"/>
  <c r="AC190" i="27"/>
  <c r="AC233" i="27"/>
  <c r="AC204" i="27"/>
  <c r="AC229" i="27"/>
  <c r="AC224" i="27"/>
  <c r="AC205" i="27"/>
  <c r="AC220" i="27"/>
  <c r="AC189" i="27"/>
  <c r="AC217" i="27"/>
  <c r="AC223" i="27"/>
  <c r="AC213" i="27"/>
  <c r="AC158" i="27"/>
  <c r="AC168" i="27"/>
  <c r="AC163" i="27"/>
  <c r="AC210" i="27"/>
  <c r="AC198" i="27"/>
  <c r="AC209" i="27"/>
  <c r="AC215" i="27"/>
  <c r="AQ101" i="27"/>
  <c r="AO101" i="27"/>
  <c r="AN101" i="27"/>
  <c r="AM101" i="27"/>
  <c r="Z101" i="27"/>
  <c r="AC80" i="27"/>
  <c r="AP88" i="27"/>
  <c r="AP97" i="27"/>
  <c r="AQ62" i="27"/>
  <c r="O6" i="27" s="1"/>
  <c r="AQ50" i="27"/>
  <c r="O7" i="27" s="1"/>
  <c r="AQ38" i="27"/>
  <c r="O8" i="27" s="1"/>
  <c r="AQ26" i="27"/>
  <c r="O5" i="27" s="1"/>
  <c r="AD62" i="27"/>
  <c r="O9" i="27" s="1"/>
  <c r="AD50" i="27"/>
  <c r="O4" i="27" s="1"/>
  <c r="AD38" i="27"/>
  <c r="O10" i="27" s="1"/>
  <c r="AD26" i="27"/>
  <c r="O11" i="27" s="1"/>
  <c r="AB26" i="27"/>
  <c r="AB38" i="27"/>
  <c r="N10" i="27" s="1"/>
  <c r="AB50" i="27"/>
  <c r="N4" i="27" s="1"/>
  <c r="AB62" i="27"/>
  <c r="AO62" i="27"/>
  <c r="N6" i="27" s="1"/>
  <c r="AO50" i="27"/>
  <c r="N7" i="27" s="1"/>
  <c r="AO38" i="27"/>
  <c r="N8" i="27" s="1"/>
  <c r="AO26" i="27"/>
  <c r="AP79" i="27"/>
  <c r="AC100" i="27"/>
  <c r="AC83" i="27"/>
  <c r="AC98" i="27"/>
  <c r="AL8" i="27"/>
  <c r="AE8" i="27"/>
  <c r="AL116" i="27"/>
  <c r="AE116" i="27"/>
  <c r="AC86" i="27"/>
  <c r="AC84" i="27"/>
  <c r="AC87" i="27"/>
  <c r="L51" i="27"/>
  <c r="AK118" i="27"/>
  <c r="AK11" i="27" s="1"/>
  <c r="AK12" i="27" s="1"/>
  <c r="AJ118" i="27"/>
  <c r="AJ11" i="27" s="1"/>
  <c r="AJ12" i="27" s="1"/>
  <c r="AI118" i="27"/>
  <c r="AH118" i="27"/>
  <c r="AH11" i="27" s="1"/>
  <c r="AH12" i="27" s="1"/>
  <c r="AG118" i="27"/>
  <c r="AG11" i="27" s="1"/>
  <c r="AG12" i="27" s="1"/>
  <c r="AD118" i="27"/>
  <c r="AC118" i="27"/>
  <c r="AC11" i="27" s="1"/>
  <c r="AC12" i="27" s="1"/>
  <c r="AB118" i="27"/>
  <c r="AB11" i="27" s="1"/>
  <c r="AB12" i="27" s="1"/>
  <c r="AA118" i="27"/>
  <c r="AA11" i="27" s="1"/>
  <c r="AA12" i="27" s="1"/>
  <c r="AL117" i="27"/>
  <c r="AE117" i="27"/>
  <c r="AL115" i="27"/>
  <c r="AE115" i="27"/>
  <c r="AL114" i="27"/>
  <c r="AE114" i="27"/>
  <c r="AD105" i="27"/>
  <c r="AB105" i="27"/>
  <c r="AA105" i="27"/>
  <c r="Z105" i="27"/>
  <c r="AD101" i="27"/>
  <c r="AD102" i="27" s="1"/>
  <c r="AB101" i="27"/>
  <c r="AA101" i="27"/>
  <c r="AP98" i="27"/>
  <c r="AP100" i="27"/>
  <c r="AC99" i="27"/>
  <c r="AP99" i="27"/>
  <c r="AC97" i="27"/>
  <c r="AQ91" i="27"/>
  <c r="AO91" i="27"/>
  <c r="AN91" i="27"/>
  <c r="AM91" i="27"/>
  <c r="AP90" i="27"/>
  <c r="AD93" i="27"/>
  <c r="AB93" i="27"/>
  <c r="AA93" i="27"/>
  <c r="Z93" i="27"/>
  <c r="AP89" i="27"/>
  <c r="AC92" i="27"/>
  <c r="AP87" i="27"/>
  <c r="AC91" i="27"/>
  <c r="AP86" i="27"/>
  <c r="AC90" i="27"/>
  <c r="AP85" i="27"/>
  <c r="AC89" i="27"/>
  <c r="AP84" i="27"/>
  <c r="AC88" i="27"/>
  <c r="AP83" i="27"/>
  <c r="AC85" i="27"/>
  <c r="AP82" i="27"/>
  <c r="AC82" i="27"/>
  <c r="AP81" i="27"/>
  <c r="AC81" i="27"/>
  <c r="AP80" i="27"/>
  <c r="AC79" i="27"/>
  <c r="AP78" i="27"/>
  <c r="AC78" i="27"/>
  <c r="C76" i="27"/>
  <c r="AH67" i="27"/>
  <c r="X67" i="27"/>
  <c r="AK67" i="27" s="1"/>
  <c r="U67" i="27"/>
  <c r="AN62" i="27"/>
  <c r="L6" i="27" s="1"/>
  <c r="AM62" i="27"/>
  <c r="AA62" i="27"/>
  <c r="L9" i="27" s="1"/>
  <c r="Z62" i="27"/>
  <c r="AP61" i="27"/>
  <c r="AC61" i="27"/>
  <c r="AP60" i="27"/>
  <c r="AC60" i="27"/>
  <c r="AP59" i="27"/>
  <c r="AC59" i="27"/>
  <c r="AP58" i="27"/>
  <c r="AC58" i="27"/>
  <c r="AP57" i="27"/>
  <c r="AC57" i="27"/>
  <c r="AP54" i="27"/>
  <c r="AC56" i="27"/>
  <c r="AP56" i="27"/>
  <c r="AC55" i="27"/>
  <c r="AP55" i="27"/>
  <c r="AC54" i="27"/>
  <c r="AP53" i="27"/>
  <c r="AC53" i="27"/>
  <c r="AP52" i="27"/>
  <c r="AC52" i="27"/>
  <c r="AP51" i="27"/>
  <c r="AC51" i="27"/>
  <c r="AN50" i="27"/>
  <c r="L7" i="27" s="1"/>
  <c r="AM50" i="27"/>
  <c r="AA50" i="27"/>
  <c r="L4" i="27" s="1"/>
  <c r="Z50" i="27"/>
  <c r="AP49" i="27"/>
  <c r="AC49" i="27"/>
  <c r="AP48" i="27"/>
  <c r="AC48" i="27"/>
  <c r="AP47" i="27"/>
  <c r="AC47" i="27"/>
  <c r="AP46" i="27"/>
  <c r="AC43" i="27"/>
  <c r="AP45" i="27"/>
  <c r="AC46" i="27"/>
  <c r="AP44" i="27"/>
  <c r="AC42" i="27"/>
  <c r="AP43" i="27"/>
  <c r="AC45" i="27"/>
  <c r="G52" i="27"/>
  <c r="AP42" i="27"/>
  <c r="AC44" i="27"/>
  <c r="G51" i="27"/>
  <c r="AP41" i="27"/>
  <c r="AC41" i="27"/>
  <c r="AP40" i="27"/>
  <c r="AC40" i="27"/>
  <c r="AP39" i="27"/>
  <c r="AC39" i="27"/>
  <c r="AN38" i="27"/>
  <c r="L8" i="27" s="1"/>
  <c r="AM38" i="27"/>
  <c r="AA38" i="27"/>
  <c r="L10" i="27" s="1"/>
  <c r="Z38" i="27"/>
  <c r="AP37" i="27"/>
  <c r="AC37" i="27"/>
  <c r="AP36" i="27"/>
  <c r="AC36" i="27"/>
  <c r="AP35" i="27"/>
  <c r="AC35" i="27"/>
  <c r="AP34" i="27"/>
  <c r="AC33" i="27"/>
  <c r="AP33" i="27"/>
  <c r="AC34" i="27"/>
  <c r="AP32" i="27"/>
  <c r="AC32" i="27"/>
  <c r="AP31" i="27"/>
  <c r="AC30" i="27"/>
  <c r="AP30" i="27"/>
  <c r="AC28" i="27"/>
  <c r="AP29" i="27"/>
  <c r="AC31" i="27"/>
  <c r="AP28" i="27"/>
  <c r="AC29" i="27"/>
  <c r="AP27" i="27"/>
  <c r="AC27" i="27"/>
  <c r="AN26" i="27"/>
  <c r="L5" i="27" s="1"/>
  <c r="AM26" i="27"/>
  <c r="AA26" i="27"/>
  <c r="L11" i="27" s="1"/>
  <c r="Z26" i="27"/>
  <c r="AP25" i="27"/>
  <c r="AC25" i="27"/>
  <c r="AP23" i="27"/>
  <c r="AC24" i="27"/>
  <c r="AP24" i="27"/>
  <c r="AC23" i="27"/>
  <c r="AP22" i="27"/>
  <c r="AC22" i="27"/>
  <c r="AP21" i="27"/>
  <c r="AC21" i="27"/>
  <c r="AP20" i="27"/>
  <c r="AC19" i="27"/>
  <c r="AP19" i="27"/>
  <c r="AC20" i="27"/>
  <c r="AP16" i="27"/>
  <c r="AC17" i="27"/>
  <c r="AP18" i="27"/>
  <c r="AC18" i="27"/>
  <c r="AP17" i="27"/>
  <c r="AC16" i="27"/>
  <c r="AP15" i="27"/>
  <c r="AC15" i="27"/>
  <c r="B14" i="27"/>
  <c r="M12" i="27"/>
  <c r="I12" i="27"/>
  <c r="H12" i="27"/>
  <c r="G12" i="27"/>
  <c r="AD11" i="27"/>
  <c r="AD12" i="27" s="1"/>
  <c r="J11" i="27"/>
  <c r="K11" i="27" s="1"/>
  <c r="AL10" i="27"/>
  <c r="AE10" i="27"/>
  <c r="J10" i="27"/>
  <c r="K10" i="27" s="1"/>
  <c r="AL9" i="27"/>
  <c r="AE9" i="27"/>
  <c r="J8" i="27"/>
  <c r="K8" i="27" s="1"/>
  <c r="AL6" i="27"/>
  <c r="AE6" i="27"/>
  <c r="J9" i="27"/>
  <c r="K9" i="27" s="1"/>
  <c r="AL7" i="27"/>
  <c r="AE7" i="27"/>
  <c r="J6" i="27"/>
  <c r="K6" i="27" s="1"/>
  <c r="J7" i="27"/>
  <c r="K7" i="27" s="1"/>
  <c r="AL4" i="27"/>
  <c r="AE4" i="27"/>
  <c r="J4" i="27"/>
  <c r="K4" i="27" s="1"/>
  <c r="AL3" i="27"/>
  <c r="AE3" i="27"/>
  <c r="J5" i="27"/>
  <c r="K5" i="27" s="1"/>
  <c r="AL5" i="27"/>
  <c r="AE5" i="27"/>
  <c r="P3" i="27"/>
  <c r="AC104" i="28" l="1"/>
  <c r="AQ64" i="28"/>
  <c r="AP63" i="28"/>
  <c r="O12" i="28"/>
  <c r="N12" i="28"/>
  <c r="AO64" i="28"/>
  <c r="AN64" i="28"/>
  <c r="AM64" i="28"/>
  <c r="AC63" i="28"/>
  <c r="AC62" i="27"/>
  <c r="AL118" i="27"/>
  <c r="AL11" i="27" s="1"/>
  <c r="AP101" i="27"/>
  <c r="AI11" i="27"/>
  <c r="AI12" i="27" s="1"/>
  <c r="AL12" i="27" s="1"/>
  <c r="AC173" i="27"/>
  <c r="AB102" i="27"/>
  <c r="AP26" i="27"/>
  <c r="Z102" i="27"/>
  <c r="AM63" i="27"/>
  <c r="Z94" i="27"/>
  <c r="AA94" i="27"/>
  <c r="AD94" i="27"/>
  <c r="AD104" i="27" s="1"/>
  <c r="AP91" i="27"/>
  <c r="AQ63" i="27"/>
  <c r="AC105" i="27"/>
  <c r="AN63" i="27"/>
  <c r="N5" i="27"/>
  <c r="AE118" i="27"/>
  <c r="AE11" i="27" s="1"/>
  <c r="Z63" i="27"/>
  <c r="AC101" i="27"/>
  <c r="AC102" i="27" s="1"/>
  <c r="AA102" i="27"/>
  <c r="AC93" i="27"/>
  <c r="AB94" i="27"/>
  <c r="AB104" i="27" s="1"/>
  <c r="AB63" i="27"/>
  <c r="AD63" i="27"/>
  <c r="L12" i="27"/>
  <c r="O12" i="27"/>
  <c r="N11" i="27"/>
  <c r="AC26" i="27"/>
  <c r="AC38" i="27"/>
  <c r="AP50" i="27"/>
  <c r="AP62" i="27"/>
  <c r="AO63" i="27"/>
  <c r="N9" i="27"/>
  <c r="AC50" i="27"/>
  <c r="AA63" i="27"/>
  <c r="AP38" i="27"/>
  <c r="L121" i="26"/>
  <c r="L120" i="26"/>
  <c r="L119" i="26"/>
  <c r="L118" i="26"/>
  <c r="L117" i="26"/>
  <c r="L116" i="26"/>
  <c r="L115" i="26"/>
  <c r="L114" i="26"/>
  <c r="L113" i="26"/>
  <c r="L112" i="26"/>
  <c r="L111" i="26"/>
  <c r="L110" i="26"/>
  <c r="L109" i="26"/>
  <c r="L108" i="26"/>
  <c r="L107" i="26"/>
  <c r="L106" i="26"/>
  <c r="L105" i="26"/>
  <c r="L101" i="26"/>
  <c r="L100" i="26"/>
  <c r="L99" i="26"/>
  <c r="L98" i="26"/>
  <c r="L97" i="26"/>
  <c r="L96" i="26"/>
  <c r="L95" i="26"/>
  <c r="L94" i="26"/>
  <c r="L93" i="26"/>
  <c r="L92" i="26"/>
  <c r="L91" i="26"/>
  <c r="L90" i="26"/>
  <c r="L89" i="26"/>
  <c r="L88" i="26"/>
  <c r="L87" i="26"/>
  <c r="L86" i="26"/>
  <c r="L85" i="26"/>
  <c r="L84" i="26"/>
  <c r="L83" i="26"/>
  <c r="L82" i="26"/>
  <c r="L81" i="26"/>
  <c r="L80" i="26"/>
  <c r="AC80" i="26"/>
  <c r="AQ96" i="26"/>
  <c r="AO96" i="26"/>
  <c r="AN96" i="26"/>
  <c r="AM96" i="26"/>
  <c r="AP84" i="26"/>
  <c r="AQ89" i="26"/>
  <c r="AO89" i="26"/>
  <c r="AN89" i="26"/>
  <c r="AM89" i="26"/>
  <c r="AD88" i="26"/>
  <c r="AB88" i="26"/>
  <c r="AA88" i="26"/>
  <c r="Z88" i="26"/>
  <c r="AC95" i="26"/>
  <c r="AC82" i="26"/>
  <c r="AC96" i="26"/>
  <c r="Z101" i="26"/>
  <c r="AA101" i="26"/>
  <c r="AB101" i="26"/>
  <c r="AD101" i="26"/>
  <c r="AC81" i="26"/>
  <c r="AC79" i="26"/>
  <c r="AC78" i="26"/>
  <c r="AP78" i="26"/>
  <c r="L42" i="26"/>
  <c r="AK117" i="26"/>
  <c r="AK11" i="26" s="1"/>
  <c r="AK12" i="26" s="1"/>
  <c r="AJ117" i="26"/>
  <c r="AJ11" i="26" s="1"/>
  <c r="AJ12" i="26" s="1"/>
  <c r="AI117" i="26"/>
  <c r="AI11" i="26" s="1"/>
  <c r="AI12" i="26" s="1"/>
  <c r="AH117" i="26"/>
  <c r="AH11" i="26" s="1"/>
  <c r="AH12" i="26" s="1"/>
  <c r="AG117" i="26"/>
  <c r="AG11" i="26" s="1"/>
  <c r="AG12" i="26" s="1"/>
  <c r="AD117" i="26"/>
  <c r="AC117" i="26"/>
  <c r="AC11" i="26" s="1"/>
  <c r="AC12" i="26" s="1"/>
  <c r="AB117" i="26"/>
  <c r="AB11" i="26" s="1"/>
  <c r="AB12" i="26" s="1"/>
  <c r="AA117" i="26"/>
  <c r="AL116" i="26"/>
  <c r="AE116" i="26"/>
  <c r="AL115" i="26"/>
  <c r="AE115" i="26"/>
  <c r="AL114" i="26"/>
  <c r="AE114" i="26"/>
  <c r="AD97" i="26"/>
  <c r="AB97" i="26"/>
  <c r="AA97" i="26"/>
  <c r="Z97" i="26"/>
  <c r="AP95" i="26"/>
  <c r="AP94" i="26"/>
  <c r="AC94" i="26"/>
  <c r="AP88" i="26"/>
  <c r="AP87" i="26"/>
  <c r="AP86" i="26"/>
  <c r="AP85" i="26"/>
  <c r="AP83" i="26"/>
  <c r="AP82" i="26"/>
  <c r="AP81" i="26"/>
  <c r="AP80" i="26"/>
  <c r="AP79" i="26"/>
  <c r="AC87" i="26"/>
  <c r="AC86" i="26"/>
  <c r="AC85" i="26"/>
  <c r="AC84" i="26"/>
  <c r="AC83" i="26"/>
  <c r="C76" i="26"/>
  <c r="AH67" i="26"/>
  <c r="X67" i="26"/>
  <c r="AK67" i="26" s="1"/>
  <c r="U67" i="26"/>
  <c r="AQ62" i="26"/>
  <c r="O7" i="26" s="1"/>
  <c r="AN62" i="26"/>
  <c r="L7" i="26" s="1"/>
  <c r="AM62" i="26"/>
  <c r="AD62" i="26"/>
  <c r="O8" i="26" s="1"/>
  <c r="N8" i="26"/>
  <c r="AA62" i="26"/>
  <c r="L8" i="26" s="1"/>
  <c r="Z62" i="26"/>
  <c r="AP61" i="26"/>
  <c r="AC59" i="26"/>
  <c r="AP60" i="26"/>
  <c r="AC61" i="26"/>
  <c r="AP58" i="26"/>
  <c r="AC60" i="26"/>
  <c r="AP59" i="26"/>
  <c r="AC56" i="26"/>
  <c r="AP57" i="26"/>
  <c r="AC58" i="26"/>
  <c r="AP56" i="26"/>
  <c r="AC57" i="26"/>
  <c r="AP55" i="26"/>
  <c r="AC55" i="26"/>
  <c r="AP54" i="26"/>
  <c r="AC52" i="26"/>
  <c r="AP53" i="26"/>
  <c r="AC54" i="26"/>
  <c r="AP52" i="26"/>
  <c r="AC53" i="26"/>
  <c r="AP51" i="26"/>
  <c r="AC51" i="26"/>
  <c r="AQ50" i="26"/>
  <c r="O6" i="26" s="1"/>
  <c r="AN50" i="26"/>
  <c r="L6" i="26" s="1"/>
  <c r="AM50" i="26"/>
  <c r="AD50" i="26"/>
  <c r="O5" i="26" s="1"/>
  <c r="N5" i="26"/>
  <c r="AA50" i="26"/>
  <c r="L5" i="26" s="1"/>
  <c r="Z50" i="26"/>
  <c r="AP49" i="26"/>
  <c r="AC49" i="26"/>
  <c r="G43" i="26"/>
  <c r="AP48" i="26"/>
  <c r="AC48" i="26"/>
  <c r="G42" i="26"/>
  <c r="AP47" i="26"/>
  <c r="AC44" i="26"/>
  <c r="AP46" i="26"/>
  <c r="AC47" i="26"/>
  <c r="AP45" i="26"/>
  <c r="AC46" i="26"/>
  <c r="AP44" i="26"/>
  <c r="AC45" i="26"/>
  <c r="AP42" i="26"/>
  <c r="AC43" i="26"/>
  <c r="AP43" i="26"/>
  <c r="AC42" i="26"/>
  <c r="AP41" i="26"/>
  <c r="AC41" i="26"/>
  <c r="AP40" i="26"/>
  <c r="AC40" i="26"/>
  <c r="AP39" i="26"/>
  <c r="AC39" i="26"/>
  <c r="AQ38" i="26"/>
  <c r="O9" i="26" s="1"/>
  <c r="AN38" i="26"/>
  <c r="L9" i="26" s="1"/>
  <c r="AM38" i="26"/>
  <c r="AD38" i="26"/>
  <c r="O10" i="26" s="1"/>
  <c r="AA38" i="26"/>
  <c r="L10" i="26" s="1"/>
  <c r="Z38" i="26"/>
  <c r="AP37" i="26"/>
  <c r="AC37" i="26"/>
  <c r="AP36" i="26"/>
  <c r="AC36" i="26"/>
  <c r="AP35" i="26"/>
  <c r="AC35" i="26"/>
  <c r="AP34" i="26"/>
  <c r="AC34" i="26"/>
  <c r="AP33" i="26"/>
  <c r="AC33" i="26"/>
  <c r="AP32" i="26"/>
  <c r="AC32" i="26"/>
  <c r="AP30" i="26"/>
  <c r="AC31" i="26"/>
  <c r="AP31" i="26"/>
  <c r="AC30" i="26"/>
  <c r="AP29" i="26"/>
  <c r="AC29" i="26"/>
  <c r="AP28" i="26"/>
  <c r="AC28" i="26"/>
  <c r="AP27" i="26"/>
  <c r="AC27" i="26"/>
  <c r="AQ26" i="26"/>
  <c r="O4" i="26" s="1"/>
  <c r="N4" i="26"/>
  <c r="AN26" i="26"/>
  <c r="L4" i="26" s="1"/>
  <c r="AM26" i="26"/>
  <c r="AD26" i="26"/>
  <c r="O11" i="26" s="1"/>
  <c r="AA26" i="26"/>
  <c r="L11" i="26" s="1"/>
  <c r="Z26" i="26"/>
  <c r="AP25" i="26"/>
  <c r="AC25" i="26"/>
  <c r="AP24" i="26"/>
  <c r="AC24" i="26"/>
  <c r="AP23" i="26"/>
  <c r="AC23" i="26"/>
  <c r="AP22" i="26"/>
  <c r="AC22" i="26"/>
  <c r="AP21" i="26"/>
  <c r="AC21" i="26"/>
  <c r="AP20" i="26"/>
  <c r="AC20" i="26"/>
  <c r="AP19" i="26"/>
  <c r="AC19" i="26"/>
  <c r="AP18" i="26"/>
  <c r="AC18" i="26"/>
  <c r="AP17" i="26"/>
  <c r="AC17" i="26"/>
  <c r="AP16" i="26"/>
  <c r="AC16" i="26"/>
  <c r="AP15" i="26"/>
  <c r="AC15" i="26"/>
  <c r="B14" i="26"/>
  <c r="M12" i="26"/>
  <c r="I12" i="26"/>
  <c r="H12" i="26"/>
  <c r="G12" i="26"/>
  <c r="AA11" i="26"/>
  <c r="AA12" i="26" s="1"/>
  <c r="J11" i="26"/>
  <c r="K11" i="26" s="1"/>
  <c r="AL10" i="26"/>
  <c r="AE10" i="26"/>
  <c r="J10" i="26"/>
  <c r="K10" i="26" s="1"/>
  <c r="AL9" i="26"/>
  <c r="AE9" i="26"/>
  <c r="J8" i="26"/>
  <c r="K8" i="26" s="1"/>
  <c r="AL7" i="26"/>
  <c r="AE7" i="26"/>
  <c r="J9" i="26"/>
  <c r="K9" i="26" s="1"/>
  <c r="AL8" i="26"/>
  <c r="AE8" i="26"/>
  <c r="J7" i="26"/>
  <c r="K7" i="26" s="1"/>
  <c r="AL6" i="26"/>
  <c r="AE6" i="26"/>
  <c r="J5" i="26"/>
  <c r="K5" i="26" s="1"/>
  <c r="AL5" i="26"/>
  <c r="AE5" i="26"/>
  <c r="J4" i="26"/>
  <c r="K4" i="26" s="1"/>
  <c r="AL3" i="26"/>
  <c r="AE3" i="26"/>
  <c r="J6" i="26"/>
  <c r="K6" i="26" s="1"/>
  <c r="AL4" i="26"/>
  <c r="AE4" i="26"/>
  <c r="P3" i="26"/>
  <c r="AP64" i="28" l="1"/>
  <c r="Z104" i="27"/>
  <c r="AM64" i="27"/>
  <c r="AA104" i="27"/>
  <c r="AQ64" i="27"/>
  <c r="AC94" i="27"/>
  <c r="AC104" i="27" s="1"/>
  <c r="AN64" i="27"/>
  <c r="AP63" i="27"/>
  <c r="N12" i="27"/>
  <c r="AO64" i="27"/>
  <c r="AC63" i="27"/>
  <c r="AP96" i="26"/>
  <c r="AE117" i="26"/>
  <c r="AE11" i="26" s="1"/>
  <c r="AD11" i="26"/>
  <c r="AD12" i="26" s="1"/>
  <c r="AC26" i="26"/>
  <c r="AP50" i="26"/>
  <c r="AC88" i="26"/>
  <c r="AC101" i="26"/>
  <c r="AP89" i="26"/>
  <c r="AP38" i="26"/>
  <c r="AC97" i="26"/>
  <c r="AL117" i="26"/>
  <c r="AL11" i="26" s="1"/>
  <c r="AP62" i="26"/>
  <c r="AN63" i="26"/>
  <c r="AM63" i="26"/>
  <c r="AD63" i="26"/>
  <c r="O12" i="26"/>
  <c r="AA63" i="26"/>
  <c r="AC38" i="26"/>
  <c r="L12" i="26"/>
  <c r="AL12" i="26"/>
  <c r="Z63" i="26"/>
  <c r="N10" i="26"/>
  <c r="AO63" i="26"/>
  <c r="N9" i="26"/>
  <c r="AC50" i="26"/>
  <c r="AC62" i="26"/>
  <c r="AQ63" i="26"/>
  <c r="AB63" i="26"/>
  <c r="N6" i="26"/>
  <c r="N7" i="26"/>
  <c r="AP26" i="26"/>
  <c r="N11" i="26"/>
  <c r="AI11" i="25"/>
  <c r="AK114" i="25"/>
  <c r="AJ114" i="25"/>
  <c r="AI114" i="25"/>
  <c r="AH114" i="25"/>
  <c r="AG114" i="25"/>
  <c r="AD114" i="25"/>
  <c r="AC114" i="25"/>
  <c r="AB114" i="25"/>
  <c r="AA114" i="25"/>
  <c r="AL111" i="25"/>
  <c r="AE111" i="25"/>
  <c r="AL113" i="25"/>
  <c r="AE113" i="25"/>
  <c r="AC82" i="25"/>
  <c r="AD102" i="25"/>
  <c r="AB102" i="25"/>
  <c r="AA102" i="25"/>
  <c r="Z102" i="25"/>
  <c r="AC101" i="25"/>
  <c r="AD93" i="25"/>
  <c r="AB93" i="25"/>
  <c r="AA93" i="25"/>
  <c r="Z93" i="25"/>
  <c r="AC78" i="25"/>
  <c r="L48" i="25"/>
  <c r="AP64" i="27" l="1"/>
  <c r="AN64" i="26"/>
  <c r="AP63" i="26"/>
  <c r="AM64" i="26"/>
  <c r="AQ64" i="26"/>
  <c r="AC63" i="26"/>
  <c r="AO64" i="26"/>
  <c r="N12" i="26"/>
  <c r="AH11" i="25"/>
  <c r="AH12" i="25" s="1"/>
  <c r="AG11" i="25"/>
  <c r="AG12" i="25" s="1"/>
  <c r="AD11" i="25"/>
  <c r="AD12" i="25" s="1"/>
  <c r="AC11" i="25"/>
  <c r="AC12" i="25" s="1"/>
  <c r="AB11" i="25"/>
  <c r="AB12" i="25" s="1"/>
  <c r="AL112" i="25"/>
  <c r="AE112" i="25"/>
  <c r="AD106" i="25"/>
  <c r="AB106" i="25"/>
  <c r="AA106" i="25"/>
  <c r="Z106" i="25"/>
  <c r="AQ102" i="25"/>
  <c r="AD103" i="25" s="1"/>
  <c r="AP102" i="25"/>
  <c r="AO102" i="25"/>
  <c r="AB103" i="25" s="1"/>
  <c r="AN102" i="25"/>
  <c r="AA103" i="25" s="1"/>
  <c r="AM102" i="25"/>
  <c r="Z103" i="25" s="1"/>
  <c r="AC100" i="25"/>
  <c r="AC99" i="25"/>
  <c r="AC92" i="25"/>
  <c r="AC91" i="25"/>
  <c r="AC90" i="25"/>
  <c r="AC89" i="25"/>
  <c r="AC88" i="25"/>
  <c r="AC87" i="25"/>
  <c r="AC86" i="25"/>
  <c r="AC85" i="25"/>
  <c r="AC84" i="25"/>
  <c r="AC83" i="25"/>
  <c r="AQ80" i="25"/>
  <c r="AP80" i="25"/>
  <c r="AO80" i="25"/>
  <c r="AB94" i="25" s="1"/>
  <c r="AN80" i="25"/>
  <c r="AM80" i="25"/>
  <c r="Z94" i="25" s="1"/>
  <c r="AC81" i="25"/>
  <c r="AC80" i="25"/>
  <c r="AC79" i="25"/>
  <c r="C76" i="25"/>
  <c r="AH67" i="25"/>
  <c r="X67" i="25"/>
  <c r="AK67" i="25" s="1"/>
  <c r="U67" i="25"/>
  <c r="AQ62" i="25"/>
  <c r="O7" i="25" s="1"/>
  <c r="AN62" i="25"/>
  <c r="L7" i="25" s="1"/>
  <c r="AM62" i="25"/>
  <c r="AD62" i="25"/>
  <c r="O9" i="25" s="1"/>
  <c r="N9" i="25"/>
  <c r="AA62" i="25"/>
  <c r="L9" i="25" s="1"/>
  <c r="Z62" i="25"/>
  <c r="AP59" i="25"/>
  <c r="AC61" i="25"/>
  <c r="AP61" i="25"/>
  <c r="AC60" i="25"/>
  <c r="AP60" i="25"/>
  <c r="AC59" i="25"/>
  <c r="AP57" i="25"/>
  <c r="AC58" i="25"/>
  <c r="AP56" i="25"/>
  <c r="AC57" i="25"/>
  <c r="AP55" i="25"/>
  <c r="AC56" i="25"/>
  <c r="AP58" i="25"/>
  <c r="AC55" i="25"/>
  <c r="AP53" i="25"/>
  <c r="AC54" i="25"/>
  <c r="AP54" i="25"/>
  <c r="AC53" i="25"/>
  <c r="AP52" i="25"/>
  <c r="AC52" i="25"/>
  <c r="G49" i="25"/>
  <c r="AP51" i="25"/>
  <c r="AC51" i="25"/>
  <c r="G48" i="25"/>
  <c r="AQ50" i="25"/>
  <c r="N4" i="25"/>
  <c r="AN50" i="25"/>
  <c r="L4" i="25" s="1"/>
  <c r="AM50" i="25"/>
  <c r="AD50" i="25"/>
  <c r="O6" i="25" s="1"/>
  <c r="AA50" i="25"/>
  <c r="L6" i="25" s="1"/>
  <c r="Z50" i="25"/>
  <c r="AP49" i="25"/>
  <c r="AC49" i="25"/>
  <c r="AP48" i="25"/>
  <c r="AC48" i="25"/>
  <c r="AP47" i="25"/>
  <c r="AC47" i="25"/>
  <c r="AP45" i="25"/>
  <c r="AC46" i="25"/>
  <c r="AP46" i="25"/>
  <c r="AC45" i="25"/>
  <c r="AP44" i="25"/>
  <c r="AC44" i="25"/>
  <c r="AP43" i="25"/>
  <c r="AC43" i="25"/>
  <c r="AP42" i="25"/>
  <c r="AC42" i="25"/>
  <c r="AP41" i="25"/>
  <c r="AC41" i="25"/>
  <c r="AP40" i="25"/>
  <c r="AC40" i="25"/>
  <c r="AP39" i="25"/>
  <c r="AC39" i="25"/>
  <c r="AQ38" i="25"/>
  <c r="O8" i="25" s="1"/>
  <c r="N8" i="25"/>
  <c r="AN38" i="25"/>
  <c r="L8" i="25" s="1"/>
  <c r="AM38" i="25"/>
  <c r="AD38" i="25"/>
  <c r="O10" i="25" s="1"/>
  <c r="N10" i="25"/>
  <c r="AA38" i="25"/>
  <c r="Z38" i="25"/>
  <c r="AP37" i="25"/>
  <c r="AC37" i="25"/>
  <c r="AP36" i="25"/>
  <c r="AC36" i="25"/>
  <c r="AP35" i="25"/>
  <c r="AC35" i="25"/>
  <c r="AP33" i="25"/>
  <c r="AC34" i="25"/>
  <c r="AP34" i="25"/>
  <c r="AC33" i="25"/>
  <c r="AP32" i="25"/>
  <c r="AC32" i="25"/>
  <c r="AP30" i="25"/>
  <c r="AC31" i="25"/>
  <c r="AP31" i="25"/>
  <c r="AC30" i="25"/>
  <c r="AP29" i="25"/>
  <c r="AC28" i="25"/>
  <c r="AP28" i="25"/>
  <c r="AC29" i="25"/>
  <c r="AP27" i="25"/>
  <c r="AC27" i="25"/>
  <c r="AQ26" i="25"/>
  <c r="O5" i="25" s="1"/>
  <c r="AN26" i="25"/>
  <c r="L5" i="25" s="1"/>
  <c r="AM26" i="25"/>
  <c r="AD26" i="25"/>
  <c r="N11" i="25"/>
  <c r="AA26" i="25"/>
  <c r="L11" i="25" s="1"/>
  <c r="Z26" i="25"/>
  <c r="AP25" i="25"/>
  <c r="AC25" i="25"/>
  <c r="AP24" i="25"/>
  <c r="AC24" i="25"/>
  <c r="AP23" i="25"/>
  <c r="AC23" i="25"/>
  <c r="AP22" i="25"/>
  <c r="AC22" i="25"/>
  <c r="AP19" i="25"/>
  <c r="AC21" i="25"/>
  <c r="AP21" i="25"/>
  <c r="AC20" i="25"/>
  <c r="AP20" i="25"/>
  <c r="AC19" i="25"/>
  <c r="AP18" i="25"/>
  <c r="AC18" i="25"/>
  <c r="AP16" i="25"/>
  <c r="AC17" i="25"/>
  <c r="AP17" i="25"/>
  <c r="AC16" i="25"/>
  <c r="AP15" i="25"/>
  <c r="AC15" i="25"/>
  <c r="B14" i="25"/>
  <c r="M12" i="25"/>
  <c r="I12" i="25"/>
  <c r="H12" i="25"/>
  <c r="G12" i="25"/>
  <c r="AK11" i="25"/>
  <c r="AK12" i="25" s="1"/>
  <c r="AJ11" i="25"/>
  <c r="AJ12" i="25" s="1"/>
  <c r="AI12" i="25"/>
  <c r="AA11" i="25"/>
  <c r="AA12" i="25" s="1"/>
  <c r="O11" i="25"/>
  <c r="J11" i="25"/>
  <c r="K11" i="25" s="1"/>
  <c r="AL10" i="25"/>
  <c r="AE10" i="25"/>
  <c r="J8" i="25"/>
  <c r="K8" i="25" s="1"/>
  <c r="AL9" i="25"/>
  <c r="AE9" i="25"/>
  <c r="J7" i="25"/>
  <c r="K7" i="25" s="1"/>
  <c r="AL8" i="25"/>
  <c r="AE8" i="25"/>
  <c r="L10" i="25"/>
  <c r="J10" i="25"/>
  <c r="K10" i="25" s="1"/>
  <c r="AL6" i="25"/>
  <c r="AE6" i="25"/>
  <c r="J9" i="25"/>
  <c r="K9" i="25" s="1"/>
  <c r="AL4" i="25"/>
  <c r="AE4" i="25"/>
  <c r="J5" i="25"/>
  <c r="K5" i="25" s="1"/>
  <c r="AL7" i="25"/>
  <c r="AE7" i="25"/>
  <c r="O4" i="25"/>
  <c r="J4" i="25"/>
  <c r="K4" i="25" s="1"/>
  <c r="AL3" i="25"/>
  <c r="AE3" i="25"/>
  <c r="J6" i="25"/>
  <c r="K6" i="25" s="1"/>
  <c r="AL5" i="25"/>
  <c r="AE5" i="25"/>
  <c r="P3" i="25"/>
  <c r="AP64" i="26" l="1"/>
  <c r="AC50" i="25"/>
  <c r="Z63" i="25"/>
  <c r="AM63" i="25"/>
  <c r="AP62" i="25"/>
  <c r="AD63" i="25"/>
  <c r="N6" i="25"/>
  <c r="AC106" i="25"/>
  <c r="AB63" i="25"/>
  <c r="AA63" i="25"/>
  <c r="AQ63" i="25"/>
  <c r="O12" i="25"/>
  <c r="AP38" i="25"/>
  <c r="AN63" i="25"/>
  <c r="N7" i="25"/>
  <c r="AC26" i="25"/>
  <c r="AO63" i="25"/>
  <c r="AO64" i="25" s="1"/>
  <c r="AC38" i="25"/>
  <c r="AC102" i="25"/>
  <c r="AC103" i="25" s="1"/>
  <c r="AL114" i="25"/>
  <c r="AL11" i="25" s="1"/>
  <c r="AL12" i="25"/>
  <c r="AC93" i="25"/>
  <c r="AC94" i="25" s="1"/>
  <c r="Z105" i="25"/>
  <c r="AD94" i="25"/>
  <c r="AD105" i="25" s="1"/>
  <c r="AA94" i="25"/>
  <c r="AA105" i="25" s="1"/>
  <c r="AB105" i="25"/>
  <c r="L12" i="25"/>
  <c r="AC62" i="25"/>
  <c r="AE114" i="25"/>
  <c r="AE11" i="25" s="1"/>
  <c r="N5" i="25"/>
  <c r="AP50" i="25"/>
  <c r="AP26" i="25"/>
  <c r="AL12" i="24"/>
  <c r="AK133" i="24"/>
  <c r="AJ133" i="24"/>
  <c r="AG133" i="24"/>
  <c r="AH133" i="24"/>
  <c r="AI133" i="24"/>
  <c r="AD133" i="24"/>
  <c r="AC133" i="24"/>
  <c r="AB133" i="24"/>
  <c r="AA133" i="24"/>
  <c r="AL10" i="24"/>
  <c r="AL9" i="24"/>
  <c r="AL8" i="24"/>
  <c r="AL7" i="24"/>
  <c r="AL6" i="24"/>
  <c r="AL5" i="24"/>
  <c r="AL4" i="24"/>
  <c r="AL3" i="24"/>
  <c r="AL132" i="24"/>
  <c r="AE132" i="24"/>
  <c r="AD116" i="24"/>
  <c r="AB116" i="24"/>
  <c r="AA116" i="24"/>
  <c r="Z116" i="24"/>
  <c r="AQ112" i="24"/>
  <c r="AP112" i="24"/>
  <c r="AO112" i="24"/>
  <c r="AN112" i="24"/>
  <c r="AA113" i="24" s="1"/>
  <c r="AM112" i="24"/>
  <c r="Z113" i="24" s="1"/>
  <c r="AD112" i="24"/>
  <c r="AB112" i="24"/>
  <c r="AB113" i="24" s="1"/>
  <c r="AA112" i="24"/>
  <c r="Z112" i="24"/>
  <c r="AC111" i="24"/>
  <c r="AC110" i="24"/>
  <c r="AC112" i="24" s="1"/>
  <c r="AC113" i="24" s="1"/>
  <c r="AD91" i="24"/>
  <c r="AD92" i="24" s="1"/>
  <c r="AB91" i="24"/>
  <c r="AB92" i="24" s="1"/>
  <c r="AA91" i="24"/>
  <c r="Z91" i="24"/>
  <c r="Z92" i="24" s="1"/>
  <c r="AC90" i="24"/>
  <c r="AC89" i="24"/>
  <c r="AC88" i="24"/>
  <c r="AC87" i="24"/>
  <c r="AC86" i="24"/>
  <c r="AC85" i="24"/>
  <c r="AC84" i="24"/>
  <c r="AC83" i="24"/>
  <c r="AC82" i="24"/>
  <c r="AC81" i="24"/>
  <c r="AQ80" i="24"/>
  <c r="AP80" i="24"/>
  <c r="AO80" i="24"/>
  <c r="AN80" i="24"/>
  <c r="AM80" i="24"/>
  <c r="AC80" i="24"/>
  <c r="AC79" i="24"/>
  <c r="AC78" i="24"/>
  <c r="C76" i="24"/>
  <c r="AH67" i="24"/>
  <c r="X67" i="24"/>
  <c r="AK67" i="24" s="1"/>
  <c r="U67" i="24"/>
  <c r="AQ62" i="24"/>
  <c r="O9" i="24" s="1"/>
  <c r="AP62" i="24"/>
  <c r="AN62" i="24"/>
  <c r="AM62" i="24"/>
  <c r="AD62" i="24"/>
  <c r="O7" i="24" s="1"/>
  <c r="N7" i="24"/>
  <c r="AA62" i="24"/>
  <c r="L7" i="24" s="1"/>
  <c r="Z62" i="24"/>
  <c r="AP61" i="24"/>
  <c r="AC61" i="24"/>
  <c r="AP60" i="24"/>
  <c r="AC60" i="24"/>
  <c r="AP59" i="24"/>
  <c r="AC59" i="24"/>
  <c r="AP58" i="24"/>
  <c r="AC58" i="24"/>
  <c r="AP57" i="24"/>
  <c r="AC57" i="24"/>
  <c r="AP56" i="24"/>
  <c r="AC56" i="24"/>
  <c r="AP55" i="24"/>
  <c r="AC55" i="24"/>
  <c r="AP54" i="24"/>
  <c r="AC54" i="24"/>
  <c r="AP53" i="24"/>
  <c r="AC53" i="24"/>
  <c r="AP52" i="24"/>
  <c r="AC52" i="24"/>
  <c r="G52" i="24"/>
  <c r="AP51" i="24"/>
  <c r="AC51" i="24"/>
  <c r="G51" i="24"/>
  <c r="AQ50" i="24"/>
  <c r="O5" i="24" s="1"/>
  <c r="AP50" i="24"/>
  <c r="AN50" i="24"/>
  <c r="AM50" i="24"/>
  <c r="AD50" i="24"/>
  <c r="O4" i="24" s="1"/>
  <c r="N4" i="24"/>
  <c r="AA50" i="24"/>
  <c r="L4" i="24" s="1"/>
  <c r="Z50" i="24"/>
  <c r="AP49" i="24"/>
  <c r="AC49" i="24"/>
  <c r="AP48" i="24"/>
  <c r="AC48" i="24"/>
  <c r="AP47" i="24"/>
  <c r="AC47" i="24"/>
  <c r="AP46" i="24"/>
  <c r="AC46" i="24"/>
  <c r="AP45" i="24"/>
  <c r="AC45" i="24"/>
  <c r="AP44" i="24"/>
  <c r="AC44" i="24"/>
  <c r="AP43" i="24"/>
  <c r="AC43" i="24"/>
  <c r="AP42" i="24"/>
  <c r="AC42" i="24"/>
  <c r="AP41" i="24"/>
  <c r="AC41" i="24"/>
  <c r="AP40" i="24"/>
  <c r="AC40" i="24"/>
  <c r="AP39" i="24"/>
  <c r="AC39" i="24"/>
  <c r="AQ38" i="24"/>
  <c r="AN38" i="24"/>
  <c r="L10" i="24" s="1"/>
  <c r="AM38" i="24"/>
  <c r="AD38" i="24"/>
  <c r="N8" i="24"/>
  <c r="AA38" i="24"/>
  <c r="L8" i="24" s="1"/>
  <c r="Z38" i="24"/>
  <c r="AP37" i="24"/>
  <c r="AC37" i="24"/>
  <c r="AP36" i="24"/>
  <c r="AC36" i="24"/>
  <c r="AP35" i="24"/>
  <c r="AC35" i="24"/>
  <c r="AP34" i="24"/>
  <c r="AC34" i="24"/>
  <c r="AP33" i="24"/>
  <c r="AC33" i="24"/>
  <c r="AP32" i="24"/>
  <c r="AC32" i="24"/>
  <c r="AP31" i="24"/>
  <c r="AC31" i="24"/>
  <c r="AP30" i="24"/>
  <c r="AC30" i="24"/>
  <c r="AP29" i="24"/>
  <c r="AC29" i="24"/>
  <c r="AP28" i="24"/>
  <c r="AC28" i="24"/>
  <c r="AP27" i="24"/>
  <c r="AC27" i="24"/>
  <c r="AQ26" i="24"/>
  <c r="AP26" i="24"/>
  <c r="AN26" i="24"/>
  <c r="AM26" i="24"/>
  <c r="AD26" i="24"/>
  <c r="AA26" i="24"/>
  <c r="Z26" i="24"/>
  <c r="AP25" i="24"/>
  <c r="AC25" i="24"/>
  <c r="AP24" i="24"/>
  <c r="AC24" i="24"/>
  <c r="AP23" i="24"/>
  <c r="AC23" i="24"/>
  <c r="AP22" i="24"/>
  <c r="AC22" i="24"/>
  <c r="AP21" i="24"/>
  <c r="AC21" i="24"/>
  <c r="AP20" i="24"/>
  <c r="AC20" i="24"/>
  <c r="AP19" i="24"/>
  <c r="AC19" i="24"/>
  <c r="AP18" i="24"/>
  <c r="AC18" i="24"/>
  <c r="AP17" i="24"/>
  <c r="AC17" i="24"/>
  <c r="AP16" i="24"/>
  <c r="AC16" i="24"/>
  <c r="AP15" i="24"/>
  <c r="AC15" i="24"/>
  <c r="B14" i="24"/>
  <c r="M12" i="24"/>
  <c r="I12" i="24"/>
  <c r="H12" i="24"/>
  <c r="G12" i="24"/>
  <c r="O11" i="24"/>
  <c r="L11" i="24"/>
  <c r="J11" i="24"/>
  <c r="K11" i="24" s="1"/>
  <c r="AE10" i="24"/>
  <c r="O10" i="24"/>
  <c r="J10" i="24"/>
  <c r="K10" i="24" s="1"/>
  <c r="AE9" i="24"/>
  <c r="L9" i="24"/>
  <c r="J9" i="24"/>
  <c r="K9" i="24" s="1"/>
  <c r="AE8" i="24"/>
  <c r="O8" i="24"/>
  <c r="J8" i="24"/>
  <c r="K8" i="24" s="1"/>
  <c r="AE7" i="24"/>
  <c r="J7" i="24"/>
  <c r="K7" i="24" s="1"/>
  <c r="AE6" i="24"/>
  <c r="J6" i="24"/>
  <c r="K6" i="24" s="1"/>
  <c r="AE5" i="24"/>
  <c r="L5" i="24"/>
  <c r="J5" i="24"/>
  <c r="K5" i="24" s="1"/>
  <c r="AE4" i="24"/>
  <c r="J4" i="24"/>
  <c r="K4" i="24" s="1"/>
  <c r="AE3" i="24"/>
  <c r="P3" i="24"/>
  <c r="AM64" i="25" l="1"/>
  <c r="N12" i="25"/>
  <c r="AC63" i="25"/>
  <c r="AQ64" i="25"/>
  <c r="AN64" i="25"/>
  <c r="AP63" i="25"/>
  <c r="AC105" i="25"/>
  <c r="AP38" i="24"/>
  <c r="AA92" i="24"/>
  <c r="AB115" i="24"/>
  <c r="AN63" i="24"/>
  <c r="AQ63" i="24"/>
  <c r="N5" i="24"/>
  <c r="AD113" i="24"/>
  <c r="Z63" i="24"/>
  <c r="AA63" i="24"/>
  <c r="AC91" i="24"/>
  <c r="AC92" i="24" s="1"/>
  <c r="AC115" i="24" s="1"/>
  <c r="AB63" i="24"/>
  <c r="L6" i="24"/>
  <c r="L12" i="24" s="1"/>
  <c r="O6" i="24"/>
  <c r="AM63" i="24"/>
  <c r="Z115" i="24"/>
  <c r="AC116" i="24"/>
  <c r="AP63" i="24"/>
  <c r="N9" i="24"/>
  <c r="AO63" i="24"/>
  <c r="N10" i="24"/>
  <c r="O12" i="24"/>
  <c r="AD63" i="24"/>
  <c r="AQ64" i="24" s="1"/>
  <c r="AD115" i="24"/>
  <c r="AA115" i="24"/>
  <c r="N11" i="24"/>
  <c r="AC26" i="24"/>
  <c r="AC38" i="24"/>
  <c r="AC50" i="24"/>
  <c r="AC62" i="24"/>
  <c r="N6" i="24"/>
  <c r="L112" i="22"/>
  <c r="L111" i="22"/>
  <c r="L110" i="22"/>
  <c r="L109" i="22"/>
  <c r="L108" i="22"/>
  <c r="L107" i="22"/>
  <c r="L106" i="22"/>
  <c r="AA26" i="22"/>
  <c r="AM26" i="22"/>
  <c r="AM38" i="22"/>
  <c r="AM50" i="22"/>
  <c r="AM62" i="22"/>
  <c r="AA62" i="22"/>
  <c r="AA50" i="22"/>
  <c r="AA38" i="22"/>
  <c r="AB81" i="22"/>
  <c r="AB78" i="22"/>
  <c r="AB79" i="22"/>
  <c r="AP64" i="25" l="1"/>
  <c r="AN64" i="24"/>
  <c r="AO64" i="24"/>
  <c r="AM64" i="24"/>
  <c r="N12" i="24"/>
  <c r="AC63" i="24"/>
  <c r="AP64" i="24" s="1"/>
  <c r="AJ131" i="22"/>
  <c r="AD131" i="22"/>
  <c r="AB109" i="22"/>
  <c r="AB111" i="22" s="1"/>
  <c r="AI133" i="22"/>
  <c r="AI11" i="22" s="1"/>
  <c r="AI12" i="22" s="1"/>
  <c r="AH133" i="22"/>
  <c r="AH11" i="22" s="1"/>
  <c r="AH12" i="22" s="1"/>
  <c r="AG133" i="22"/>
  <c r="AG11" i="22" s="1"/>
  <c r="AG12" i="22" s="1"/>
  <c r="AF133" i="22"/>
  <c r="AF11" i="22" s="1"/>
  <c r="AF12" i="22" s="1"/>
  <c r="AE133" i="22"/>
  <c r="AE11" i="22" s="1"/>
  <c r="AE12" i="22" s="1"/>
  <c r="AC133" i="22"/>
  <c r="AC11" i="22" s="1"/>
  <c r="AC12" i="22" s="1"/>
  <c r="AB133" i="22"/>
  <c r="AB11" i="22" s="1"/>
  <c r="AB12" i="22" s="1"/>
  <c r="AA133" i="22"/>
  <c r="Z133" i="22"/>
  <c r="Z11" i="22" s="1"/>
  <c r="Z12" i="22" s="1"/>
  <c r="AC115" i="22"/>
  <c r="AA115" i="22"/>
  <c r="Z115" i="22"/>
  <c r="Y115" i="22"/>
  <c r="AO111" i="22"/>
  <c r="AN111" i="22"/>
  <c r="AM111" i="22"/>
  <c r="AL111" i="22"/>
  <c r="AK111" i="22"/>
  <c r="AC111" i="22"/>
  <c r="AA111" i="22"/>
  <c r="Z111" i="22"/>
  <c r="Y111" i="22"/>
  <c r="AC85" i="22"/>
  <c r="AA85" i="22"/>
  <c r="Z85" i="22"/>
  <c r="Y85" i="22"/>
  <c r="AB84" i="22"/>
  <c r="AB83" i="22"/>
  <c r="AO79" i="22"/>
  <c r="AN79" i="22"/>
  <c r="AM79" i="22"/>
  <c r="AL79" i="22"/>
  <c r="AK79" i="22"/>
  <c r="AB82" i="22"/>
  <c r="AB80" i="22"/>
  <c r="AB77" i="22"/>
  <c r="C75" i="22"/>
  <c r="AG66" i="22"/>
  <c r="X66" i="22"/>
  <c r="AJ66" i="22" s="1"/>
  <c r="U66" i="22"/>
  <c r="AO62" i="22"/>
  <c r="O8" i="22" s="1"/>
  <c r="N8" i="22"/>
  <c r="AL62" i="22"/>
  <c r="L8" i="22" s="1"/>
  <c r="AK62" i="22"/>
  <c r="AC62" i="22"/>
  <c r="N9" i="22"/>
  <c r="Z62" i="22"/>
  <c r="L9" i="22" s="1"/>
  <c r="Y62" i="22"/>
  <c r="AN53" i="22"/>
  <c r="AB61" i="22"/>
  <c r="AN61" i="22"/>
  <c r="AB60" i="22"/>
  <c r="AN60" i="22"/>
  <c r="AB57" i="22"/>
  <c r="AN57" i="22"/>
  <c r="AB56" i="22"/>
  <c r="AN59" i="22"/>
  <c r="AB59" i="22"/>
  <c r="AN58" i="22"/>
  <c r="AB52" i="22"/>
  <c r="AN54" i="22"/>
  <c r="AB58" i="22"/>
  <c r="AN56" i="22"/>
  <c r="AB55" i="22"/>
  <c r="AN55" i="22"/>
  <c r="AB54" i="22"/>
  <c r="AN52" i="22"/>
  <c r="AB53" i="22"/>
  <c r="AN51" i="22"/>
  <c r="AB51" i="22"/>
  <c r="AO50" i="22"/>
  <c r="O4" i="22" s="1"/>
  <c r="N4" i="22"/>
  <c r="AL50" i="22"/>
  <c r="L4" i="22" s="1"/>
  <c r="AK50" i="22"/>
  <c r="AC50" i="22"/>
  <c r="O5" i="22" s="1"/>
  <c r="N5" i="22"/>
  <c r="Z50" i="22"/>
  <c r="L5" i="22" s="1"/>
  <c r="Y50" i="22"/>
  <c r="G49" i="22"/>
  <c r="AN44" i="22"/>
  <c r="AB49" i="22"/>
  <c r="G48" i="22"/>
  <c r="AN49" i="22"/>
  <c r="AB48" i="22"/>
  <c r="AN48" i="22"/>
  <c r="AB47" i="22"/>
  <c r="AN47" i="22"/>
  <c r="AB46" i="22"/>
  <c r="AN46" i="22"/>
  <c r="AB45" i="22"/>
  <c r="AN43" i="22"/>
  <c r="AB42" i="22"/>
  <c r="AN45" i="22"/>
  <c r="AB44" i="22"/>
  <c r="AN42" i="22"/>
  <c r="AB43" i="22"/>
  <c r="AN40" i="22"/>
  <c r="AB41" i="22"/>
  <c r="AN41" i="22"/>
  <c r="AB40" i="22"/>
  <c r="AN39" i="22"/>
  <c r="AB39" i="22"/>
  <c r="AO38" i="22"/>
  <c r="N10" i="22"/>
  <c r="AL38" i="22"/>
  <c r="L10" i="22" s="1"/>
  <c r="AK38" i="22"/>
  <c r="AC38" i="22"/>
  <c r="O6" i="22" s="1"/>
  <c r="Z38" i="22"/>
  <c r="Y38" i="22"/>
  <c r="AN37" i="22"/>
  <c r="AB34" i="22"/>
  <c r="AN35" i="22"/>
  <c r="AB37" i="22"/>
  <c r="AN33" i="22"/>
  <c r="AB36" i="22"/>
  <c r="AN36" i="22"/>
  <c r="AB32" i="22"/>
  <c r="AN32" i="22"/>
  <c r="AB35" i="22"/>
  <c r="AN34" i="22"/>
  <c r="AB33" i="22"/>
  <c r="AN30" i="22"/>
  <c r="AB31" i="22"/>
  <c r="AN31" i="22"/>
  <c r="AB29" i="22"/>
  <c r="AN29" i="22"/>
  <c r="AB30" i="22"/>
  <c r="AN28" i="22"/>
  <c r="AB28" i="22"/>
  <c r="AN27" i="22"/>
  <c r="AB27" i="22"/>
  <c r="AO26" i="22"/>
  <c r="O7" i="22" s="1"/>
  <c r="N7" i="22"/>
  <c r="AL26" i="22"/>
  <c r="AK26" i="22"/>
  <c r="AC26" i="22"/>
  <c r="O11" i="22" s="1"/>
  <c r="N11" i="22"/>
  <c r="Z26" i="22"/>
  <c r="L11" i="22" s="1"/>
  <c r="Y26" i="22"/>
  <c r="AN25" i="22"/>
  <c r="AB25" i="22"/>
  <c r="AN24" i="22"/>
  <c r="AB18" i="22"/>
  <c r="AN23" i="22"/>
  <c r="AB24" i="22"/>
  <c r="AN22" i="22"/>
  <c r="AB23" i="22"/>
  <c r="AN21" i="22"/>
  <c r="AB22" i="22"/>
  <c r="AN20" i="22"/>
  <c r="AB21" i="22"/>
  <c r="AN19" i="22"/>
  <c r="AB20" i="22"/>
  <c r="AN18" i="22"/>
  <c r="AB17" i="22"/>
  <c r="AN17" i="22"/>
  <c r="AB19" i="22"/>
  <c r="AN16" i="22"/>
  <c r="AB16" i="22"/>
  <c r="AN15" i="22"/>
  <c r="AB15" i="22"/>
  <c r="B14" i="22"/>
  <c r="M12" i="22"/>
  <c r="I12" i="22"/>
  <c r="H12" i="22"/>
  <c r="G12" i="22"/>
  <c r="AA11" i="22"/>
  <c r="AA12" i="22" s="1"/>
  <c r="O9" i="22"/>
  <c r="J9" i="22"/>
  <c r="K9" i="22" s="1"/>
  <c r="AJ8" i="22"/>
  <c r="AD8" i="22"/>
  <c r="J8" i="22"/>
  <c r="K8" i="22" s="1"/>
  <c r="AJ9" i="22"/>
  <c r="AD9" i="22"/>
  <c r="O10" i="22"/>
  <c r="J10" i="22"/>
  <c r="K10" i="22" s="1"/>
  <c r="AJ7" i="22"/>
  <c r="AD7" i="22"/>
  <c r="J11" i="22"/>
  <c r="K11" i="22" s="1"/>
  <c r="AJ10" i="22"/>
  <c r="AD10" i="22"/>
  <c r="J4" i="22"/>
  <c r="K4" i="22" s="1"/>
  <c r="AJ6" i="22"/>
  <c r="AD6" i="22"/>
  <c r="J7" i="22"/>
  <c r="K7" i="22" s="1"/>
  <c r="AJ5" i="22"/>
  <c r="AD5" i="22"/>
  <c r="J6" i="22"/>
  <c r="K6" i="22" s="1"/>
  <c r="AJ4" i="22"/>
  <c r="AD4" i="22"/>
  <c r="J5" i="22"/>
  <c r="K5" i="22" s="1"/>
  <c r="AJ3" i="22"/>
  <c r="AD3" i="22"/>
  <c r="P3" i="22"/>
  <c r="AC112" i="22" l="1"/>
  <c r="Z86" i="22"/>
  <c r="AC86" i="22"/>
  <c r="Y86" i="22"/>
  <c r="AA86" i="22"/>
  <c r="AB112" i="22"/>
  <c r="Z112" i="22"/>
  <c r="Z114" i="22" s="1"/>
  <c r="AA112" i="22"/>
  <c r="AN62" i="22"/>
  <c r="AB50" i="22"/>
  <c r="AB115" i="22"/>
  <c r="AB85" i="22"/>
  <c r="AB86" i="22" s="1"/>
  <c r="AO63" i="22"/>
  <c r="AA63" i="22"/>
  <c r="AB62" i="22"/>
  <c r="AN26" i="22"/>
  <c r="L7" i="22"/>
  <c r="AM63" i="22"/>
  <c r="AL63" i="22"/>
  <c r="AN38" i="22"/>
  <c r="AC63" i="22"/>
  <c r="O12" i="22"/>
  <c r="N6" i="22"/>
  <c r="N12" i="22" s="1"/>
  <c r="AB38" i="22"/>
  <c r="Z63" i="22"/>
  <c r="AJ133" i="22"/>
  <c r="AJ11" i="22" s="1"/>
  <c r="Y112" i="22"/>
  <c r="AK63" i="22"/>
  <c r="Y63" i="22"/>
  <c r="AJ12" i="22"/>
  <c r="AC114" i="22"/>
  <c r="AD133" i="22"/>
  <c r="AD11" i="22" s="1"/>
  <c r="L6" i="22"/>
  <c r="L12" i="22" s="1"/>
  <c r="AN50" i="22"/>
  <c r="AB26" i="22"/>
  <c r="G50" i="21"/>
  <c r="AA26" i="21"/>
  <c r="AB114" i="22" l="1"/>
  <c r="Y114" i="22"/>
  <c r="AA114" i="22"/>
  <c r="AO64" i="22"/>
  <c r="AN63" i="22"/>
  <c r="AM64" i="22"/>
  <c r="AL64" i="22"/>
  <c r="AB63" i="22"/>
  <c r="AK64" i="22"/>
  <c r="Z82" i="21"/>
  <c r="AC82" i="21"/>
  <c r="AA82" i="21"/>
  <c r="Y82" i="21"/>
  <c r="AB77" i="21"/>
  <c r="P3" i="21"/>
  <c r="AN64" i="22" l="1"/>
  <c r="AI133" i="21"/>
  <c r="AH133" i="21"/>
  <c r="AG133" i="21"/>
  <c r="AJ133" i="21" s="1"/>
  <c r="AF133" i="21"/>
  <c r="AE133" i="21"/>
  <c r="AE11" i="21" s="1"/>
  <c r="AE12" i="21" s="1"/>
  <c r="AC133" i="21"/>
  <c r="AB133" i="21"/>
  <c r="AB11" i="21" s="1"/>
  <c r="AB12" i="21" s="1"/>
  <c r="AA133" i="21"/>
  <c r="Z133" i="21"/>
  <c r="AC115" i="21"/>
  <c r="AA115" i="21"/>
  <c r="Z115" i="21"/>
  <c r="Y115" i="21"/>
  <c r="AO111" i="21"/>
  <c r="AN111" i="21"/>
  <c r="AM111" i="21"/>
  <c r="AL111" i="21"/>
  <c r="AK111" i="21"/>
  <c r="AC111" i="21"/>
  <c r="AB111" i="21"/>
  <c r="AA111" i="21"/>
  <c r="AA112" i="21" s="1"/>
  <c r="Z111" i="21"/>
  <c r="Y111" i="21"/>
  <c r="Y112" i="21" s="1"/>
  <c r="AB81" i="21"/>
  <c r="AO79" i="21"/>
  <c r="AC83" i="21" s="1"/>
  <c r="AN79" i="21"/>
  <c r="AM79" i="21"/>
  <c r="AA83" i="21" s="1"/>
  <c r="AA114" i="21" s="1"/>
  <c r="AL79" i="21"/>
  <c r="Z83" i="21" s="1"/>
  <c r="AK79" i="21"/>
  <c r="Y83" i="21" s="1"/>
  <c r="AB80" i="21"/>
  <c r="AB79" i="21"/>
  <c r="AB78" i="21"/>
  <c r="C75" i="21"/>
  <c r="AG66" i="21"/>
  <c r="X66" i="21"/>
  <c r="AJ66" i="21" s="1"/>
  <c r="U66" i="21"/>
  <c r="AO62" i="21"/>
  <c r="O10" i="21" s="1"/>
  <c r="AM62" i="21"/>
  <c r="N10" i="21" s="1"/>
  <c r="AL62" i="21"/>
  <c r="L10" i="21" s="1"/>
  <c r="AK62" i="21"/>
  <c r="AC62" i="21"/>
  <c r="O11" i="21" s="1"/>
  <c r="AA62" i="21"/>
  <c r="N11" i="21" s="1"/>
  <c r="Z62" i="21"/>
  <c r="L11" i="21" s="1"/>
  <c r="Y62" i="21"/>
  <c r="AN53" i="21"/>
  <c r="AB54" i="21"/>
  <c r="AN61" i="21"/>
  <c r="AB61" i="21"/>
  <c r="AN57" i="21"/>
  <c r="AB60" i="21"/>
  <c r="AN60" i="21"/>
  <c r="AB59" i="21"/>
  <c r="AN59" i="21"/>
  <c r="AB53" i="21"/>
  <c r="AN58" i="21"/>
  <c r="AB58" i="21"/>
  <c r="AN56" i="21"/>
  <c r="AB57" i="21"/>
  <c r="AN52" i="21"/>
  <c r="AB56" i="21"/>
  <c r="AN54" i="21"/>
  <c r="AB55" i="21"/>
  <c r="AN55" i="21"/>
  <c r="AB52" i="21"/>
  <c r="AN51" i="21"/>
  <c r="AB51" i="21"/>
  <c r="AO50" i="21"/>
  <c r="O7" i="21" s="1"/>
  <c r="AM50" i="21"/>
  <c r="N7" i="21" s="1"/>
  <c r="AL50" i="21"/>
  <c r="L7" i="21" s="1"/>
  <c r="AK50" i="21"/>
  <c r="AC50" i="21"/>
  <c r="O4" i="21" s="1"/>
  <c r="AA50" i="21"/>
  <c r="N4" i="21" s="1"/>
  <c r="Z50" i="21"/>
  <c r="L4" i="21" s="1"/>
  <c r="Y50" i="21"/>
  <c r="AN49" i="21"/>
  <c r="AB49" i="21"/>
  <c r="AN48" i="21"/>
  <c r="AB45" i="21"/>
  <c r="AN47" i="21"/>
  <c r="AB48" i="21"/>
  <c r="AN46" i="21"/>
  <c r="AB47" i="21"/>
  <c r="AN45" i="21"/>
  <c r="AB44" i="21"/>
  <c r="AN44" i="21"/>
  <c r="AB46" i="21"/>
  <c r="AN41" i="21"/>
  <c r="AB41" i="21"/>
  <c r="G49" i="21"/>
  <c r="AN42" i="21"/>
  <c r="AB42" i="21"/>
  <c r="AN43" i="21"/>
  <c r="AB43" i="21"/>
  <c r="AN40" i="21"/>
  <c r="AB40" i="21"/>
  <c r="AN39" i="21"/>
  <c r="AB39" i="21"/>
  <c r="AO38" i="21"/>
  <c r="AM38" i="21"/>
  <c r="AL38" i="21"/>
  <c r="L9" i="21" s="1"/>
  <c r="AK38" i="21"/>
  <c r="AC38" i="21"/>
  <c r="O5" i="21" s="1"/>
  <c r="AA38" i="21"/>
  <c r="Z38" i="21"/>
  <c r="L5" i="21" s="1"/>
  <c r="Y38" i="21"/>
  <c r="AN37" i="21"/>
  <c r="AB37" i="21"/>
  <c r="AN36" i="21"/>
  <c r="AB34" i="21"/>
  <c r="AN35" i="21"/>
  <c r="AB36" i="21"/>
  <c r="AN34" i="21"/>
  <c r="AB33" i="21"/>
  <c r="AN33" i="21"/>
  <c r="AB35" i="21"/>
  <c r="AN31" i="21"/>
  <c r="AB31" i="21"/>
  <c r="AN32" i="21"/>
  <c r="AB32" i="21"/>
  <c r="AN30" i="21"/>
  <c r="AB29" i="21"/>
  <c r="AN29" i="21"/>
  <c r="AB28" i="21"/>
  <c r="AN28" i="21"/>
  <c r="AB30" i="21"/>
  <c r="AN27" i="21"/>
  <c r="AB27" i="21"/>
  <c r="AO26" i="21"/>
  <c r="O6" i="21" s="1"/>
  <c r="AM26" i="21"/>
  <c r="N6" i="21" s="1"/>
  <c r="AL26" i="21"/>
  <c r="L6" i="21" s="1"/>
  <c r="AK26" i="21"/>
  <c r="AC26" i="21"/>
  <c r="O8" i="21" s="1"/>
  <c r="N8" i="21"/>
  <c r="Z26" i="21"/>
  <c r="L8" i="21" s="1"/>
  <c r="Y26" i="21"/>
  <c r="AN24" i="21"/>
  <c r="AB24" i="21"/>
  <c r="AN25" i="21"/>
  <c r="AB23" i="21"/>
  <c r="AN23" i="21"/>
  <c r="AB22" i="21"/>
  <c r="AN22" i="21"/>
  <c r="AB21" i="21"/>
  <c r="AN19" i="21"/>
  <c r="AB20" i="21"/>
  <c r="AN21" i="21"/>
  <c r="AB17" i="21"/>
  <c r="AN20" i="21"/>
  <c r="AB19" i="21"/>
  <c r="AN18" i="21"/>
  <c r="AB18" i="21"/>
  <c r="AN17" i="21"/>
  <c r="AB25" i="21"/>
  <c r="AN16" i="21"/>
  <c r="AB16" i="21"/>
  <c r="AN15" i="21"/>
  <c r="AB15" i="21"/>
  <c r="B14" i="21"/>
  <c r="M12" i="21"/>
  <c r="I12" i="21"/>
  <c r="H12" i="21"/>
  <c r="G12" i="21"/>
  <c r="AI11" i="21"/>
  <c r="AI12" i="21" s="1"/>
  <c r="AH11" i="21"/>
  <c r="AH12" i="21" s="1"/>
  <c r="AG11" i="21"/>
  <c r="AG12" i="21" s="1"/>
  <c r="AF11" i="21"/>
  <c r="AF12" i="21" s="1"/>
  <c r="AC11" i="21"/>
  <c r="AC12" i="21" s="1"/>
  <c r="Z11" i="21"/>
  <c r="Z12" i="21" s="1"/>
  <c r="J11" i="21"/>
  <c r="K11" i="21" s="1"/>
  <c r="AJ10" i="21"/>
  <c r="AD10" i="21"/>
  <c r="J10" i="21"/>
  <c r="K10" i="21" s="1"/>
  <c r="AJ8" i="21"/>
  <c r="AD8" i="21"/>
  <c r="J7" i="21"/>
  <c r="K7" i="21" s="1"/>
  <c r="AJ6" i="21"/>
  <c r="AD6" i="21"/>
  <c r="J9" i="21"/>
  <c r="K9" i="21" s="1"/>
  <c r="AJ7" i="21"/>
  <c r="AD7" i="21"/>
  <c r="J6" i="21"/>
  <c r="K6" i="21" s="1"/>
  <c r="AJ5" i="21"/>
  <c r="AD5" i="21"/>
  <c r="J5" i="21"/>
  <c r="K5" i="21" s="1"/>
  <c r="AJ4" i="21"/>
  <c r="AD4" i="21"/>
  <c r="J8" i="21"/>
  <c r="K8" i="21" s="1"/>
  <c r="AJ9" i="21"/>
  <c r="AD9" i="21"/>
  <c r="J4" i="21"/>
  <c r="K4" i="21" s="1"/>
  <c r="AJ3" i="21"/>
  <c r="AD3" i="21"/>
  <c r="Y114" i="21" l="1"/>
  <c r="AC112" i="21"/>
  <c r="Z112" i="21"/>
  <c r="AD133" i="21"/>
  <c r="Z114" i="21"/>
  <c r="AN38" i="21"/>
  <c r="AA11" i="21"/>
  <c r="AA12" i="21" s="1"/>
  <c r="AB112" i="21"/>
  <c r="AN62" i="21"/>
  <c r="AN50" i="21"/>
  <c r="AB115" i="21"/>
  <c r="AB26" i="21"/>
  <c r="AB50" i="21"/>
  <c r="AB82" i="21"/>
  <c r="AB83" i="21" s="1"/>
  <c r="AB38" i="21"/>
  <c r="AC63" i="21"/>
  <c r="Z63" i="21"/>
  <c r="AB62" i="21"/>
  <c r="AO63" i="21"/>
  <c r="AM63" i="21"/>
  <c r="AL63" i="21"/>
  <c r="N9" i="21"/>
  <c r="O9" i="21"/>
  <c r="O12" i="21" s="1"/>
  <c r="AK63" i="21"/>
  <c r="Y63" i="21"/>
  <c r="N5" i="21"/>
  <c r="L12" i="21"/>
  <c r="AC114" i="21"/>
  <c r="AJ12" i="21"/>
  <c r="AA63" i="21"/>
  <c r="AN26" i="21"/>
  <c r="Y81" i="20"/>
  <c r="AO64" i="21" l="1"/>
  <c r="AB114" i="21"/>
  <c r="AN63" i="21"/>
  <c r="AB63" i="21"/>
  <c r="AL64" i="21"/>
  <c r="AM64" i="21"/>
  <c r="AK64" i="21"/>
  <c r="N12" i="21"/>
  <c r="AB80" i="20"/>
  <c r="AB79" i="20"/>
  <c r="AB78" i="20"/>
  <c r="AC81" i="20"/>
  <c r="AA81" i="20"/>
  <c r="Z81" i="20"/>
  <c r="AB77" i="20"/>
  <c r="AO79" i="20"/>
  <c r="AN79" i="20"/>
  <c r="AM79" i="20"/>
  <c r="AL79" i="20"/>
  <c r="AK79" i="20"/>
  <c r="AC111" i="20"/>
  <c r="AB111" i="20"/>
  <c r="AA111" i="20"/>
  <c r="Z111" i="20"/>
  <c r="Y111" i="20"/>
  <c r="AD9" i="20"/>
  <c r="AD5" i="20"/>
  <c r="AD3" i="20"/>
  <c r="AD8" i="20"/>
  <c r="AD4" i="20"/>
  <c r="AD7" i="20"/>
  <c r="AN64" i="21" l="1"/>
  <c r="AB81" i="20"/>
  <c r="AN61" i="20" l="1"/>
  <c r="AN60" i="20"/>
  <c r="AN59" i="20"/>
  <c r="AN58" i="20"/>
  <c r="AN57" i="20"/>
  <c r="AN52" i="20"/>
  <c r="AN56" i="20"/>
  <c r="AN53" i="20"/>
  <c r="AN55" i="20"/>
  <c r="AN54" i="20"/>
  <c r="AN51" i="20"/>
  <c r="AO50" i="20"/>
  <c r="O9" i="20" s="1"/>
  <c r="AM50" i="20"/>
  <c r="N9" i="20" s="1"/>
  <c r="AL50" i="20"/>
  <c r="L9" i="20" s="1"/>
  <c r="AK50" i="20"/>
  <c r="AN42" i="20"/>
  <c r="AN49" i="20"/>
  <c r="AN48" i="20"/>
  <c r="AN47" i="20"/>
  <c r="AN46" i="20"/>
  <c r="AN41" i="20"/>
  <c r="AN45" i="20"/>
  <c r="AN40" i="20"/>
  <c r="AN44" i="20"/>
  <c r="AN43" i="20"/>
  <c r="AN39" i="20"/>
  <c r="AO38" i="20"/>
  <c r="O8" i="20" s="1"/>
  <c r="AM38" i="20"/>
  <c r="N8" i="20" s="1"/>
  <c r="AL38" i="20"/>
  <c r="L8" i="20" s="1"/>
  <c r="AK38" i="20"/>
  <c r="AN32" i="20"/>
  <c r="AN36" i="20"/>
  <c r="AN29" i="20"/>
  <c r="AN35" i="20"/>
  <c r="AN34" i="20"/>
  <c r="AN30" i="20"/>
  <c r="AN33" i="20"/>
  <c r="AN31" i="20"/>
  <c r="AN37" i="20"/>
  <c r="AN28" i="20"/>
  <c r="AN27" i="20"/>
  <c r="AO26" i="20"/>
  <c r="O7" i="20" s="1"/>
  <c r="AM26" i="20"/>
  <c r="N7" i="20" s="1"/>
  <c r="AL26" i="20"/>
  <c r="AK26" i="20"/>
  <c r="AN24" i="20"/>
  <c r="AN25" i="20"/>
  <c r="AN18" i="20"/>
  <c r="AN23" i="20"/>
  <c r="AN22" i="20"/>
  <c r="AN19" i="20"/>
  <c r="AN21" i="20"/>
  <c r="AN16" i="20"/>
  <c r="AN20" i="20"/>
  <c r="AN17" i="20"/>
  <c r="AN15" i="20"/>
  <c r="AB61" i="20"/>
  <c r="AB60" i="20"/>
  <c r="AB59" i="20"/>
  <c r="AB58" i="20"/>
  <c r="AB57" i="20"/>
  <c r="AB56" i="20"/>
  <c r="AB55" i="20"/>
  <c r="AB54" i="20"/>
  <c r="AB53" i="20"/>
  <c r="AB52" i="20"/>
  <c r="AB51" i="20"/>
  <c r="AB43" i="20"/>
  <c r="AB49" i="20"/>
  <c r="AB44" i="20"/>
  <c r="AB48" i="20"/>
  <c r="AB47" i="20"/>
  <c r="AB46" i="20"/>
  <c r="AB42" i="20"/>
  <c r="AB41" i="20"/>
  <c r="AB45" i="20"/>
  <c r="AB40" i="20"/>
  <c r="AB39" i="20"/>
  <c r="AB29" i="20"/>
  <c r="AB36" i="20"/>
  <c r="AB31" i="20"/>
  <c r="AB35" i="20"/>
  <c r="AB34" i="20"/>
  <c r="AB28" i="20"/>
  <c r="AB37" i="20"/>
  <c r="AB33" i="20"/>
  <c r="AB32" i="20"/>
  <c r="AB30" i="20"/>
  <c r="AB27" i="20"/>
  <c r="AB25" i="20"/>
  <c r="AB24" i="20"/>
  <c r="AB23" i="20"/>
  <c r="AB22" i="20"/>
  <c r="AB21" i="20"/>
  <c r="AB20" i="20"/>
  <c r="AB19" i="20"/>
  <c r="AB18" i="20"/>
  <c r="AB17" i="20"/>
  <c r="AB16" i="20"/>
  <c r="AB15" i="20"/>
  <c r="AN26" i="20" l="1"/>
  <c r="L7" i="20"/>
  <c r="AN50" i="20"/>
  <c r="AN38" i="20"/>
  <c r="AA62" i="20"/>
  <c r="N11" i="20" s="1"/>
  <c r="J10" i="20" l="1"/>
  <c r="K10" i="20" s="1"/>
  <c r="J9" i="20"/>
  <c r="K9" i="20" s="1"/>
  <c r="J8" i="20"/>
  <c r="K8" i="20" s="1"/>
  <c r="J7" i="20"/>
  <c r="K7" i="20" s="1"/>
  <c r="J11" i="20"/>
  <c r="K11" i="20" s="1"/>
  <c r="J4" i="20"/>
  <c r="K4" i="20" s="1"/>
  <c r="J6" i="20"/>
  <c r="K6" i="20" s="1"/>
  <c r="J5" i="20"/>
  <c r="K5" i="20" s="1"/>
  <c r="AI133" i="20" l="1"/>
  <c r="AI11" i="20" s="1"/>
  <c r="AI12" i="20" s="1"/>
  <c r="AH133" i="20"/>
  <c r="AH11" i="20" s="1"/>
  <c r="AH12" i="20" s="1"/>
  <c r="AG133" i="20"/>
  <c r="AG11" i="20" s="1"/>
  <c r="AG12" i="20" s="1"/>
  <c r="AF133" i="20"/>
  <c r="AE133" i="20"/>
  <c r="AE11" i="20" s="1"/>
  <c r="AE12" i="20" s="1"/>
  <c r="AC133" i="20"/>
  <c r="AB133" i="20"/>
  <c r="AB11" i="20" s="1"/>
  <c r="AB12" i="20" s="1"/>
  <c r="AA133" i="20"/>
  <c r="AA11" i="20" s="1"/>
  <c r="AA12" i="20" s="1"/>
  <c r="Z133" i="20"/>
  <c r="Z11" i="20" s="1"/>
  <c r="Z12" i="20" s="1"/>
  <c r="AC115" i="20"/>
  <c r="AA115" i="20"/>
  <c r="Z115" i="20"/>
  <c r="Y115" i="20"/>
  <c r="AO111" i="20"/>
  <c r="AM111" i="20"/>
  <c r="AL111" i="20"/>
  <c r="AK111" i="20"/>
  <c r="C75" i="20"/>
  <c r="AG66" i="20"/>
  <c r="X66" i="20"/>
  <c r="AJ66" i="20" s="1"/>
  <c r="U66" i="20"/>
  <c r="AO62" i="20"/>
  <c r="O10" i="20" s="1"/>
  <c r="AM62" i="20"/>
  <c r="N10" i="20" s="1"/>
  <c r="AL62" i="20"/>
  <c r="L10" i="20" s="1"/>
  <c r="AK62" i="20"/>
  <c r="AC62" i="20"/>
  <c r="O11" i="20" s="1"/>
  <c r="Z62" i="20"/>
  <c r="L11" i="20" s="1"/>
  <c r="Y62" i="20"/>
  <c r="AC50" i="20"/>
  <c r="O4" i="20" s="1"/>
  <c r="AA50" i="20"/>
  <c r="N4" i="20" s="1"/>
  <c r="Z50" i="20"/>
  <c r="L4" i="20" s="1"/>
  <c r="Y50" i="20"/>
  <c r="G43" i="20"/>
  <c r="AC38" i="20"/>
  <c r="O6" i="20" s="1"/>
  <c r="AA38" i="20"/>
  <c r="N6" i="20" s="1"/>
  <c r="Z38" i="20"/>
  <c r="L6" i="20" s="1"/>
  <c r="Y38" i="20"/>
  <c r="AC26" i="20"/>
  <c r="O5" i="20" s="1"/>
  <c r="AA26" i="20"/>
  <c r="N5" i="20" s="1"/>
  <c r="Z26" i="20"/>
  <c r="L5" i="20" s="1"/>
  <c r="Y26" i="20"/>
  <c r="B14" i="20"/>
  <c r="M12" i="20"/>
  <c r="I12" i="20"/>
  <c r="H12" i="20"/>
  <c r="G12" i="20"/>
  <c r="AF11" i="20"/>
  <c r="AF12" i="20" s="1"/>
  <c r="AJ9" i="20"/>
  <c r="AJ5" i="20"/>
  <c r="AJ3" i="20"/>
  <c r="AJ8" i="20"/>
  <c r="AJ4" i="20"/>
  <c r="AJ7" i="20"/>
  <c r="AJ10" i="20"/>
  <c r="AD10" i="20"/>
  <c r="AJ6" i="20"/>
  <c r="AD6" i="20"/>
  <c r="AC112" i="20" l="1"/>
  <c r="AD133" i="20"/>
  <c r="AA112" i="20"/>
  <c r="AC11" i="20"/>
  <c r="AC12" i="20" s="1"/>
  <c r="AC63" i="20"/>
  <c r="Z63" i="20"/>
  <c r="AB38" i="20"/>
  <c r="AN62" i="20"/>
  <c r="AB115" i="20"/>
  <c r="AL63" i="20"/>
  <c r="O12" i="20"/>
  <c r="N12" i="20"/>
  <c r="AA63" i="20"/>
  <c r="AM63" i="20"/>
  <c r="AO63" i="20"/>
  <c r="AB62" i="20"/>
  <c r="Z112" i="20"/>
  <c r="AJ12" i="20"/>
  <c r="AN111" i="20"/>
  <c r="AJ133" i="20"/>
  <c r="Y112" i="20"/>
  <c r="Y63" i="20"/>
  <c r="AK63" i="20"/>
  <c r="L12" i="20"/>
  <c r="AB26" i="20"/>
  <c r="AB50" i="20"/>
  <c r="AB112" i="20" l="1"/>
  <c r="AO64" i="20"/>
  <c r="AL64" i="20"/>
  <c r="AN63" i="20"/>
  <c r="AM64" i="20"/>
  <c r="AK64" i="20"/>
  <c r="AB63" i="20"/>
  <c r="AN64" i="20" l="1"/>
  <c r="Z82" i="20"/>
  <c r="Z114" i="20" s="1"/>
  <c r="AA82" i="20"/>
  <c r="AA114" i="20" s="1"/>
  <c r="AC82" i="20"/>
  <c r="AC114" i="20" s="1"/>
  <c r="AB82" i="20"/>
  <c r="AB114" i="20" s="1"/>
  <c r="Y82" i="20"/>
  <c r="Y114" i="20" s="1"/>
  <c r="AA11" i="24"/>
  <c r="AA12" i="24" s="1"/>
  <c r="AD12" i="24"/>
  <c r="AD11" i="24"/>
  <c r="AE133" i="24"/>
  <c r="AE11" i="24" s="1"/>
  <c r="AB11" i="24"/>
  <c r="AB12" i="24" s="1"/>
  <c r="AC12" i="24"/>
  <c r="AC11" i="24"/>
  <c r="AI12" i="24"/>
  <c r="AI11" i="24"/>
  <c r="AL133" i="24"/>
  <c r="AL11" i="24" s="1"/>
  <c r="AH11" i="24"/>
  <c r="AH12" i="24"/>
  <c r="AG11" i="24"/>
  <c r="AG12" i="24" s="1"/>
  <c r="AJ12" i="24"/>
  <c r="AJ11" i="24"/>
  <c r="AK11" i="24"/>
  <c r="AK12" i="24"/>
  <c r="Z89" i="26"/>
  <c r="AD89" i="26"/>
  <c r="AC89" i="26"/>
  <c r="AA89" i="26"/>
  <c r="AB89" i="26"/>
  <c r="Z98" i="26"/>
  <c r="AA98" i="26"/>
  <c r="AB98" i="26"/>
  <c r="AD98" i="26"/>
  <c r="AC98" i="26"/>
  <c r="AB100" i="26" l="1"/>
  <c r="AD100" i="26"/>
  <c r="Z100" i="26"/>
  <c r="AA100" i="26"/>
  <c r="AC100" i="26"/>
  <c r="Z96" i="28"/>
  <c r="Z106" i="28" s="1"/>
  <c r="AA96" i="28"/>
  <c r="AA106" i="28" s="1"/>
  <c r="AB96" i="28"/>
  <c r="AB106" i="28" s="1"/>
  <c r="AD96" i="28"/>
  <c r="AD106" i="28" s="1"/>
  <c r="AC96" i="28"/>
  <c r="AC106" i="28" s="1"/>
  <c r="CB95" i="36"/>
  <c r="CE95" i="36"/>
  <c r="CD95" i="36"/>
  <c r="CC95" i="36"/>
  <c r="CF95" i="36"/>
  <c r="BU95" i="36"/>
  <c r="BS95" i="36"/>
  <c r="CA95" i="36"/>
  <c r="BY95" i="36"/>
  <c r="BX95" i="36"/>
  <c r="BZ95" i="36"/>
  <c r="BR95" i="36"/>
  <c r="BW95" i="36"/>
  <c r="BT95" i="36"/>
  <c r="AB86" i="36"/>
  <c r="AB93" i="36" s="1"/>
  <c r="AC86" i="36"/>
  <c r="AC93" i="36" s="1"/>
  <c r="AD86" i="36"/>
  <c r="AD93" i="36" s="1"/>
  <c r="AJ86" i="36"/>
  <c r="AJ93" i="36" s="1"/>
  <c r="AH86" i="36"/>
  <c r="AH93" i="36" s="1"/>
  <c r="AE86" i="36"/>
  <c r="AE93" i="36" s="1"/>
  <c r="AL86" i="36"/>
  <c r="AL93" i="36" s="1"/>
  <c r="AK86" i="36"/>
  <c r="AK93" i="36" s="1"/>
  <c r="AI86" i="36"/>
  <c r="AI93" i="36" s="1"/>
  <c r="AM93" i="36" l="1"/>
  <c r="AF93" i="36"/>
  <c r="AF86" i="36"/>
  <c r="AM86" i="36"/>
  <c r="AE89" i="43"/>
  <c r="AE95" i="43" s="1"/>
  <c r="AB89" i="43"/>
  <c r="AB95" i="43" s="1"/>
  <c r="AM95" i="43" s="1"/>
  <c r="AD82" i="43"/>
  <c r="AD13" i="43" s="1"/>
  <c r="AB82" i="43"/>
  <c r="AB13" i="43" s="1"/>
  <c r="AC89" i="43"/>
  <c r="AC95" i="43" s="1"/>
  <c r="AE82" i="43"/>
  <c r="AE13" i="43" s="1"/>
  <c r="AE28" i="43" s="1"/>
  <c r="AE29" i="43" s="1"/>
  <c r="AD89" i="43"/>
  <c r="AD95" i="43" s="1"/>
  <c r="AC82" i="43"/>
  <c r="AF95" i="43" l="1"/>
  <c r="AF82" i="43"/>
  <c r="AD14" i="43"/>
  <c r="AD28" i="43"/>
  <c r="AD29" i="43" s="1"/>
  <c r="AB14" i="43"/>
  <c r="AM14" i="43" s="1"/>
  <c r="AM13" i="43"/>
  <c r="AB28" i="43"/>
  <c r="AF89" i="43"/>
  <c r="AC13" i="43"/>
  <c r="AE14" i="43"/>
  <c r="AM89" i="43"/>
  <c r="AM82" i="43"/>
  <c r="AC14" i="43" l="1"/>
  <c r="AF14" i="43" s="1"/>
  <c r="AC28" i="43"/>
  <c r="AF13" i="43"/>
  <c r="AB29" i="43"/>
  <c r="AM29" i="43" s="1"/>
  <c r="AM28" i="43"/>
  <c r="AC29" i="43" l="1"/>
  <c r="AF29" i="43" s="1"/>
  <c r="AF28" i="43"/>
</calcChain>
</file>

<file path=xl/sharedStrings.xml><?xml version="1.0" encoding="utf-8"?>
<sst xmlns="http://schemas.openxmlformats.org/spreadsheetml/2006/main" count="14721" uniqueCount="873">
  <si>
    <t>USA MEN'S OVER 50 HOCKEY LEAGUE</t>
  </si>
  <si>
    <t>GOALIE STATISTICS</t>
  </si>
  <si>
    <t>Team</t>
  </si>
  <si>
    <t>PIM</t>
  </si>
  <si>
    <t>GP</t>
  </si>
  <si>
    <t>GA</t>
  </si>
  <si>
    <t>SO</t>
  </si>
  <si>
    <t>ENG</t>
  </si>
  <si>
    <t>W</t>
  </si>
  <si>
    <t>L</t>
  </si>
  <si>
    <t>T</t>
  </si>
  <si>
    <t>GF</t>
  </si>
  <si>
    <t>PTS.</t>
  </si>
  <si>
    <t>PCT.</t>
  </si>
  <si>
    <t>Assists</t>
  </si>
  <si>
    <t>State Farm</t>
  </si>
  <si>
    <t>John Kenny</t>
  </si>
  <si>
    <t>Bruins</t>
  </si>
  <si>
    <t>Bret Beaudry</t>
  </si>
  <si>
    <t>Canadiens</t>
  </si>
  <si>
    <t>Chuck Thibault</t>
  </si>
  <si>
    <t>Eriton</t>
  </si>
  <si>
    <t>Ron Jones</t>
  </si>
  <si>
    <t>Direct Staff</t>
  </si>
  <si>
    <t>Ed  Henri</t>
  </si>
  <si>
    <t>Dive Shop</t>
  </si>
  <si>
    <t>Substitute Goalies</t>
  </si>
  <si>
    <t>Season Totals</t>
  </si>
  <si>
    <t>SCORING STATISTICS</t>
  </si>
  <si>
    <t xml:space="preserve"> Team</t>
  </si>
  <si>
    <t>G</t>
  </si>
  <si>
    <t>A</t>
  </si>
  <si>
    <t>Pts.</t>
  </si>
  <si>
    <t>Period</t>
  </si>
  <si>
    <t>SF/Subs</t>
  </si>
  <si>
    <t>Ron Meltsner</t>
  </si>
  <si>
    <t>Penalties:</t>
  </si>
  <si>
    <t>George Pacifico</t>
  </si>
  <si>
    <t>Al Mulka</t>
  </si>
  <si>
    <t>Mike Nardone</t>
  </si>
  <si>
    <t>Dino Rossi</t>
  </si>
  <si>
    <t>Frank Taylor</t>
  </si>
  <si>
    <t>Joe Moceri</t>
  </si>
  <si>
    <t>Jim Welch</t>
  </si>
  <si>
    <t>Steve Berak</t>
  </si>
  <si>
    <t>Lee Castiglioni</t>
  </si>
  <si>
    <t>Pat Parrott</t>
  </si>
  <si>
    <t>Dan Guest</t>
  </si>
  <si>
    <t>Tom Dupart</t>
  </si>
  <si>
    <t>Al Rosinski</t>
  </si>
  <si>
    <t>State Farm Totals</t>
  </si>
  <si>
    <t>Bruno's Canadiens</t>
  </si>
  <si>
    <t>Cdns/Subs</t>
  </si>
  <si>
    <t>Bruno's Dive Shop</t>
  </si>
  <si>
    <t>Dive/Subs</t>
  </si>
  <si>
    <t>Bill Tucker</t>
  </si>
  <si>
    <t>Game 1</t>
  </si>
  <si>
    <t>Tom Packla</t>
  </si>
  <si>
    <t>Jim Sheehan</t>
  </si>
  <si>
    <t>Bob Smith</t>
  </si>
  <si>
    <t xml:space="preserve"> </t>
  </si>
  <si>
    <t>Rich Dudzinski</t>
  </si>
  <si>
    <t>Joe Grazioli</t>
  </si>
  <si>
    <t>Frank Kuhs</t>
  </si>
  <si>
    <t>Hank Kraus</t>
  </si>
  <si>
    <t>Game 2</t>
  </si>
  <si>
    <t>Steve Pankewicz Jr.</t>
  </si>
  <si>
    <t>Bruno Burnosky</t>
  </si>
  <si>
    <t>Canadiens Totals</t>
  </si>
  <si>
    <t>Dive Shop Totals</t>
  </si>
  <si>
    <t>Direct/Subs</t>
  </si>
  <si>
    <t>Lee Klott</t>
  </si>
  <si>
    <t>John Higgins</t>
  </si>
  <si>
    <t>Bob Lazarevich</t>
  </si>
  <si>
    <t xml:space="preserve">                    </t>
  </si>
  <si>
    <t>Art Luz</t>
  </si>
  <si>
    <t>Steve Yollick</t>
  </si>
  <si>
    <t>Game 3</t>
  </si>
  <si>
    <t>Angelo Peruzzi</t>
  </si>
  <si>
    <t>Clay Barker</t>
  </si>
  <si>
    <t>Andy Smilnak</t>
  </si>
  <si>
    <t>Lew Bishop</t>
  </si>
  <si>
    <t>Jim Klott</t>
  </si>
  <si>
    <t>Mike Robins</t>
  </si>
  <si>
    <t>Glenn Krcek</t>
  </si>
  <si>
    <t>Direct Staff Totals</t>
  </si>
  <si>
    <t>Bruno's Bruins</t>
  </si>
  <si>
    <t>Bruins/Subs</t>
  </si>
  <si>
    <t>Eriton/Subs</t>
  </si>
  <si>
    <t>Dave Kenny</t>
  </si>
  <si>
    <t>Dane Foucher</t>
  </si>
  <si>
    <t>Gene Zyla</t>
  </si>
  <si>
    <t>Rick Grosz</t>
  </si>
  <si>
    <t>Game 4</t>
  </si>
  <si>
    <t>Mario Bulgarelli</t>
  </si>
  <si>
    <t>Jack Kovalcik</t>
  </si>
  <si>
    <t>Dave Reed</t>
  </si>
  <si>
    <t>Jerry Scopel</t>
  </si>
  <si>
    <t>Neil Henriques</t>
  </si>
  <si>
    <t>Jim Blain</t>
  </si>
  <si>
    <t>Ray Nadolski</t>
  </si>
  <si>
    <t>Total Penalties</t>
  </si>
  <si>
    <t>Bruins Totals</t>
  </si>
  <si>
    <t>Eriton Totals</t>
  </si>
  <si>
    <t xml:space="preserve">Eriton </t>
  </si>
  <si>
    <t>SHUTOUTS:</t>
  </si>
  <si>
    <t>Time</t>
  </si>
  <si>
    <t>Rink</t>
  </si>
  <si>
    <t>Home-Away</t>
  </si>
  <si>
    <t>#2</t>
  </si>
  <si>
    <t>#4</t>
  </si>
  <si>
    <t>Ken Lavigne</t>
  </si>
  <si>
    <t>John McRae</t>
  </si>
  <si>
    <t>Tony Chaivre</t>
  </si>
  <si>
    <t>Ed Lewan</t>
  </si>
  <si>
    <t>Tom Kokuba</t>
  </si>
  <si>
    <t>Gerald Honkanen</t>
  </si>
  <si>
    <t>Ed Higgins</t>
  </si>
  <si>
    <t>Mike Bayer</t>
  </si>
  <si>
    <t>Bob Taggart</t>
  </si>
  <si>
    <t>HAT TRICKS:</t>
  </si>
  <si>
    <t>PLAYMAKERS:</t>
  </si>
  <si>
    <t>League Totals</t>
  </si>
  <si>
    <t>Leading Scorers</t>
  </si>
  <si>
    <t>#6  State Farm</t>
  </si>
  <si>
    <t>#8  Direct Staff</t>
  </si>
  <si>
    <t>Jim Seisser</t>
  </si>
  <si>
    <t>Chris Yakey</t>
  </si>
  <si>
    <t>Score</t>
  </si>
  <si>
    <t>PCT</t>
  </si>
  <si>
    <t>Asst</t>
  </si>
  <si>
    <t>GA AVG</t>
  </si>
  <si>
    <t>Minutes</t>
  </si>
  <si>
    <t>Keith Omand</t>
  </si>
  <si>
    <t>Jack Becker</t>
  </si>
  <si>
    <t>Chuck Walsh</t>
  </si>
  <si>
    <t>Chris Douglas</t>
  </si>
  <si>
    <t>Ed Dirnberger</t>
  </si>
  <si>
    <t>Rick Hoffmann</t>
  </si>
  <si>
    <t>Mark Cicchini</t>
  </si>
  <si>
    <t>Dale Pioch</t>
  </si>
  <si>
    <t>SUB SCORING STATISTICS</t>
  </si>
  <si>
    <t>Ken Preston</t>
  </si>
  <si>
    <t>Jason Rockey</t>
  </si>
  <si>
    <t>TOTALS FROM TEAMS</t>
  </si>
  <si>
    <t>SUB GOALIE STATISTICS</t>
  </si>
  <si>
    <t>Week</t>
  </si>
  <si>
    <t>Penalty Leaders</t>
  </si>
  <si>
    <t>Mark Duane</t>
  </si>
  <si>
    <t>Tim Kiefiuk</t>
  </si>
  <si>
    <t>Don Roser</t>
  </si>
  <si>
    <t>Team No.</t>
  </si>
  <si>
    <t>Name</t>
  </si>
  <si>
    <t>Bill Doman</t>
  </si>
  <si>
    <t>Glenn Smith</t>
  </si>
  <si>
    <t>REGULARS SUBBING</t>
  </si>
  <si>
    <t>PATCHES</t>
  </si>
  <si>
    <t>Ken Rice</t>
  </si>
  <si>
    <t>Mike Phillips</t>
  </si>
  <si>
    <t>SUBSTITUTE TOTALS</t>
  </si>
  <si>
    <t>REGULARS SUBBING TOTALS</t>
  </si>
  <si>
    <t>Wayne Coatney</t>
  </si>
  <si>
    <t>Gerry Zyla</t>
  </si>
  <si>
    <t>Chuck Taormina</t>
  </si>
  <si>
    <t>COLUMN SUB TOTAL</t>
  </si>
  <si>
    <t>Glen Wodnicki</t>
  </si>
  <si>
    <t>Greg Pozzo</t>
  </si>
  <si>
    <t>George McKenzie</t>
  </si>
  <si>
    <t>SUBSTITUTE STATISTICS</t>
  </si>
  <si>
    <t>Assist(s)</t>
  </si>
  <si>
    <t>Goal</t>
  </si>
  <si>
    <t>Roger Weiss</t>
  </si>
  <si>
    <t>Sons of the Flag</t>
  </si>
  <si>
    <t>Stiletto</t>
  </si>
  <si>
    <t>Sons of the Flag Totals</t>
  </si>
  <si>
    <t>Stiletto Totals</t>
  </si>
  <si>
    <t>SotF/Subs</t>
  </si>
  <si>
    <t>SotF</t>
  </si>
  <si>
    <t>Stilleto/Subs</t>
  </si>
  <si>
    <t>Stilleto</t>
  </si>
  <si>
    <t>John Meconi</t>
  </si>
  <si>
    <t>#1  Bruno's Canadiens</t>
  </si>
  <si>
    <t>#2  Sons of the Flag</t>
  </si>
  <si>
    <t>#3  Bruno's Dive Shop</t>
  </si>
  <si>
    <t>#4  Eriton</t>
  </si>
  <si>
    <t>#5  Stiletto</t>
  </si>
  <si>
    <t>#7  Bruno's Bruins</t>
  </si>
  <si>
    <t>Fred Karwacki</t>
  </si>
  <si>
    <t>Frank Barket</t>
  </si>
  <si>
    <t>Craig Nilsen</t>
  </si>
  <si>
    <t>None</t>
  </si>
  <si>
    <t>Wayne Coatney &amp; Dane Foucher</t>
  </si>
  <si>
    <t>Craig Nilsen (sub)</t>
  </si>
  <si>
    <t>Bill Tucker  Tripping</t>
  </si>
  <si>
    <t>Bruno Burnosky &amp; Mark Cicchini</t>
  </si>
  <si>
    <t>Al Mulka &amp; Bruno Burnosky</t>
  </si>
  <si>
    <t>Roger Weiss (sub)</t>
  </si>
  <si>
    <t>George Pacifico &amp; Tom Packla</t>
  </si>
  <si>
    <t>Jack Kovalcik &amp; Bill Doman</t>
  </si>
  <si>
    <t>Bill Doman  Tripping</t>
  </si>
  <si>
    <t>Rich Dudzinski  Hooking</t>
  </si>
  <si>
    <t>Ed Henri - Dive Shop</t>
  </si>
  <si>
    <t>Greg Pozzo - Dive Shop</t>
  </si>
  <si>
    <t>Al Mulka &amp; Greg Pozzo</t>
  </si>
  <si>
    <t>Ed Dirnberger &amp; Al Mulka</t>
  </si>
  <si>
    <t>Lew Bishop &amp; Frank Barket</t>
  </si>
  <si>
    <t>Tom Dupart &amp; Frank Barket</t>
  </si>
  <si>
    <t>Allan Pyc</t>
  </si>
  <si>
    <t>Al Mulka - Dive Shop</t>
  </si>
  <si>
    <t>2020/2021 REGULAR SEASON</t>
  </si>
  <si>
    <t>Total Assists</t>
  </si>
  <si>
    <t>Total Goals</t>
  </si>
  <si>
    <t>7 - 6</t>
  </si>
  <si>
    <t>8 - 5</t>
  </si>
  <si>
    <t>4 - 2</t>
  </si>
  <si>
    <t>3 - 1</t>
  </si>
  <si>
    <t>5 - 4</t>
  </si>
  <si>
    <t>7 - 1</t>
  </si>
  <si>
    <t>3 - 8</t>
  </si>
  <si>
    <t>2 - 6</t>
  </si>
  <si>
    <t>5 - 7</t>
  </si>
  <si>
    <t>2 - 3</t>
  </si>
  <si>
    <t>6 - 1</t>
  </si>
  <si>
    <t>8 - 4</t>
  </si>
  <si>
    <t>Wayne Coatney &amp; Dale Pioch</t>
  </si>
  <si>
    <t>Don Roser &amp; Wayne Coatney</t>
  </si>
  <si>
    <t>Mike Bayer &amp; Chuck Taormina (sub)</t>
  </si>
  <si>
    <t>Andy Smilnak &amp; Tony Chaivre</t>
  </si>
  <si>
    <t>Joe Grazioli  Hooking</t>
  </si>
  <si>
    <t>Wayne Coatney - Sons of the Flag</t>
  </si>
  <si>
    <t>Allan Pyc (sub)</t>
  </si>
  <si>
    <t>Ken Rice  Holding</t>
  </si>
  <si>
    <t>Mike Robins &amp; Gerry Zyla</t>
  </si>
  <si>
    <t>Jack Becker &amp; Gerald Honkanen</t>
  </si>
  <si>
    <t>Dave Reed &amp; Al Rosinski</t>
  </si>
  <si>
    <t>George Pacifico &amp; Jack Becker</t>
  </si>
  <si>
    <t>Tom Packla &amp; Chuck Thibault</t>
  </si>
  <si>
    <t>Dan Guest &amp; Chris Yakey</t>
  </si>
  <si>
    <t>Greg Pozzo &amp; Bruno Burnosky</t>
  </si>
  <si>
    <t>Jim Welch &amp; George McKenzie</t>
  </si>
  <si>
    <t>Mark Cicchini &amp; Bob Lazarevich</t>
  </si>
  <si>
    <t>Dave Reed &amp; Hank Kraus</t>
  </si>
  <si>
    <t>Wyatt Gee</t>
  </si>
  <si>
    <t>Lee Klott &amp; Lee Castiglioni</t>
  </si>
  <si>
    <t>Dino Rossi &amp; Jack Kovalcik</t>
  </si>
  <si>
    <t>Bruno's Dive Shop Totals</t>
  </si>
  <si>
    <t>Bruno's Bruins Totals</t>
  </si>
  <si>
    <t>Bruno's Canadiens Totals</t>
  </si>
  <si>
    <t>Lew Bishop &amp; Joe Grazioli</t>
  </si>
  <si>
    <t>Don Roser &amp; Mike Bayer</t>
  </si>
  <si>
    <t>John Higgins &amp; Jim Blain</t>
  </si>
  <si>
    <t>Bill Kelly</t>
  </si>
  <si>
    <t>Rick Hoffmann  Tripping</t>
  </si>
  <si>
    <t>Al Rosinski &amp; John Meconi</t>
  </si>
  <si>
    <t>Unassisted</t>
  </si>
  <si>
    <t>Frank Taylor &amp; Ken Preston</t>
  </si>
  <si>
    <t>Frank Kuhs  Too Many Men</t>
  </si>
  <si>
    <t>Dave Kuczynski (sub)</t>
  </si>
  <si>
    <t>Bob Lazarevich &amp; Dave Kuczynski (sub)</t>
  </si>
  <si>
    <t>Steve Berak &amp; Dennis Hagen (sub)</t>
  </si>
  <si>
    <t>Dennis Hagen (sub) &amp; John McRae</t>
  </si>
  <si>
    <t>Mike Robins (sub) &amp; Mario Bulgarelli</t>
  </si>
  <si>
    <t>Dino Rossi &amp; Dave Kenny</t>
  </si>
  <si>
    <t>Mario Bulgarelli &amp; Jack Kovalcik</t>
  </si>
  <si>
    <t>Lee Klott - Bruins</t>
  </si>
  <si>
    <t>Dave Kuczynski</t>
  </si>
  <si>
    <t>Dennis Hagen</t>
  </si>
  <si>
    <t>Dennis Powers</t>
  </si>
  <si>
    <t>6 - 3</t>
  </si>
  <si>
    <t>1 - 8</t>
  </si>
  <si>
    <t>4 - 7</t>
  </si>
  <si>
    <t>5 - 2</t>
  </si>
  <si>
    <t>1 - 4</t>
  </si>
  <si>
    <t>2 - 7</t>
  </si>
  <si>
    <t>3 - 5</t>
  </si>
  <si>
    <t>6 - 8</t>
  </si>
  <si>
    <t>Dennis Powers (sub)  Tripping</t>
  </si>
  <si>
    <t>Ken Lavigne  Too Many Men</t>
  </si>
  <si>
    <t>Ken Lavigne  Tripping</t>
  </si>
  <si>
    <t>Mark Rodgers (sub)</t>
  </si>
  <si>
    <t>Lew Bishop &amp; Ron Meltsner</t>
  </si>
  <si>
    <t>Ron Meltsner &amp; Lew Bishop</t>
  </si>
  <si>
    <t>John Higgins &amp; Jim Sheehan</t>
  </si>
  <si>
    <t>Pat Parrott  Hooking</t>
  </si>
  <si>
    <t>Frank Kuhs  Interference</t>
  </si>
  <si>
    <t>Ed Lewan &amp; Don Roser</t>
  </si>
  <si>
    <t>Empty Net Goal</t>
  </si>
  <si>
    <t>Bob Lazarevich &amp; Ed Dirnberger</t>
  </si>
  <si>
    <t>Jim Welch &amp; Al Mulka</t>
  </si>
  <si>
    <t>Mark Duane  Hooking</t>
  </si>
  <si>
    <t>Chuck Walsh &amp; Frank Taylor</t>
  </si>
  <si>
    <t>Dave Reed &amp; George Pacifico</t>
  </si>
  <si>
    <t>Tom Packla &amp; George Pacifico</t>
  </si>
  <si>
    <t>George Pacifico &amp; Hank Kraus</t>
  </si>
  <si>
    <t>Steve Pankewicz Jr. &amp; Keith Omand</t>
  </si>
  <si>
    <t>Ron Meltsner &amp; Ron Jones</t>
  </si>
  <si>
    <t>Mark Rodgers</t>
  </si>
  <si>
    <t>Larry Sterling</t>
  </si>
  <si>
    <t>Dave Sonntag</t>
  </si>
  <si>
    <t>George Pacifico - Stiletto</t>
  </si>
  <si>
    <t>Glen Wodnicki (4) - State Farm</t>
  </si>
  <si>
    <t>Ron Meltsner (4) - State Farm</t>
  </si>
  <si>
    <t>John Higgins - Canadiens</t>
  </si>
  <si>
    <t>Fred Jasmund</t>
  </si>
  <si>
    <t>F Jasmund (sub) &amp; Bob Lazarevich</t>
  </si>
  <si>
    <t>Mark Schweiger</t>
  </si>
  <si>
    <t>Cdns</t>
  </si>
  <si>
    <t>Dive</t>
  </si>
  <si>
    <t>St Farm</t>
  </si>
  <si>
    <t>Dir Staff</t>
  </si>
  <si>
    <t>Rtg</t>
  </si>
  <si>
    <t>No.</t>
  </si>
  <si>
    <t>Sub Scoring</t>
  </si>
  <si>
    <t>Regulars Subbing</t>
  </si>
  <si>
    <t>Sub Goalies</t>
  </si>
  <si>
    <t>2 - 8</t>
  </si>
  <si>
    <t>6 - 4</t>
  </si>
  <si>
    <t>5 - 1</t>
  </si>
  <si>
    <t>3 - 7</t>
  </si>
  <si>
    <t>ICE PAYMENTS</t>
  </si>
  <si>
    <t>George Pacifico  Tripping</t>
  </si>
  <si>
    <t>John McRae  Hooking</t>
  </si>
  <si>
    <t>Gerry Zyla  Tripping</t>
  </si>
  <si>
    <t>Jim Burden (sub)  Tripping</t>
  </si>
  <si>
    <t>Bob Lazarevich  Hooking</t>
  </si>
  <si>
    <t>Ed Dirnberger  Hooking</t>
  </si>
  <si>
    <t>Rick Killewald</t>
  </si>
  <si>
    <t>Paul Kaczmarek</t>
  </si>
  <si>
    <t>Al Rosinski &amp; Dave Reed</t>
  </si>
  <si>
    <t>Keith Omand &amp; Bob Taggart</t>
  </si>
  <si>
    <t>Gerry Zyla &amp; Glenn Smith</t>
  </si>
  <si>
    <t>Rich Dudzinski &amp; Gerry Zyla</t>
  </si>
  <si>
    <t>Gene Zyla &amp; Rich Dudzinski</t>
  </si>
  <si>
    <t>Rick Killewald (sub)</t>
  </si>
  <si>
    <t>Jim Burden</t>
  </si>
  <si>
    <t>Frank Barket &amp; Tom Dupart</t>
  </si>
  <si>
    <t>Clay Barker &amp; Angelo Peruzzi</t>
  </si>
  <si>
    <t>Gene Zyla - Direct Staff</t>
  </si>
  <si>
    <t>Ron Meltsner - State Farm</t>
  </si>
  <si>
    <t>John Kenny - Bruins</t>
  </si>
  <si>
    <t>Dave Kenny &amp; Dino Rossi</t>
  </si>
  <si>
    <t>8 - 7</t>
  </si>
  <si>
    <t>5 - 6</t>
  </si>
  <si>
    <t>4 - 3</t>
  </si>
  <si>
    <t>1 - 2</t>
  </si>
  <si>
    <t>5 - 8</t>
  </si>
  <si>
    <t>6 - 7</t>
  </si>
  <si>
    <t>1 - 3</t>
  </si>
  <si>
    <t>Jason Rockey &amp; Ed Lewan</t>
  </si>
  <si>
    <t>Glen Wodnicki  Crosschecking</t>
  </si>
  <si>
    <t>Paul Dillido (sub)</t>
  </si>
  <si>
    <t>Lee Castiglioni (sub)</t>
  </si>
  <si>
    <t>Bill Tucker &amp; Ken Preston</t>
  </si>
  <si>
    <t>Jim Blain  Tripping</t>
  </si>
  <si>
    <t>John Meconi - Stiletto</t>
  </si>
  <si>
    <t>Bob Smith &amp; Greg Pozzo</t>
  </si>
  <si>
    <t>Rick Siegel (sub)</t>
  </si>
  <si>
    <t>Dino Rossi &amp; Craig Bauer (sub)</t>
  </si>
  <si>
    <t>Dino Rossi &amp; Lee Castiglioni</t>
  </si>
  <si>
    <t>Lee Klott  Tripping</t>
  </si>
  <si>
    <t>George Pacifico &amp; Dave Reed</t>
  </si>
  <si>
    <t>Tom Packla &amp; Jack Becker</t>
  </si>
  <si>
    <t>Ed Frank</t>
  </si>
  <si>
    <t>Angelo Peruzzi &amp; Steve Berak</t>
  </si>
  <si>
    <t>Glenn Smith &amp; Dennis Powers (sub)</t>
  </si>
  <si>
    <t>Phil Blain</t>
  </si>
  <si>
    <t>Craig Bauer</t>
  </si>
  <si>
    <t>Norm Burns</t>
  </si>
  <si>
    <t>Paul Dillido</t>
  </si>
  <si>
    <t>Rick Siegel</t>
  </si>
  <si>
    <t>Jim Burden (sub) &amp; Jim Welch</t>
  </si>
  <si>
    <t>0:41 Remaining</t>
  </si>
  <si>
    <t>3 - 2</t>
  </si>
  <si>
    <t>4 - 8</t>
  </si>
  <si>
    <t>1 - 6</t>
  </si>
  <si>
    <t>Keith Omand  Holding</t>
  </si>
  <si>
    <t>Mark Cicchini &amp; Bob Smith</t>
  </si>
  <si>
    <t>Rob Comiskey (sub)</t>
  </si>
  <si>
    <t>George McKenzie &amp; Jim Welch</t>
  </si>
  <si>
    <t>Greg Pozzo &amp; Ed Frank</t>
  </si>
  <si>
    <t>Glen Wodnicki  Roughing</t>
  </si>
  <si>
    <t>Bill Doman  Roughing</t>
  </si>
  <si>
    <t>Art Luz (sub)</t>
  </si>
  <si>
    <t>Tommy Morris (sub)</t>
  </si>
  <si>
    <t>Mike Phillips  Tripping</t>
  </si>
  <si>
    <t>Chuck Thibault  Tripping</t>
  </si>
  <si>
    <t>Greg Pozzo (sub)</t>
  </si>
  <si>
    <t>Dennis Powers (sub)</t>
  </si>
  <si>
    <t>Wyatt Gee (sub)</t>
  </si>
  <si>
    <t>Frank Taylor  Hooking</t>
  </si>
  <si>
    <t>Bret "Superman" Beaudry - SotF</t>
  </si>
  <si>
    <t>Steve Yollick &amp; Don Roser</t>
  </si>
  <si>
    <t>Jason Rockey &amp; Don Roser</t>
  </si>
  <si>
    <t>Don Roser - SotF</t>
  </si>
  <si>
    <t>Chuck Thibault &amp; Dave Reed</t>
  </si>
  <si>
    <t>John Meconi &amp; Hank Kraus</t>
  </si>
  <si>
    <t>Greg Fleming</t>
  </si>
  <si>
    <t>Chris Cook</t>
  </si>
  <si>
    <t>Craig Eaton</t>
  </si>
  <si>
    <t>NO GAMES</t>
  </si>
  <si>
    <t>RINK CLOSED</t>
  </si>
  <si>
    <t>Rob Comiskey</t>
  </si>
  <si>
    <t>Bob Lazarevich - Dive Shop</t>
  </si>
  <si>
    <t>George McKenzie - Dive Shop</t>
  </si>
  <si>
    <t>Tommy Morris</t>
  </si>
  <si>
    <t>Paul Dillido (sub) &amp; Greg Pozzo (sub)</t>
  </si>
  <si>
    <t>Glenn Smith &amp; Wyatt Gee (sub)</t>
  </si>
  <si>
    <t>Randy Szarek</t>
  </si>
  <si>
    <t>Bill Bradford</t>
  </si>
  <si>
    <t>7 - 4</t>
  </si>
  <si>
    <t>8 - 1</t>
  </si>
  <si>
    <t>4 - 1</t>
  </si>
  <si>
    <t>Ernie Farin (sub)</t>
  </si>
  <si>
    <t>Steve Yollick &amp; Pat Parrott</t>
  </si>
  <si>
    <t>Jerry Scopel (sub)  Too Many Men</t>
  </si>
  <si>
    <t>Mike Longo (sub)  Interference</t>
  </si>
  <si>
    <t>Dale Pioch  Hooking</t>
  </si>
  <si>
    <t>Jim Blain &amp; Steve Pankiewicz Jr.</t>
  </si>
  <si>
    <t>John Higgins &amp; Craig Nilsen (sub)</t>
  </si>
  <si>
    <t>Lee Klott  High Sticking</t>
  </si>
  <si>
    <t>Jim Klott  Holding</t>
  </si>
  <si>
    <t>Al Rosinski  Holding</t>
  </si>
  <si>
    <t>Ernie Farin</t>
  </si>
  <si>
    <t>Randy Dunaj</t>
  </si>
  <si>
    <t>Mike Longo</t>
  </si>
  <si>
    <t>George Pacifico &amp; Ken Lavigne</t>
  </si>
  <si>
    <t>Gerald Honkanen &amp; Dave Reed</t>
  </si>
  <si>
    <t>Ed Buxton</t>
  </si>
  <si>
    <t>Chris Sneideraitis</t>
  </si>
  <si>
    <t>Tom Dupart &amp; Ron Meltsner</t>
  </si>
  <si>
    <t>Tim Kiefiuk -  Direct Staff</t>
  </si>
  <si>
    <t>Eric Hartrick</t>
  </si>
  <si>
    <t>Eric Hartrick (sub)</t>
  </si>
  <si>
    <t>James Cicchini</t>
  </si>
  <si>
    <t>James Cicchini (sub) &amp; Dino Rossi</t>
  </si>
  <si>
    <t>Joe Moceri &amp; Ron Meltsner</t>
  </si>
  <si>
    <t>1 - 5</t>
  </si>
  <si>
    <t>4 - 6</t>
  </si>
  <si>
    <t>Dennis Powers (sub) &amp; Mike Longo (sub)</t>
  </si>
  <si>
    <t>Glenn Smith (sub) &amp; Gerald Honkanen</t>
  </si>
  <si>
    <t>Craig Nilsen (sub) &amp; Bob Taggart</t>
  </si>
  <si>
    <t>Mike Robins &amp; Gene Zyla</t>
  </si>
  <si>
    <t>Gene Zyla &amp; Clay Barker</t>
  </si>
  <si>
    <t>Jim Bitterman</t>
  </si>
  <si>
    <t>Rich Hoffmann</t>
  </si>
  <si>
    <t>Jim Bitterman (sub) &amp; Lee Klott</t>
  </si>
  <si>
    <t>Jim Bitterman (sub)</t>
  </si>
  <si>
    <t>Dino Rossi &amp; Jim Cicchini (sub)</t>
  </si>
  <si>
    <t>Frank Barket &amp; Joe Moceri</t>
  </si>
  <si>
    <t>Ron Meltsner &amp; Glen Wodnicki</t>
  </si>
  <si>
    <t>Bob Smith &amp; Ed Frank</t>
  </si>
  <si>
    <t>Chuck Thibault &amp; Glenn Smith (sub)</t>
  </si>
  <si>
    <t>Lee Klott (4) - Bruins</t>
  </si>
  <si>
    <t>Gene Zyla &amp; Steve Berak</t>
  </si>
  <si>
    <t>Dave Kuczynski (sub) - Direct Staff</t>
  </si>
  <si>
    <t>Steve Pankewicz Jr. &amp; Jim Sheehan</t>
  </si>
  <si>
    <t>Gene Zyla (4) - Direct Staff</t>
  </si>
  <si>
    <t>John McRae &amp; Gene Zyla</t>
  </si>
  <si>
    <t>Kevin Gualdoni</t>
  </si>
  <si>
    <t>Joe White</t>
  </si>
  <si>
    <t>John McRae  Holding</t>
  </si>
  <si>
    <t>Frank Taylor  Tripping</t>
  </si>
  <si>
    <t>Mike Longo  Roughing</t>
  </si>
  <si>
    <t>Chuck McCloud (sub)</t>
  </si>
  <si>
    <t>Pete Guzzardo (sub)</t>
  </si>
  <si>
    <t>Roger Weiss (sub) &amp; Craig Nilsen (sub)</t>
  </si>
  <si>
    <t>Lee Castiglioni &amp; Lee Klott</t>
  </si>
  <si>
    <t>Dino Rossi &amp; Lee Klott</t>
  </si>
  <si>
    <t>Mike Robins &amp; Steve Berak</t>
  </si>
  <si>
    <t>Craig Eaton (sub)</t>
  </si>
  <si>
    <t>Paul DiLiddo (sub)</t>
  </si>
  <si>
    <t>Paul DiLiddo (sub) &amp; Gerald Honakanen</t>
  </si>
  <si>
    <t>Rob Comiskey (sub) &amp; Glen Wodnicki</t>
  </si>
  <si>
    <t>Clay Barker &amp; Glenn Smith</t>
  </si>
  <si>
    <t>Al Rosinski &amp; George Pacifico</t>
  </si>
  <si>
    <t>John Meconi &amp; Mike Phillips</t>
  </si>
  <si>
    <t>Glen Wodnicki &amp; Ron Meltsner</t>
  </si>
  <si>
    <t>Steve Berak &amp; Rich Dudzinski</t>
  </si>
  <si>
    <t>Mike Allemon</t>
  </si>
  <si>
    <t>Paul DiLiddo</t>
  </si>
  <si>
    <t>Pete Guzzardo</t>
  </si>
  <si>
    <t>Chuck McLeod</t>
  </si>
  <si>
    <t>John McRae (4) - Direct Staff</t>
  </si>
  <si>
    <t>Paul DiLiddo (sub) - Stiletto</t>
  </si>
  <si>
    <t>Don Roser  Interference</t>
  </si>
  <si>
    <t>Dave Kuczynski (sub)  Tripping</t>
  </si>
  <si>
    <t>Fred Jasmund (sub)  Hooking</t>
  </si>
  <si>
    <t>Mike Longo (sub)</t>
  </si>
  <si>
    <t>Jim Burden (sub)</t>
  </si>
  <si>
    <t>Pat Parrott &amp; Mike Bayer</t>
  </si>
  <si>
    <t>Kevin Gualdoni (sub)</t>
  </si>
  <si>
    <t>Todd Vaughan (sub)</t>
  </si>
  <si>
    <t>Gene Zyla (sub)  Tripping</t>
  </si>
  <si>
    <t>Bill Tucker &amp; Pete Guzzardo (sub)</t>
  </si>
  <si>
    <t>Gene Zyla (sub)</t>
  </si>
  <si>
    <t>Mike Allemon (sub)</t>
  </si>
  <si>
    <t>Al Rosinksi &amp; Chuck Thibault</t>
  </si>
  <si>
    <t>Todd Vaughan</t>
  </si>
  <si>
    <t>Tom Dupart &amp; Rob Comiskey (sub)</t>
  </si>
  <si>
    <t>George McKenzie  Tripping</t>
  </si>
  <si>
    <t>Lee Castiglioni  Slashing</t>
  </si>
  <si>
    <t>Jim Klott &amp; Dino Rossi</t>
  </si>
  <si>
    <t>Dave Kenny &amp; Bill Doman</t>
  </si>
  <si>
    <t>Ed Frank  Slashing</t>
  </si>
  <si>
    <t>Pete Guzzardo (sub) &amp; Mike Nardone</t>
  </si>
  <si>
    <t>Dave Kenny - Bruins</t>
  </si>
  <si>
    <t>Dino Rossi - Bruins</t>
  </si>
  <si>
    <t>Mike Allemon (sub)  Too Many Men</t>
  </si>
  <si>
    <t>4 - 5</t>
  </si>
  <si>
    <t>6 - 2</t>
  </si>
  <si>
    <t>1 - 7</t>
  </si>
  <si>
    <t>ICE PAYMENT</t>
  </si>
  <si>
    <t>Don Roser &amp; Dennis Powers (sub)</t>
  </si>
  <si>
    <t>Don Roser &amp; Fred Karwacki</t>
  </si>
  <si>
    <t>Don Roser - Sons of the Flag</t>
  </si>
  <si>
    <t>Bob Duda (sub)</t>
  </si>
  <si>
    <t>Lee Klott &amp; Dave Kenny</t>
  </si>
  <si>
    <t>Lee Klott &amp; Dino Rossi</t>
  </si>
  <si>
    <t>Tim Kiefiuk (sub)  Unsportsmanlike</t>
  </si>
  <si>
    <t>Don Roser  Holding</t>
  </si>
  <si>
    <t>Mike Phillips (sub)</t>
  </si>
  <si>
    <t>Craig Nilsen (sub) &amp; Jim Sheehan</t>
  </si>
  <si>
    <t>Art Luz &amp; Rick Siegel (sub)</t>
  </si>
  <si>
    <t>Jim Sheehan &amp; Jim Blain</t>
  </si>
  <si>
    <t>Jim Sheehan - Canadiens</t>
  </si>
  <si>
    <t>Chris Cook (sub)</t>
  </si>
  <si>
    <t>Chris Cook (sub) &amp; Mike Robins</t>
  </si>
  <si>
    <t>Wayne Coatney (sub) &amp; Mike Robins</t>
  </si>
  <si>
    <t>Tom Kokuba &amp; Joe Moceri</t>
  </si>
  <si>
    <t>Ron Meltsner &amp; Tom Kokuba</t>
  </si>
  <si>
    <t>Rob Comiskey (sub) &amp; Ron Meltsner</t>
  </si>
  <si>
    <t>Bob Duda</t>
  </si>
  <si>
    <t>Kevin Gualdoni (sub) - Stiletto</t>
  </si>
  <si>
    <t>POSITION NIGHT</t>
  </si>
  <si>
    <t>1st - 2nd</t>
  </si>
  <si>
    <t>3rd - 4th</t>
  </si>
  <si>
    <t>5th - 6th</t>
  </si>
  <si>
    <t>7th - 8th</t>
  </si>
  <si>
    <t>Dan Guest  Interference</t>
  </si>
  <si>
    <t>Dennis Powers (sub) &amp; Fred Karwacki</t>
  </si>
  <si>
    <t>Steve Yollick &amp; Fred Karwacki</t>
  </si>
  <si>
    <t>Mike Longo (sub) &amp; Don Roser</t>
  </si>
  <si>
    <t>Ed Henri  Tripping</t>
  </si>
  <si>
    <t>Larry Sterling (sub) &amp; Bill Tucker</t>
  </si>
  <si>
    <t>Bob Lazarevich &amp; George McKenzie</t>
  </si>
  <si>
    <t>Jim Welch &amp; Bob Smith</t>
  </si>
  <si>
    <t>Al Rosinski  Hooking</t>
  </si>
  <si>
    <t>George Pacifico &amp; Al Rosinksi</t>
  </si>
  <si>
    <t>Mike Phillips &amp; Al Rosinski</t>
  </si>
  <si>
    <t>Bob Duda (sub) &amp; Wyatt Gee (sub)</t>
  </si>
  <si>
    <t>Lee Klott  Slashing</t>
  </si>
  <si>
    <t>Glenn Smith &amp; Fred Jasmund (sub)</t>
  </si>
  <si>
    <t>Dino Rossi &amp; Jim Bitterman (sub)</t>
  </si>
  <si>
    <t>Mike Phillips &amp; Gerald Honkanen</t>
  </si>
  <si>
    <t>Jack Becker &amp; Tom Packla</t>
  </si>
  <si>
    <t>Jim Welch &amp; Bob Lazarevich</t>
  </si>
  <si>
    <t>Guy Lorkowski</t>
  </si>
  <si>
    <t>John Rowley</t>
  </si>
  <si>
    <t>Greg Pozzo (4) - Dive Shop</t>
  </si>
  <si>
    <t>Dino Rossi (4) - Bruins</t>
  </si>
  <si>
    <t>G1 - G4</t>
  </si>
  <si>
    <t>G2 - G3</t>
  </si>
  <si>
    <t>S1 - S4</t>
  </si>
  <si>
    <t>Ray Nadolski (sub)  Hooking</t>
  </si>
  <si>
    <t>Dane Foucher &amp; Wayne Coatney</t>
  </si>
  <si>
    <t>Pat Parrott &amp; Dane Foucher</t>
  </si>
  <si>
    <t>Joe Moceri &amp; Tom Dupart</t>
  </si>
  <si>
    <t>Ken Rice &amp; Glen Wodnicki</t>
  </si>
  <si>
    <t>Gene Zyla &amp; Dave Kuczynski (sub)</t>
  </si>
  <si>
    <t>Ed Dirnberger  Tripping</t>
  </si>
  <si>
    <t>Ed Dirnberger  Too Many Men</t>
  </si>
  <si>
    <t>Ed Higgins  Hooking</t>
  </si>
  <si>
    <t>Dan Guest &amp; Art Luz</t>
  </si>
  <si>
    <t>Dane Foucher - Sons of the Flag</t>
  </si>
  <si>
    <t>Jim Bitterman (sub) &amp; Dino Rossi</t>
  </si>
  <si>
    <t>Lee Klott &amp; Rick Siegel (sub)</t>
  </si>
  <si>
    <t>Rick Siegel (sub) &amp; Lee Klott</t>
  </si>
  <si>
    <t>Lee Klott &amp; Jim Klott</t>
  </si>
  <si>
    <t>Bill Tucker &amp; Jerry Scopel</t>
  </si>
  <si>
    <t>Stiletto-Bruins</t>
  </si>
  <si>
    <t>Dir Stf-SotF</t>
  </si>
  <si>
    <t>Dive-St Farm</t>
  </si>
  <si>
    <t>Eriton-Canadiens</t>
  </si>
  <si>
    <t>PLAYOFF WK 1</t>
  </si>
  <si>
    <t>Jim Bitterman (sub) - Bruins</t>
  </si>
  <si>
    <t>Lee Klott (5) - Bruins</t>
  </si>
  <si>
    <t>Rick Siegel (sub) - Bruins</t>
  </si>
  <si>
    <t>Curt Yakey</t>
  </si>
  <si>
    <t>S2 - S3</t>
  </si>
  <si>
    <t>Wayne Coatney &amp; Pat Parrott</t>
  </si>
  <si>
    <t>Tim Burden (sub)</t>
  </si>
  <si>
    <t>Ken Preston &amp; Mike Nardone</t>
  </si>
  <si>
    <t>Jim Sheehan &amp; John Higgins</t>
  </si>
  <si>
    <t>Todd Barc (sub)</t>
  </si>
  <si>
    <t>Chuck Thibault  Interference</t>
  </si>
  <si>
    <t>George Pacifico  Hooking</t>
  </si>
  <si>
    <t>Dino Rossi  Roughing</t>
  </si>
  <si>
    <t>Joe Garzioli  Interference</t>
  </si>
  <si>
    <t>Ed Buxton (sub)</t>
  </si>
  <si>
    <t>Glen Wodnicki &amp; Rob Comiskey (sub)</t>
  </si>
  <si>
    <t>Rob Comiskey (sub) &amp; Joe Grazioli</t>
  </si>
  <si>
    <t>Pete Guzzardo (sub)  Hooking</t>
  </si>
  <si>
    <t>S1 -S3</t>
  </si>
  <si>
    <t>S2 - S4</t>
  </si>
  <si>
    <t>G1 - G3</t>
  </si>
  <si>
    <t>G2 - G4</t>
  </si>
  <si>
    <t>PLAYOFF WK 2</t>
  </si>
  <si>
    <t>2020/2021 REGULAR SEASON - FINAL</t>
  </si>
  <si>
    <t>Mike Robins &amp; Dave Kuczynski (sub)</t>
  </si>
  <si>
    <t>Clay Barker &amp; Gene Zyla</t>
  </si>
  <si>
    <t>Rich Dudzinski &amp; Gene Zyla</t>
  </si>
  <si>
    <t>Todd Barc</t>
  </si>
  <si>
    <t>Andrew Pensko</t>
  </si>
  <si>
    <t>John McRae - Direct Staff</t>
  </si>
  <si>
    <t>No./Seed</t>
  </si>
  <si>
    <t>5 / G1</t>
  </si>
  <si>
    <t>8 / G2</t>
  </si>
  <si>
    <t>7 / S1</t>
  </si>
  <si>
    <t>2 / S2</t>
  </si>
  <si>
    <t>3 / S3</t>
  </si>
  <si>
    <t>6 / S4</t>
  </si>
  <si>
    <t>1 / G3</t>
  </si>
  <si>
    <t>FULL PLAYER SCORING/PENALTY STATISTICS</t>
  </si>
  <si>
    <t>SUBSTITUTE SCORING/PENALTY STATISTICS</t>
  </si>
  <si>
    <t>G1</t>
  </si>
  <si>
    <t>G2</t>
  </si>
  <si>
    <t>G3</t>
  </si>
  <si>
    <t>G4</t>
  </si>
  <si>
    <t>S1</t>
  </si>
  <si>
    <t>S2</t>
  </si>
  <si>
    <t>S4</t>
  </si>
  <si>
    <t>S3</t>
  </si>
  <si>
    <t>G4  Eriton</t>
  </si>
  <si>
    <t>2019/2020 REGULAR SEASON FINAL</t>
  </si>
  <si>
    <t>S3  Bruno's Dive Shop</t>
  </si>
  <si>
    <t>Totals Goals</t>
  </si>
  <si>
    <t>UPCOMING GAMES</t>
  </si>
  <si>
    <t>Substitute Totals</t>
  </si>
  <si>
    <t>SUBSTITUTE GOALIE STATISTICS</t>
  </si>
  <si>
    <t>REGULARS SUBBING SCORING/PENALTY STATISTICS</t>
  </si>
  <si>
    <t>PP/Subs</t>
  </si>
  <si>
    <t>Regulars as Substitute Totals</t>
  </si>
  <si>
    <t>TOTAL Substitue Scoring</t>
  </si>
  <si>
    <t>Totals from Teams - Data Check</t>
  </si>
  <si>
    <t>2020/2021 Playoffs</t>
  </si>
  <si>
    <t>S1  Bruno's Bruins</t>
  </si>
  <si>
    <t>S4  State Farm</t>
  </si>
  <si>
    <t>S2  Sons of the Flag</t>
  </si>
  <si>
    <t>G2  Direct Staff</t>
  </si>
  <si>
    <t>G1  Stiletto</t>
  </si>
  <si>
    <t>G3  Bruno's Canadiens</t>
  </si>
  <si>
    <t>2020/2021 REGULAR SEASON FINAL</t>
  </si>
  <si>
    <t>2020/2021 ALL GAMES</t>
  </si>
  <si>
    <t>Regular Season Totals</t>
  </si>
  <si>
    <t>2020/2021 PLAYOFFS</t>
  </si>
  <si>
    <t>Season Totals - All Games</t>
  </si>
  <si>
    <t>Playoff Totals</t>
  </si>
  <si>
    <t>2020/20210 ALL GAMES - REGULAR SEASON &amp; PLAYOFFS</t>
  </si>
  <si>
    <t>2020/2021 ALL GAMES - REGULAR SEASON &amp; PLAYOFFS</t>
  </si>
  <si>
    <t>G3 - G4</t>
  </si>
  <si>
    <t>G1 - G2</t>
  </si>
  <si>
    <t>S3 - S4</t>
  </si>
  <si>
    <t>S1 - S2</t>
  </si>
  <si>
    <t>2020/2021 REG SEASON</t>
  </si>
  <si>
    <t>Greg Fleming (sub)  Tripping</t>
  </si>
  <si>
    <t>Fred Karwacki  Too Many Men</t>
  </si>
  <si>
    <t>Don Roser  Roughing</t>
  </si>
  <si>
    <t>Todd Vaughan  Roughing</t>
  </si>
  <si>
    <t>Week 14</t>
  </si>
  <si>
    <t>2020/2021 PLAYOFF LEADERS</t>
  </si>
  <si>
    <t>Dennis Powers &amp; Chris Sneideraitis (sub)</t>
  </si>
  <si>
    <t>Dane Foucher &amp; Pat Parrott</t>
  </si>
  <si>
    <t>Dennis Powers &amp; Don Roser</t>
  </si>
  <si>
    <t>Joe Grazioli &amp; Phil Blain (sub)</t>
  </si>
  <si>
    <t>Greg Fleming (sub)</t>
  </si>
  <si>
    <t>Bill Doman &amp; Dino Rossi</t>
  </si>
  <si>
    <t>Paul DiLiddo (sub)  Checking</t>
  </si>
  <si>
    <t>Todd Barc (sub) &amp; Mike Phillips</t>
  </si>
  <si>
    <t>Dave Kuzcynski</t>
  </si>
  <si>
    <t>Todd Vaughan (sub) &amp; Joe Moceri</t>
  </si>
  <si>
    <t>Curtis Yakey</t>
  </si>
  <si>
    <t>Roger Weiss &amp; Pete Guzzardo</t>
  </si>
  <si>
    <t>Frank Taylor &amp; Jerry Scopel</t>
  </si>
  <si>
    <t>Gene Zyla &amp; Dave Sonntag (sub)</t>
  </si>
  <si>
    <t>Fred Jasmund &amp; Clay Barker</t>
  </si>
  <si>
    <t>Bil Ciaramitaro</t>
  </si>
  <si>
    <t>Jim Cicchini</t>
  </si>
  <si>
    <t>PLAYOFF WK 3</t>
  </si>
  <si>
    <t>S4 - S1</t>
  </si>
  <si>
    <t>G3 - G2</t>
  </si>
  <si>
    <t>G4 - G1</t>
  </si>
  <si>
    <t>S3 - S2</t>
  </si>
  <si>
    <t>Bruins - PO</t>
  </si>
  <si>
    <t>Canadiens - PO</t>
  </si>
  <si>
    <t>Eriton - PO</t>
  </si>
  <si>
    <t>Direct Staff - PO</t>
  </si>
  <si>
    <t>SotF - PO</t>
  </si>
  <si>
    <t>St Farm - PO</t>
  </si>
  <si>
    <t>Rob Comiskey - State Farm</t>
  </si>
  <si>
    <t>Dave Kuzcynski - Direct Staff</t>
  </si>
  <si>
    <t>4 / G4</t>
  </si>
  <si>
    <t>G3 - G1</t>
  </si>
  <si>
    <t>G4 - G2</t>
  </si>
  <si>
    <t>S4 - S2</t>
  </si>
  <si>
    <t>S3 - S-1</t>
  </si>
  <si>
    <t>PLAYOFF WK 4</t>
  </si>
  <si>
    <t>Jim Sheehan (sub)  Too Many Med</t>
  </si>
  <si>
    <t>Bob Smith  Hooking</t>
  </si>
  <si>
    <t>Joe Grazioli  High Stick</t>
  </si>
  <si>
    <t>Joe Moceri  Hooking</t>
  </si>
  <si>
    <t>Mario Bulgarelli  Roughing</t>
  </si>
  <si>
    <t>Ed Higgins (sub)</t>
  </si>
  <si>
    <t>Ed Dirnberger &amp; Jim Welch</t>
  </si>
  <si>
    <t>Jim Welch &amp; Ed Dirnberger</t>
  </si>
  <si>
    <t>Pat Parrott &amp; Steve Yollick</t>
  </si>
  <si>
    <t>Dino Rossi &amp; Greg Fleming (sub)</t>
  </si>
  <si>
    <t>Pete Guzzardo &amp; Frank Taylor</t>
  </si>
  <si>
    <t>Pete Guzzardo &amp; Jerry Scopel</t>
  </si>
  <si>
    <t>John McRae &amp; Rich Dudzinski</t>
  </si>
  <si>
    <t>John McRae &amp; Clay Barker</t>
  </si>
  <si>
    <t>Gerald Honkanen &amp; George Pacifico</t>
  </si>
  <si>
    <t>Jim Seisser - Eriton</t>
  </si>
  <si>
    <t>Mike Phillips (4) - Stiletto</t>
  </si>
  <si>
    <t>Dino Rossi &amp; Jim Klott</t>
  </si>
  <si>
    <t>Mike Beyer</t>
  </si>
  <si>
    <t>PO Seed</t>
  </si>
  <si>
    <t>PLAYOFF WK 5</t>
  </si>
  <si>
    <t>S2 - S1</t>
  </si>
  <si>
    <t>S4 - S3</t>
  </si>
  <si>
    <t>G4 - G3</t>
  </si>
  <si>
    <t>G2 - G1</t>
  </si>
  <si>
    <t>Dave Kuczynski  Tripping</t>
  </si>
  <si>
    <t>Clay Barker  Hooking</t>
  </si>
  <si>
    <t>Gene Zyla  Body Checking</t>
  </si>
  <si>
    <t>Tim Kiefiuk  Unsportsmanlike</t>
  </si>
  <si>
    <t>Dave Kuczynski  Slashing</t>
  </si>
  <si>
    <t>Dave Kuczynski  Misconduct</t>
  </si>
  <si>
    <t>Ken Rice  Slashing</t>
  </si>
  <si>
    <t>Dino Rossi  Tripping</t>
  </si>
  <si>
    <t>Jim Bitterman &amp; Dino Rossi</t>
  </si>
  <si>
    <t>Jim Bitterman &amp; Lee Klott</t>
  </si>
  <si>
    <t>Dino Rossi &amp; Jim Bitterman</t>
  </si>
  <si>
    <t>Mario Bulgarelli &amp; Jim Cicchini</t>
  </si>
  <si>
    <t>Lee Klott &amp; Mario Bulgarelli</t>
  </si>
  <si>
    <t>Dino Rossi (sub) &amp; Clay Barker</t>
  </si>
  <si>
    <t>Rick Siegel (sub) &amp; Jim Welch</t>
  </si>
  <si>
    <t>Allan Pyc (sub) &amp; Mike Longo</t>
  </si>
  <si>
    <t>Allan Pyc (sub) &amp; Fred Karwacki</t>
  </si>
  <si>
    <t>Tim Kiefiuk - Direct Staff</t>
  </si>
  <si>
    <t>Bob Smith &amp; Bob Lazarevich</t>
  </si>
  <si>
    <t>Jim Bitterman - Bruins</t>
  </si>
  <si>
    <t>PLAYOFF SEMIS</t>
  </si>
  <si>
    <t>1st Gold - 2nd Silver</t>
  </si>
  <si>
    <t>1st Silver - 2nd Gold</t>
  </si>
  <si>
    <t>3rd Gold - 4th Silver</t>
  </si>
  <si>
    <t>3rd Silver - 4th Gold</t>
  </si>
  <si>
    <t>Dane Foucer &amp; Wayne Coatney</t>
  </si>
  <si>
    <t>Glen Wodnicki  Slashing</t>
  </si>
  <si>
    <t>Lew Bishop  Interference</t>
  </si>
  <si>
    <t>Fred Karwacki  Hooking</t>
  </si>
  <si>
    <t>Ed Henri  Hooking</t>
  </si>
  <si>
    <t>Bob Lazarevich  Too Many Men</t>
  </si>
  <si>
    <t>Dino Rossi &amp; Bill Doman</t>
  </si>
  <si>
    <t>Ed Higgins &amp; Dan Guest</t>
  </si>
  <si>
    <t>Jim Sheehan &amp; Steve Pankewicz Jr.</t>
  </si>
  <si>
    <t>Gerald Honkanen &amp; Mike Phillips</t>
  </si>
  <si>
    <t>Dave Reed &amp; Gerald Honkanen</t>
  </si>
  <si>
    <t>Pete Guzzardo &amp; Bill Tucker</t>
  </si>
  <si>
    <t>Gene Zyla &amp; Dave Kuczynski</t>
  </si>
  <si>
    <t>Dave Kuczynski  Dbl. Roughing</t>
  </si>
  <si>
    <t>Jim Bitterman  Triping</t>
  </si>
  <si>
    <t>Jim Cicchini  Tripping</t>
  </si>
  <si>
    <t>Joe Grazioli &amp; Glen Wodnicki</t>
  </si>
  <si>
    <t>Mike Robins &amp; Glenn Smith</t>
  </si>
  <si>
    <t>Mike Phillips &amp; Hank Kraus</t>
  </si>
  <si>
    <t>Mike Phillips - Stiletto</t>
  </si>
  <si>
    <t>Dave Kuczynski - Direct Staff</t>
  </si>
  <si>
    <t>Ron Meltsner &amp; Phil Blain (sub)</t>
  </si>
  <si>
    <t>Mike Longo  Tripping</t>
  </si>
  <si>
    <t>#1</t>
  </si>
  <si>
    <t>#3</t>
  </si>
  <si>
    <t>Fred Karwacki &amp; Dave Sonntag (sub)</t>
  </si>
  <si>
    <t>Lee Klott &amp; Greg Fleming (sub)</t>
  </si>
  <si>
    <t>Wyatt Gee &amp; Art Luz</t>
  </si>
  <si>
    <t>Craig Eaton (sub) &amp; Rick Grosz</t>
  </si>
  <si>
    <t>Joe Moceri  Tripping</t>
  </si>
  <si>
    <t>Tom Dupart  Too Many Men</t>
  </si>
  <si>
    <t>Chuck Thibault  Too Many Men</t>
  </si>
  <si>
    <t>John Meconi  Roughing</t>
  </si>
  <si>
    <t>John Meconi  Misconduct</t>
  </si>
  <si>
    <t>Tim Kiefiuk  Misconduct</t>
  </si>
  <si>
    <t>Bob Lazarevich (sub)</t>
  </si>
  <si>
    <t>Lee Klott (sub)</t>
  </si>
  <si>
    <t>George Pacifico &amp; Jim Burden (sub)</t>
  </si>
  <si>
    <t>1G Stiletto - 2S Dive Shop</t>
  </si>
  <si>
    <t>1S Bruins - 2G Direct Staff</t>
  </si>
  <si>
    <t>Gm</t>
  </si>
  <si>
    <t>3G Eriton - 4S Sons o t Flag</t>
  </si>
  <si>
    <t>3S St Farm - 4G Canadiens</t>
  </si>
  <si>
    <t>Winr Gm #1 - Winr Gm #2</t>
  </si>
  <si>
    <t>Lsr Gm #1 - Lsr Gm #2</t>
  </si>
  <si>
    <t>Winr Gm #3 - Winr Gm #4</t>
  </si>
  <si>
    <t>Lsr Gm #3 - Lsr Gm #4</t>
  </si>
  <si>
    <t>PLAYOFF FINALS</t>
  </si>
  <si>
    <t>Larry Sterling (sub) &amp; Lee Klott</t>
  </si>
  <si>
    <t>Week 1</t>
  </si>
  <si>
    <t>2021/2022 Season</t>
  </si>
  <si>
    <t>TO BE DETERMINED</t>
  </si>
  <si>
    <t>Stiletto - Direct Staff</t>
  </si>
  <si>
    <t>Dive Shop - Bruins</t>
  </si>
  <si>
    <t>Sons o t Flag - State Farm</t>
  </si>
  <si>
    <t>Eriton - Canadiens</t>
  </si>
  <si>
    <t>Bill Doman &amp; Dave Kenny</t>
  </si>
  <si>
    <t>Greg Fleming (sub) &amp; Mario Bulgarelli</t>
  </si>
  <si>
    <t>Greg Fleming (sub) &amp; Lee Klott</t>
  </si>
  <si>
    <t>John McRae &amp; Glenn Smith</t>
  </si>
  <si>
    <t>Craig Nilsen (sub) &amp; Dave Kuczynski</t>
  </si>
  <si>
    <t>Glenn Smith &amp; Dave Kuczynski</t>
  </si>
  <si>
    <t>Bob Lazarevich (sub) &amp; Mike Allemon (sub)</t>
  </si>
  <si>
    <t>Mike Allemon (sub) &amp; Dennis Powers</t>
  </si>
  <si>
    <t>Dave Foucher &amp; Wayne Coatney</t>
  </si>
  <si>
    <t>Phil Blain (sub)</t>
  </si>
  <si>
    <t>Allan Pyc (sub) &amp; Glen Wodnicki</t>
  </si>
  <si>
    <t>Allan Pyc (sub) &amp; Lew Bishop</t>
  </si>
  <si>
    <t>Week 19</t>
  </si>
  <si>
    <t>1G</t>
  </si>
  <si>
    <t>2G</t>
  </si>
  <si>
    <t>3G</t>
  </si>
  <si>
    <t>4G</t>
  </si>
  <si>
    <t>1S</t>
  </si>
  <si>
    <t>2S</t>
  </si>
  <si>
    <t>3S</t>
  </si>
  <si>
    <t>4S</t>
  </si>
  <si>
    <t>PO Fin</t>
  </si>
  <si>
    <t>2020/2021 PLAYOFF ROUND ROBIN FINAL</t>
  </si>
  <si>
    <t>2020/2021 ALL PLAYOFF GAMES</t>
  </si>
  <si>
    <t>Craig Eaton (sub) &amp; Tony Chaivre</t>
  </si>
  <si>
    <t>Jim Burden (sub)  Too Many Men</t>
  </si>
  <si>
    <t>Mike Allemon (sub) - Sons o t Flag</t>
  </si>
  <si>
    <t>Lee Klott &amp; Jim Cicchini</t>
  </si>
  <si>
    <t>Home - Away</t>
  </si>
  <si>
    <t>0:09 Remaining</t>
  </si>
  <si>
    <t>Don Roser &amp; Mike Longo</t>
  </si>
  <si>
    <t>Fred Karwacki &amp; Dennis Powers</t>
  </si>
  <si>
    <t>Fred Karwacki &amp; Mike Longo</t>
  </si>
  <si>
    <t>Mike Robins (sub)</t>
  </si>
  <si>
    <t>Frank Barket &amp; Phil Blain (sub)</t>
  </si>
  <si>
    <t>Craig Eaton (sub)  Too Many Men</t>
  </si>
  <si>
    <t>Greg Fleming (sub) &amp; Mark Schweiger</t>
  </si>
  <si>
    <t>Chuck McLeod (sub)</t>
  </si>
  <si>
    <t>Curt Yakey &amp; Dan Guest</t>
  </si>
  <si>
    <t>Mike Longo - Sons of the Flag</t>
  </si>
  <si>
    <t>Art Luz - Canadiens</t>
  </si>
  <si>
    <t>Craig Eaton (sub) - Eriton</t>
  </si>
  <si>
    <t>Curt Yakey - Canadiens</t>
  </si>
  <si>
    <t>Dan Guest - Canadiens</t>
  </si>
  <si>
    <t>Mike Phillips &amp; Dave Reed</t>
  </si>
  <si>
    <t>Jim Burden (sub) &amp; Dave Reed</t>
  </si>
  <si>
    <t>Jack Becker &amp; Al Rosinski</t>
  </si>
  <si>
    <t>John McRae &amp; Joe Moceri (sub)</t>
  </si>
  <si>
    <t>Mike Phillips  Roughing</t>
  </si>
  <si>
    <t>Ken Lavigne  Hooking</t>
  </si>
  <si>
    <t>John Kenny (sub)</t>
  </si>
  <si>
    <t>Greg Fleming (sub) &amp; Larry Sterling (sub)</t>
  </si>
  <si>
    <t>Larry Sterling (sub) &amp; Dave Kenny</t>
  </si>
  <si>
    <t>Dave Reed - Stiletto</t>
  </si>
  <si>
    <t>Dave Kenny  High Sticking</t>
  </si>
  <si>
    <t>Dave Kenny  Tripping</t>
  </si>
  <si>
    <t>Rick Hoffmann  Slashing</t>
  </si>
  <si>
    <t>Mario Bulgarelli  Tripping</t>
  </si>
  <si>
    <t>Bob Lazarevich  Slashing</t>
  </si>
  <si>
    <t>Greg Pozzo  Hooking</t>
  </si>
  <si>
    <t>John Kenny (sub) - Bruins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</si>
</sst>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5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color rgb="FF00206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47">
    <xf numFmtId="0" fontId="0" fillId="0" borderId="0" xfId="0"/>
    <xf numFmtId="0" fontId="5" fillId="0" borderId="0" xfId="0" applyFont="1"/>
    <xf numFmtId="0" fontId="6" fillId="2" borderId="4" xfId="0" applyFont="1" applyFill="1" applyBorder="1"/>
    <xf numFmtId="0" fontId="0" fillId="2" borderId="4" xfId="0" applyFill="1" applyBorder="1"/>
    <xf numFmtId="0" fontId="2" fillId="2" borderId="4" xfId="0" applyFont="1" applyFill="1" applyBorder="1"/>
    <xf numFmtId="0" fontId="9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6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10" fillId="2" borderId="0" xfId="0" applyFont="1" applyFill="1" applyAlignment="1">
      <alignment horizontal="center"/>
    </xf>
    <xf numFmtId="0" fontId="6" fillId="0" borderId="1" xfId="0" applyFont="1" applyFill="1" applyBorder="1"/>
    <xf numFmtId="0" fontId="0" fillId="0" borderId="1" xfId="0" applyFill="1" applyBorder="1"/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3" xfId="0" applyFont="1" applyFill="1" applyBorder="1"/>
    <xf numFmtId="0" fontId="0" fillId="0" borderId="3" xfId="0" applyFill="1" applyBorder="1"/>
    <xf numFmtId="0" fontId="6" fillId="0" borderId="3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0" xfId="0" applyFont="1"/>
    <xf numFmtId="0" fontId="4" fillId="2" borderId="0" xfId="0" applyFont="1" applyFill="1"/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left"/>
    </xf>
    <xf numFmtId="0" fontId="7" fillId="0" borderId="0" xfId="0" applyFont="1"/>
    <xf numFmtId="0" fontId="4" fillId="8" borderId="0" xfId="0" applyFont="1" applyFill="1"/>
    <xf numFmtId="0" fontId="2" fillId="7" borderId="0" xfId="0" applyFont="1" applyFill="1"/>
    <xf numFmtId="0" fontId="11" fillId="0" borderId="0" xfId="0" applyFont="1"/>
    <xf numFmtId="0" fontId="2" fillId="0" borderId="1" xfId="1" applyFont="1" applyFill="1" applyBorder="1" applyAlignment="1">
      <alignment horizontal="right"/>
    </xf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2" fontId="2" fillId="0" borderId="0" xfId="1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7" fillId="0" borderId="0" xfId="0" applyFont="1" applyFill="1"/>
    <xf numFmtId="0" fontId="6" fillId="2" borderId="4" xfId="1" applyFont="1" applyFill="1" applyBorder="1"/>
    <xf numFmtId="2" fontId="2" fillId="0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0" fontId="2" fillId="0" borderId="1" xfId="0" applyFont="1" applyFill="1" applyBorder="1"/>
    <xf numFmtId="0" fontId="2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14" fontId="6" fillId="0" borderId="0" xfId="0" applyNumberFormat="1" applyFont="1" applyFill="1" applyAlignment="1"/>
    <xf numFmtId="14" fontId="6" fillId="0" borderId="0" xfId="0" applyNumberFormat="1" applyFont="1" applyFill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2" fillId="0" borderId="0" xfId="0" applyFont="1" applyFill="1" applyBorder="1"/>
    <xf numFmtId="2" fontId="2" fillId="0" borderId="3" xfId="1" applyNumberFormat="1" applyFont="1" applyFill="1" applyBorder="1" applyAlignment="1">
      <alignment horizontal="center"/>
    </xf>
    <xf numFmtId="2" fontId="2" fillId="0" borderId="0" xfId="1" applyNumberFormat="1" applyFont="1" applyFill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3" fillId="0" borderId="0" xfId="0" applyFont="1" applyFill="1"/>
    <xf numFmtId="0" fontId="0" fillId="0" borderId="3" xfId="0" applyBorder="1"/>
    <xf numFmtId="0" fontId="2" fillId="0" borderId="3" xfId="0" applyFont="1" applyFill="1" applyBorder="1"/>
    <xf numFmtId="0" fontId="4" fillId="0" borderId="3" xfId="0" applyFont="1" applyFill="1" applyBorder="1"/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 applyBorder="1"/>
    <xf numFmtId="0" fontId="8" fillId="0" borderId="0" xfId="0" applyFont="1" applyAlignment="1">
      <alignment horizontal="center"/>
    </xf>
    <xf numFmtId="20" fontId="6" fillId="0" borderId="0" xfId="0" applyNumberFormat="1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4" fontId="6" fillId="0" borderId="0" xfId="0" applyNumberFormat="1" applyFont="1" applyFill="1" applyAlignment="1">
      <alignment horizontal="left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20" fontId="6" fillId="0" borderId="0" xfId="0" applyNumberFormat="1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0" borderId="0" xfId="0" applyFont="1" applyFill="1"/>
    <xf numFmtId="20" fontId="6" fillId="0" borderId="0" xfId="0" applyNumberFormat="1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20" fontId="6" fillId="0" borderId="0" xfId="0" applyNumberFormat="1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20" fontId="6" fillId="0" borderId="0" xfId="0" applyNumberFormat="1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20" fontId="6" fillId="0" borderId="0" xfId="0" applyNumberFormat="1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14" fontId="6" fillId="8" borderId="0" xfId="0" applyNumberFormat="1" applyFont="1" applyFill="1" applyAlignment="1">
      <alignment horizontal="left"/>
    </xf>
    <xf numFmtId="0" fontId="0" fillId="8" borderId="0" xfId="0" applyFill="1"/>
    <xf numFmtId="0" fontId="7" fillId="8" borderId="0" xfId="0" applyFont="1" applyFill="1"/>
    <xf numFmtId="2" fontId="2" fillId="0" borderId="1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0" fontId="6" fillId="0" borderId="0" xfId="0" applyNumberFormat="1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0" fontId="6" fillId="0" borderId="0" xfId="0" applyNumberFormat="1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20" fontId="6" fillId="0" borderId="0" xfId="0" applyNumberFormat="1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0" fontId="6" fillId="0" borderId="0" xfId="0" applyNumberFormat="1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0" fontId="6" fillId="0" borderId="0" xfId="0" applyNumberFormat="1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0" fontId="6" fillId="0" borderId="0" xfId="0" applyNumberFormat="1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4" fontId="12" fillId="0" borderId="0" xfId="0" applyNumberFormat="1" applyFont="1" applyFill="1" applyAlignment="1">
      <alignment horizontal="left"/>
    </xf>
    <xf numFmtId="0" fontId="2" fillId="0" borderId="1" xfId="1" applyFont="1" applyFill="1" applyBorder="1" applyAlignment="1">
      <alignment horizontal="center"/>
    </xf>
    <xf numFmtId="20" fontId="6" fillId="0" borderId="0" xfId="0" applyNumberFormat="1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20" fontId="6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2" borderId="4" xfId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4" fontId="6" fillId="8" borderId="0" xfId="0" applyNumberFormat="1" applyFont="1" applyFill="1" applyAlignment="1">
      <alignment horizontal="left" vertical="center"/>
    </xf>
    <xf numFmtId="0" fontId="0" fillId="8" borderId="0" xfId="0" applyFill="1" applyAlignment="1">
      <alignment vertical="center"/>
    </xf>
    <xf numFmtId="0" fontId="7" fillId="8" borderId="0" xfId="0" applyFont="1" applyFill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7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3" xfId="0" applyFont="1" applyFill="1" applyBorder="1"/>
    <xf numFmtId="164" fontId="6" fillId="0" borderId="3" xfId="0" applyNumberFormat="1" applyFont="1" applyBorder="1" applyAlignment="1">
      <alignment horizontal="center"/>
    </xf>
    <xf numFmtId="0" fontId="0" fillId="0" borderId="1" xfId="0" applyBorder="1"/>
    <xf numFmtId="2" fontId="2" fillId="0" borderId="0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4" fillId="2" borderId="0" xfId="1" applyFill="1"/>
    <xf numFmtId="0" fontId="4" fillId="0" borderId="0" xfId="1"/>
    <xf numFmtId="0" fontId="2" fillId="2" borderId="0" xfId="1" applyFont="1" applyFill="1" applyAlignment="1">
      <alignment horizontal="center"/>
    </xf>
    <xf numFmtId="0" fontId="1" fillId="0" borderId="0" xfId="1" applyFont="1" applyAlignment="1">
      <alignment horizontal="center"/>
    </xf>
    <xf numFmtId="0" fontId="3" fillId="0" borderId="0" xfId="1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center"/>
    </xf>
    <xf numFmtId="0" fontId="6" fillId="0" borderId="1" xfId="1" applyFont="1" applyBorder="1"/>
    <xf numFmtId="0" fontId="4" fillId="0" borderId="1" xfId="1" applyBorder="1"/>
    <xf numFmtId="0" fontId="6" fillId="0" borderId="1" xfId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6" fillId="0" borderId="0" xfId="1" applyNumberFormat="1" applyFont="1" applyAlignment="1">
      <alignment horizontal="center"/>
    </xf>
    <xf numFmtId="0" fontId="4" fillId="2" borderId="0" xfId="1" applyFill="1" applyAlignment="1">
      <alignment horizontal="center"/>
    </xf>
    <xf numFmtId="0" fontId="7" fillId="0" borderId="3" xfId="1" applyFont="1" applyBorder="1"/>
    <xf numFmtId="0" fontId="4" fillId="0" borderId="3" xfId="1" applyBorder="1"/>
    <xf numFmtId="0" fontId="6" fillId="0" borderId="3" xfId="1" applyFont="1" applyBorder="1" applyAlignment="1">
      <alignment horizontal="center"/>
    </xf>
    <xf numFmtId="0" fontId="2" fillId="0" borderId="3" xfId="1" applyFont="1" applyBorder="1"/>
    <xf numFmtId="0" fontId="2" fillId="0" borderId="3" xfId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5" fillId="0" borderId="0" xfId="1" applyFont="1"/>
    <xf numFmtId="0" fontId="2" fillId="2" borderId="4" xfId="1" applyFont="1" applyFill="1" applyBorder="1" applyAlignment="1">
      <alignment horizontal="center"/>
    </xf>
    <xf numFmtId="0" fontId="4" fillId="2" borderId="4" xfId="1" applyFill="1" applyBorder="1"/>
    <xf numFmtId="0" fontId="6" fillId="2" borderId="0" xfId="1" applyFont="1" applyFill="1" applyAlignment="1">
      <alignment horizontal="center"/>
    </xf>
    <xf numFmtId="0" fontId="2" fillId="3" borderId="3" xfId="1" applyFont="1" applyFill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3" borderId="3" xfId="1" applyFont="1" applyFill="1" applyBorder="1"/>
    <xf numFmtId="0" fontId="2" fillId="0" borderId="0" xfId="1" applyFont="1" applyAlignment="1">
      <alignment horizontal="left"/>
    </xf>
    <xf numFmtId="0" fontId="6" fillId="2" borderId="4" xfId="1" applyFont="1" applyFill="1" applyBorder="1" applyAlignment="1">
      <alignment horizontal="center"/>
    </xf>
    <xf numFmtId="0" fontId="2" fillId="2" borderId="4" xfId="1" applyFont="1" applyFill="1" applyBorder="1"/>
    <xf numFmtId="0" fontId="9" fillId="2" borderId="0" xfId="1" applyFont="1" applyFill="1" applyAlignment="1">
      <alignment horizontal="center"/>
    </xf>
    <xf numFmtId="0" fontId="2" fillId="4" borderId="1" xfId="1" applyFont="1" applyFill="1" applyBorder="1" applyAlignment="1">
      <alignment horizontal="left"/>
    </xf>
    <xf numFmtId="0" fontId="2" fillId="4" borderId="1" xfId="1" applyFont="1" applyFill="1" applyBorder="1" applyAlignment="1">
      <alignment horizontal="center"/>
    </xf>
    <xf numFmtId="0" fontId="2" fillId="5" borderId="0" xfId="1" applyFont="1" applyFill="1"/>
    <xf numFmtId="0" fontId="2" fillId="5" borderId="0" xfId="1" applyFont="1" applyFill="1" applyAlignment="1">
      <alignment horizontal="left"/>
    </xf>
    <xf numFmtId="0" fontId="7" fillId="0" borderId="0" xfId="1" applyFont="1"/>
    <xf numFmtId="49" fontId="6" fillId="0" borderId="0" xfId="1" applyNumberFormat="1" applyFont="1" applyAlignment="1">
      <alignment horizontal="center"/>
    </xf>
    <xf numFmtId="0" fontId="4" fillId="0" borderId="0" xfId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5" xfId="1" applyFont="1" applyFill="1" applyBorder="1"/>
    <xf numFmtId="0" fontId="6" fillId="2" borderId="5" xfId="1" applyFont="1" applyFill="1" applyBorder="1" applyAlignment="1">
      <alignment horizontal="center"/>
    </xf>
    <xf numFmtId="0" fontId="4" fillId="2" borderId="5" xfId="1" applyFill="1" applyBorder="1"/>
    <xf numFmtId="0" fontId="2" fillId="0" borderId="2" xfId="1" applyFont="1" applyBorder="1" applyAlignment="1">
      <alignment horizontal="center"/>
    </xf>
    <xf numFmtId="0" fontId="2" fillId="7" borderId="0" xfId="1" applyFont="1" applyFill="1"/>
    <xf numFmtId="0" fontId="4" fillId="8" borderId="0" xfId="1" applyFill="1"/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0" fillId="2" borderId="0" xfId="1" applyFont="1" applyFill="1" applyAlignment="1">
      <alignment horizontal="center"/>
    </xf>
    <xf numFmtId="0" fontId="6" fillId="0" borderId="0" xfId="1" applyFont="1" applyAlignment="1">
      <alignment horizontal="left"/>
    </xf>
    <xf numFmtId="14" fontId="12" fillId="0" borderId="0" xfId="1" applyNumberFormat="1" applyFont="1" applyAlignment="1">
      <alignment horizontal="left"/>
    </xf>
    <xf numFmtId="0" fontId="6" fillId="6" borderId="1" xfId="1" applyFont="1" applyFill="1" applyBorder="1" applyAlignment="1">
      <alignment horizontal="center"/>
    </xf>
    <xf numFmtId="20" fontId="6" fillId="0" borderId="0" xfId="1" applyNumberFormat="1" applyFont="1" applyAlignment="1">
      <alignment horizontal="center"/>
    </xf>
    <xf numFmtId="0" fontId="11" fillId="0" borderId="0" xfId="1" applyFont="1"/>
    <xf numFmtId="0" fontId="2" fillId="0" borderId="0" xfId="1" applyFont="1" applyAlignment="1">
      <alignment horizontal="right"/>
    </xf>
    <xf numFmtId="0" fontId="2" fillId="0" borderId="1" xfId="1" applyFont="1" applyBorder="1"/>
    <xf numFmtId="0" fontId="6" fillId="4" borderId="1" xfId="1" applyFont="1" applyFill="1" applyBorder="1" applyAlignment="1">
      <alignment horizontal="center"/>
    </xf>
    <xf numFmtId="0" fontId="2" fillId="4" borderId="0" xfId="1" applyFont="1" applyFill="1" applyAlignment="1">
      <alignment horizontal="center"/>
    </xf>
    <xf numFmtId="164" fontId="2" fillId="0" borderId="0" xfId="0" applyNumberFormat="1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6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20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0" fillId="0" borderId="0" xfId="0" applyBorder="1" applyAlignment="1"/>
    <xf numFmtId="0" fontId="2" fillId="0" borderId="0" xfId="0" applyFont="1" applyFill="1" applyAlignment="1"/>
    <xf numFmtId="0" fontId="4" fillId="0" borderId="0" xfId="0" applyFont="1" applyFill="1" applyAlignment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14" fontId="6" fillId="2" borderId="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64" fontId="2" fillId="0" borderId="0" xfId="1" applyNumberFormat="1" applyFont="1" applyAlignment="1">
      <alignment horizontal="center"/>
    </xf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4" fontId="6" fillId="2" borderId="4" xfId="1" applyNumberFormat="1" applyFont="1" applyFill="1" applyBorder="1" applyAlignment="1">
      <alignment horizontal="center"/>
    </xf>
    <xf numFmtId="14" fontId="6" fillId="0" borderId="0" xfId="1" applyNumberFormat="1" applyFont="1" applyAlignment="1">
      <alignment horizontal="center"/>
    </xf>
    <xf numFmtId="0" fontId="6" fillId="6" borderId="1" xfId="1" applyFont="1" applyFill="1" applyBorder="1" applyAlignment="1">
      <alignment horizontal="center"/>
    </xf>
    <xf numFmtId="2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20" fontId="6" fillId="0" borderId="0" xfId="0" applyNumberFormat="1" applyFont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 xr:uid="{E251F169-391B-4AC0-889B-2E2491414A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CD575-72BF-4CC6-9FDA-DDD023BA4B97}">
  <dimension ref="A1:CG219"/>
  <sheetViews>
    <sheetView tabSelected="1" zoomScale="68" zoomScaleNormal="68" zoomScaleSheetLayoutView="78" workbookViewId="0">
      <selection activeCell="K220" sqref="A220:XFD407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1" width="8.7109375" style="44" customWidth="1"/>
    <col min="12" max="12" width="9.7109375" style="44" customWidth="1"/>
    <col min="13" max="13" width="11" style="44" customWidth="1"/>
    <col min="14" max="15" width="12.7109375" style="44" customWidth="1"/>
    <col min="16" max="16" width="18.7109375" style="44" customWidth="1"/>
    <col min="17" max="19" width="2.7109375" style="44" customWidth="1"/>
    <col min="20" max="20" width="5.85546875" style="44" customWidth="1"/>
    <col min="21" max="24" width="6" style="44" customWidth="1"/>
    <col min="25" max="25" width="14" style="44" customWidth="1"/>
    <col min="26" max="27" width="5.85546875" style="44" customWidth="1"/>
    <col min="28" max="28" width="6.7109375" style="44" customWidth="1"/>
    <col min="29" max="30" width="5.85546875" style="44" customWidth="1"/>
    <col min="31" max="31" width="7.42578125" style="44" customWidth="1"/>
    <col min="32" max="32" width="5.85546875" style="44" customWidth="1"/>
    <col min="33" max="37" width="6" style="44" customWidth="1"/>
    <col min="38" max="38" width="5.85546875" style="44" customWidth="1"/>
    <col min="39" max="39" width="11.7109375" style="44" customWidth="1"/>
    <col min="40" max="41" width="5.85546875" style="44" customWidth="1"/>
    <col min="42" max="42" width="5.7109375" style="44" customWidth="1"/>
    <col min="43" max="44" width="2.7109375" style="44" customWidth="1"/>
    <col min="45" max="46" width="5.5703125" style="44" customWidth="1"/>
    <col min="47" max="47" width="25.7109375" style="44" customWidth="1"/>
    <col min="48" max="48" width="14.7109375" style="44" customWidth="1"/>
    <col min="49" max="53" width="6.7109375" style="44" customWidth="1"/>
    <col min="54" max="54" width="7.7109375" style="44" customWidth="1"/>
    <col min="55" max="58" width="6.7109375" style="44" customWidth="1"/>
    <col min="59" max="59" width="7.7109375" style="44" customWidth="1"/>
    <col min="60" max="63" width="6.7109375" style="44" customWidth="1"/>
    <col min="64" max="65" width="2.7109375" style="44" customWidth="1"/>
    <col min="66" max="67" width="5.5703125" style="44" customWidth="1"/>
    <col min="68" max="68" width="25.7109375" style="44" customWidth="1"/>
    <col min="69" max="69" width="14.7109375" style="44" customWidth="1"/>
    <col min="70" max="74" width="6.7109375" style="44" customWidth="1"/>
    <col min="75" max="75" width="7.7109375" style="44" customWidth="1"/>
    <col min="76" max="79" width="6.7109375" style="44" customWidth="1"/>
    <col min="80" max="80" width="7.7109375" style="44" customWidth="1"/>
    <col min="81" max="84" width="6.7109375" style="44" customWidth="1"/>
    <col min="85" max="85" width="2.7109375" style="44" customWidth="1"/>
    <col min="86" max="16384" width="9.140625" style="44"/>
  </cols>
  <sheetData>
    <row r="1" spans="1:85" ht="16.5" customHeight="1" x14ac:dyDescent="0.3">
      <c r="A1" s="170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170"/>
      <c r="R1" s="170"/>
      <c r="S1" s="170"/>
      <c r="T1" s="407" t="s">
        <v>1</v>
      </c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170"/>
      <c r="AR1" s="396"/>
      <c r="AS1" s="407" t="s">
        <v>622</v>
      </c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  <c r="BL1" s="396"/>
      <c r="BM1" s="396"/>
      <c r="BN1" s="407" t="s">
        <v>623</v>
      </c>
      <c r="BO1" s="407"/>
      <c r="BP1" s="407"/>
      <c r="BQ1" s="407"/>
      <c r="BR1" s="407"/>
      <c r="BS1" s="407"/>
      <c r="BT1" s="407"/>
      <c r="BU1" s="407"/>
      <c r="BV1" s="407"/>
      <c r="BW1" s="407"/>
      <c r="BX1" s="407"/>
      <c r="BY1" s="407"/>
      <c r="BZ1" s="407"/>
      <c r="CA1" s="407"/>
      <c r="CB1" s="407"/>
      <c r="CC1" s="407"/>
      <c r="CD1" s="407"/>
      <c r="CE1" s="407"/>
      <c r="CF1" s="407"/>
      <c r="CG1" s="396"/>
    </row>
    <row r="2" spans="1:85" ht="16.5" customHeight="1" x14ac:dyDescent="0.3">
      <c r="A2" s="396"/>
      <c r="B2" s="60" t="s">
        <v>146</v>
      </c>
      <c r="C2" s="60">
        <v>22</v>
      </c>
      <c r="D2" s="59"/>
      <c r="E2" s="59"/>
      <c r="F2" s="59"/>
      <c r="G2" s="426" t="s">
        <v>835</v>
      </c>
      <c r="H2" s="426"/>
      <c r="I2" s="426"/>
      <c r="J2" s="426"/>
      <c r="K2" s="426"/>
      <c r="L2" s="426"/>
      <c r="M2" s="426"/>
      <c r="N2" s="59"/>
      <c r="O2" s="59"/>
      <c r="P2" s="59"/>
      <c r="Q2" s="396"/>
      <c r="R2" s="396"/>
      <c r="S2" s="321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5"/>
      <c r="AM2" s="176"/>
      <c r="AN2" s="176"/>
      <c r="AO2" s="177"/>
      <c r="AP2" s="177"/>
      <c r="AQ2" s="170"/>
      <c r="AR2" s="178"/>
      <c r="AS2" s="179"/>
      <c r="AT2" s="179"/>
      <c r="AU2" s="174"/>
      <c r="AV2" s="179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8"/>
      <c r="BM2" s="178"/>
      <c r="BN2" s="179"/>
      <c r="BO2" s="179"/>
      <c r="BP2" s="174"/>
      <c r="BQ2" s="179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8"/>
    </row>
    <row r="3" spans="1:85" ht="16.5" customHeight="1" thickBot="1" x14ac:dyDescent="0.3">
      <c r="A3" s="396"/>
      <c r="B3" s="16" t="s">
        <v>833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16"/>
      <c r="Q3" s="396"/>
      <c r="R3" s="396"/>
      <c r="S3" s="321"/>
      <c r="T3" s="408" t="s">
        <v>654</v>
      </c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174"/>
      <c r="AO3" s="174"/>
      <c r="AP3" s="177"/>
      <c r="AQ3" s="170"/>
      <c r="AR3" s="178"/>
      <c r="AS3" s="174"/>
      <c r="AT3" s="174"/>
      <c r="AU3" s="174"/>
      <c r="AV3" s="174"/>
      <c r="AW3" s="407" t="s">
        <v>654</v>
      </c>
      <c r="AX3" s="407"/>
      <c r="AY3" s="407"/>
      <c r="AZ3" s="407"/>
      <c r="BA3" s="415"/>
      <c r="BB3" s="416" t="s">
        <v>652</v>
      </c>
      <c r="BC3" s="408"/>
      <c r="BD3" s="408"/>
      <c r="BE3" s="408"/>
      <c r="BF3" s="417"/>
      <c r="BG3" s="407" t="s">
        <v>663</v>
      </c>
      <c r="BH3" s="407"/>
      <c r="BI3" s="407"/>
      <c r="BJ3" s="407"/>
      <c r="BK3" s="407"/>
      <c r="BL3" s="178"/>
      <c r="BM3" s="178"/>
      <c r="BN3" s="174"/>
      <c r="BO3" s="174"/>
      <c r="BP3" s="174"/>
      <c r="BQ3" s="174"/>
      <c r="BR3" s="407" t="s">
        <v>654</v>
      </c>
      <c r="BS3" s="407"/>
      <c r="BT3" s="407"/>
      <c r="BU3" s="407"/>
      <c r="BV3" s="415"/>
      <c r="BW3" s="416" t="s">
        <v>652</v>
      </c>
      <c r="BX3" s="408"/>
      <c r="BY3" s="408"/>
      <c r="BZ3" s="408"/>
      <c r="CA3" s="417"/>
      <c r="CB3" s="407" t="s">
        <v>663</v>
      </c>
      <c r="CC3" s="407"/>
      <c r="CD3" s="407"/>
      <c r="CE3" s="407"/>
      <c r="CF3" s="407"/>
      <c r="CG3" s="178"/>
    </row>
    <row r="4" spans="1:85" ht="16.5" customHeight="1" thickBot="1" x14ac:dyDescent="0.3">
      <c r="A4" s="396"/>
      <c r="B4" s="395" t="s">
        <v>825</v>
      </c>
      <c r="C4" s="20" t="s">
        <v>173</v>
      </c>
      <c r="D4" s="42"/>
      <c r="E4" s="20"/>
      <c r="F4" s="42"/>
      <c r="G4" s="395">
        <v>7</v>
      </c>
      <c r="H4" s="395">
        <v>0</v>
      </c>
      <c r="I4" s="395">
        <v>0</v>
      </c>
      <c r="J4" s="395">
        <f>2*G4+I4</f>
        <v>14</v>
      </c>
      <c r="K4" s="91">
        <f>+J4/((G4+H4+I4)*2)</f>
        <v>1</v>
      </c>
      <c r="L4" s="350">
        <f>SUMIF(AS$12:AS$61,C4&amp;" Totals",AX$12:AX$61)+SUMIF(AS$84:AS$134,C4&amp;" Totals",AX$84:AX$134)</f>
        <v>29</v>
      </c>
      <c r="M4" s="395">
        <v>12</v>
      </c>
      <c r="N4" s="350">
        <f>SUMIF(AS$12:AS$61,C4&amp;" Totals",AY$12:AY$61)+SUMIF(AS$84:AS$134,C4&amp;" Totals",AY$84:AY$134)</f>
        <v>39</v>
      </c>
      <c r="O4" s="350">
        <f>SUMIF(AS$12:AS$61,C4&amp;" Totals",BA$12:BA$61)+SUMIF(AS$84:AS$134,C4&amp;" Totals",BA$84:BA$134)</f>
        <v>24</v>
      </c>
      <c r="P4" s="395"/>
      <c r="Q4" s="396"/>
      <c r="R4" s="396"/>
      <c r="S4" s="321"/>
      <c r="T4" s="394" t="s">
        <v>310</v>
      </c>
      <c r="U4" s="25"/>
      <c r="V4" s="25"/>
      <c r="W4" s="25"/>
      <c r="X4" s="25"/>
      <c r="Y4" s="25" t="s">
        <v>2</v>
      </c>
      <c r="Z4" s="254"/>
      <c r="AA4" s="25"/>
      <c r="AB4" s="394" t="s">
        <v>4</v>
      </c>
      <c r="AC4" s="394" t="s">
        <v>8</v>
      </c>
      <c r="AD4" s="394" t="s">
        <v>9</v>
      </c>
      <c r="AE4" s="394" t="s">
        <v>10</v>
      </c>
      <c r="AF4" s="423" t="s">
        <v>129</v>
      </c>
      <c r="AG4" s="423"/>
      <c r="AH4" s="394" t="s">
        <v>3</v>
      </c>
      <c r="AI4" s="394" t="s">
        <v>130</v>
      </c>
      <c r="AJ4" s="394" t="s">
        <v>5</v>
      </c>
      <c r="AK4" s="394" t="s">
        <v>7</v>
      </c>
      <c r="AL4" s="394" t="s">
        <v>6</v>
      </c>
      <c r="AM4" s="394" t="s">
        <v>131</v>
      </c>
      <c r="AN4" s="174"/>
      <c r="AO4" s="174"/>
      <c r="AP4" s="177"/>
      <c r="AQ4" s="170"/>
      <c r="AR4" s="178"/>
      <c r="AS4" s="186" t="s">
        <v>28</v>
      </c>
      <c r="AT4" s="186"/>
      <c r="AU4" s="186"/>
      <c r="AV4" s="187" t="s">
        <v>29</v>
      </c>
      <c r="AW4" s="396" t="s">
        <v>4</v>
      </c>
      <c r="AX4" s="396" t="s">
        <v>30</v>
      </c>
      <c r="AY4" s="396" t="s">
        <v>31</v>
      </c>
      <c r="AZ4" s="188" t="s">
        <v>32</v>
      </c>
      <c r="BA4" s="396" t="s">
        <v>3</v>
      </c>
      <c r="BB4" s="189" t="s">
        <v>4</v>
      </c>
      <c r="BC4" s="190" t="s">
        <v>30</v>
      </c>
      <c r="BD4" s="190" t="s">
        <v>31</v>
      </c>
      <c r="BE4" s="190" t="s">
        <v>32</v>
      </c>
      <c r="BF4" s="191" t="s">
        <v>3</v>
      </c>
      <c r="BG4" s="188" t="s">
        <v>4</v>
      </c>
      <c r="BH4" s="188" t="s">
        <v>30</v>
      </c>
      <c r="BI4" s="188" t="s">
        <v>31</v>
      </c>
      <c r="BJ4" s="188" t="s">
        <v>32</v>
      </c>
      <c r="BK4" s="188" t="s">
        <v>3</v>
      </c>
      <c r="BL4" s="178"/>
      <c r="BM4" s="178"/>
      <c r="BN4" s="192" t="s">
        <v>28</v>
      </c>
      <c r="BO4" s="192"/>
      <c r="BP4" s="192"/>
      <c r="BQ4" s="193"/>
      <c r="BR4" s="188" t="s">
        <v>4</v>
      </c>
      <c r="BS4" s="188" t="s">
        <v>30</v>
      </c>
      <c r="BT4" s="188" t="s">
        <v>31</v>
      </c>
      <c r="BU4" s="188" t="s">
        <v>32</v>
      </c>
      <c r="BV4" s="188" t="s">
        <v>3</v>
      </c>
      <c r="BW4" s="189" t="s">
        <v>4</v>
      </c>
      <c r="BX4" s="190" t="s">
        <v>30</v>
      </c>
      <c r="BY4" s="190" t="s">
        <v>31</v>
      </c>
      <c r="BZ4" s="190" t="s">
        <v>32</v>
      </c>
      <c r="CA4" s="191" t="s">
        <v>3</v>
      </c>
      <c r="CB4" s="188" t="s">
        <v>4</v>
      </c>
      <c r="CC4" s="188" t="s">
        <v>30</v>
      </c>
      <c r="CD4" s="188" t="s">
        <v>31</v>
      </c>
      <c r="CE4" s="188" t="s">
        <v>32</v>
      </c>
      <c r="CF4" s="188" t="s">
        <v>3</v>
      </c>
      <c r="CG4" s="178"/>
    </row>
    <row r="5" spans="1:85" ht="16.5" customHeight="1" x14ac:dyDescent="0.25">
      <c r="A5" s="396"/>
      <c r="B5" s="90" t="s">
        <v>829</v>
      </c>
      <c r="C5" s="377" t="s">
        <v>86</v>
      </c>
      <c r="D5" s="119"/>
      <c r="E5" s="377"/>
      <c r="F5" s="119"/>
      <c r="G5" s="90">
        <v>5</v>
      </c>
      <c r="H5" s="90">
        <v>1</v>
      </c>
      <c r="I5" s="90">
        <v>1</v>
      </c>
      <c r="J5" s="90">
        <f>2*G5+I5</f>
        <v>11</v>
      </c>
      <c r="K5" s="378">
        <f>+J5/((G5+H5+I5)*2)</f>
        <v>0.7857142857142857</v>
      </c>
      <c r="L5" s="379">
        <f>SUMIF(AS$12:AS$61,C5&amp;" Totals",AX$12:AX$61)+SUMIF(AS$84:AS$134,C5&amp;" Totals",AX$84:AX$134)</f>
        <v>29</v>
      </c>
      <c r="M5" s="90">
        <v>17</v>
      </c>
      <c r="N5" s="379">
        <f>SUMIF(AS$12:AS$61,C5&amp;" Totals",AY$12:AY$61)+SUMIF(AS$84:AS$134,C5&amp;" Totals",AY$84:AY$134)</f>
        <v>50</v>
      </c>
      <c r="O5" s="379">
        <f>SUMIF(AS$12:AS$61,C5&amp;" Totals",BA$12:BA$61)+SUMIF(AS$84:AS$134,C5&amp;" Totals",BA$84:BA$134)</f>
        <v>18</v>
      </c>
      <c r="P5" s="90"/>
      <c r="Q5" s="396"/>
      <c r="R5" s="396"/>
      <c r="S5" s="321"/>
      <c r="T5" s="94">
        <v>7.5</v>
      </c>
      <c r="U5" s="106" t="s">
        <v>180</v>
      </c>
      <c r="V5" s="107"/>
      <c r="W5" s="106"/>
      <c r="X5" s="106"/>
      <c r="Y5" s="106" t="s">
        <v>173</v>
      </c>
      <c r="Z5" s="48"/>
      <c r="AA5" s="48"/>
      <c r="AB5" s="48">
        <v>5</v>
      </c>
      <c r="AC5" s="48">
        <v>5</v>
      </c>
      <c r="AD5" s="48">
        <v>0</v>
      </c>
      <c r="AE5" s="48">
        <v>0</v>
      </c>
      <c r="AF5" s="413">
        <f>+(AC5*2+AE5)/(2*AB5)</f>
        <v>1</v>
      </c>
      <c r="AG5" s="413"/>
      <c r="AH5" s="48">
        <v>12</v>
      </c>
      <c r="AI5" s="48">
        <v>0</v>
      </c>
      <c r="AJ5" s="48">
        <v>9</v>
      </c>
      <c r="AK5" s="48">
        <v>0</v>
      </c>
      <c r="AL5" s="48">
        <v>0</v>
      </c>
      <c r="AM5" s="280">
        <f>+AJ5/AB5</f>
        <v>1.8</v>
      </c>
      <c r="AN5" s="174"/>
      <c r="AO5" s="174"/>
      <c r="AP5" s="177"/>
      <c r="AQ5" s="170"/>
      <c r="AR5" s="178"/>
      <c r="AS5" s="197" t="s">
        <v>68</v>
      </c>
      <c r="AT5" s="197"/>
      <c r="AU5" s="197"/>
      <c r="AV5" s="198" t="s">
        <v>52</v>
      </c>
      <c r="AW5" s="199">
        <v>6</v>
      </c>
      <c r="AX5" s="199">
        <v>5</v>
      </c>
      <c r="AY5" s="199">
        <v>3</v>
      </c>
      <c r="AZ5" s="177">
        <f t="shared" ref="AZ5" si="0">+AY5+AX5</f>
        <v>8</v>
      </c>
      <c r="BA5" s="199">
        <v>0</v>
      </c>
      <c r="BB5" s="200">
        <f t="shared" ref="BB5:BF19" si="1">+AW5+BG5</f>
        <v>40</v>
      </c>
      <c r="BC5" s="199">
        <f t="shared" si="1"/>
        <v>14</v>
      </c>
      <c r="BD5" s="199">
        <f t="shared" si="1"/>
        <v>12</v>
      </c>
      <c r="BE5" s="177">
        <f t="shared" si="1"/>
        <v>26</v>
      </c>
      <c r="BF5" s="201">
        <f t="shared" si="1"/>
        <v>0</v>
      </c>
      <c r="BG5" s="31">
        <v>34</v>
      </c>
      <c r="BH5" s="31">
        <v>9</v>
      </c>
      <c r="BI5" s="31">
        <v>9</v>
      </c>
      <c r="BJ5" s="31">
        <f t="shared" ref="BJ5" si="2">+BH5+BI5</f>
        <v>18</v>
      </c>
      <c r="BK5" s="31">
        <v>0</v>
      </c>
      <c r="BL5" s="178"/>
      <c r="BM5" s="178"/>
      <c r="BN5" s="64">
        <v>6</v>
      </c>
      <c r="BP5" s="47" t="s">
        <v>478</v>
      </c>
      <c r="BQ5" s="174"/>
      <c r="BR5" s="177">
        <v>10</v>
      </c>
      <c r="BS5" s="177">
        <v>2</v>
      </c>
      <c r="BT5" s="177">
        <v>5</v>
      </c>
      <c r="BU5" s="177">
        <f t="shared" ref="BU5:BU13" si="3">+BS5+BT5</f>
        <v>7</v>
      </c>
      <c r="BV5" s="177">
        <v>0</v>
      </c>
      <c r="BW5" s="202">
        <f>+CB5+BR5</f>
        <v>19</v>
      </c>
      <c r="BX5" s="177">
        <f>+CC5+BS5</f>
        <v>3</v>
      </c>
      <c r="BY5" s="177">
        <f>+CD5+BT5</f>
        <v>5</v>
      </c>
      <c r="BZ5" s="177">
        <f>+BX5+BY5</f>
        <v>8</v>
      </c>
      <c r="CA5" s="203">
        <f>+CF5+BV5</f>
        <v>2</v>
      </c>
      <c r="CB5" s="48">
        <v>9</v>
      </c>
      <c r="CC5" s="48">
        <v>1</v>
      </c>
      <c r="CD5" s="48">
        <v>0</v>
      </c>
      <c r="CE5" s="48">
        <f t="shared" ref="CE5:CE52" si="4">+CC5+CD5</f>
        <v>1</v>
      </c>
      <c r="CF5" s="48">
        <v>2</v>
      </c>
      <c r="CG5" s="178"/>
    </row>
    <row r="6" spans="1:85" ht="16.5" customHeight="1" x14ac:dyDescent="0.25">
      <c r="A6" s="396"/>
      <c r="B6" s="395" t="s">
        <v>826</v>
      </c>
      <c r="C6" s="20" t="s">
        <v>23</v>
      </c>
      <c r="D6" s="42"/>
      <c r="E6" s="42"/>
      <c r="F6" s="42"/>
      <c r="G6" s="395">
        <v>4</v>
      </c>
      <c r="H6" s="395">
        <v>3</v>
      </c>
      <c r="I6" s="395">
        <v>0</v>
      </c>
      <c r="J6" s="395">
        <f>2*G6+I6</f>
        <v>8</v>
      </c>
      <c r="K6" s="91">
        <f>+J6/((G6+H6+I6)*2)</f>
        <v>0.5714285714285714</v>
      </c>
      <c r="L6" s="350">
        <f>SUMIF(AS$12:AS$61,C6&amp;" Totals",AX$12:AX$61)+SUMIF(AS$84:AS$134,C6&amp;" Totals",AX$84:AX$134)</f>
        <v>24</v>
      </c>
      <c r="M6" s="395">
        <v>27</v>
      </c>
      <c r="N6" s="350">
        <f>SUMIF(AS$12:AS$61,C6&amp;" Totals",AY$12:AY$61)+SUMIF(AS$84:AS$134,C6&amp;" Totals",AY$84:AY$134)</f>
        <v>37</v>
      </c>
      <c r="O6" s="350">
        <f>SUMIF(AS$12:AS$61,C6&amp;" Totals",BA$12:BA$61)+SUMIF(AS$84:AS$134,C6&amp;" Totals",BA$84:BA$134)</f>
        <v>36</v>
      </c>
      <c r="P6" s="395"/>
      <c r="Q6" s="396"/>
      <c r="R6" s="396"/>
      <c r="S6" s="321"/>
      <c r="T6" s="94">
        <v>8</v>
      </c>
      <c r="U6" s="106" t="s">
        <v>18</v>
      </c>
      <c r="V6" s="107"/>
      <c r="W6" s="106"/>
      <c r="X6" s="106"/>
      <c r="Y6" s="106" t="s">
        <v>177</v>
      </c>
      <c r="Z6" s="48"/>
      <c r="AA6" s="48"/>
      <c r="AB6" s="48">
        <v>7</v>
      </c>
      <c r="AC6" s="48">
        <v>2</v>
      </c>
      <c r="AD6" s="48">
        <v>3</v>
      </c>
      <c r="AE6" s="48">
        <v>2</v>
      </c>
      <c r="AF6" s="411">
        <f>+(AC6*2+AE6)/(2*AB6)</f>
        <v>0.42857142857142855</v>
      </c>
      <c r="AG6" s="411"/>
      <c r="AH6" s="48">
        <v>0</v>
      </c>
      <c r="AI6" s="48">
        <v>0</v>
      </c>
      <c r="AJ6" s="48">
        <v>20</v>
      </c>
      <c r="AK6" s="48">
        <v>1</v>
      </c>
      <c r="AL6" s="48">
        <v>0</v>
      </c>
      <c r="AM6" s="380">
        <f>+AJ6/AB6</f>
        <v>2.8571428571428572</v>
      </c>
      <c r="AN6" s="174"/>
      <c r="AO6" s="174"/>
      <c r="AP6" s="177"/>
      <c r="AQ6" s="170"/>
      <c r="AR6" s="178"/>
      <c r="AS6" s="94">
        <v>6.5</v>
      </c>
      <c r="AT6" s="43">
        <v>5</v>
      </c>
      <c r="AU6" s="41" t="s">
        <v>75</v>
      </c>
      <c r="AV6" s="175" t="s">
        <v>19</v>
      </c>
      <c r="AW6" s="177">
        <v>7</v>
      </c>
      <c r="AX6" s="177">
        <v>5</v>
      </c>
      <c r="AY6" s="177">
        <v>1</v>
      </c>
      <c r="AZ6" s="177">
        <f t="shared" ref="AZ6:AZ15" si="5">+AY6+AX6</f>
        <v>6</v>
      </c>
      <c r="BA6" s="177">
        <v>0</v>
      </c>
      <c r="BB6" s="202">
        <f t="shared" ref="BB6:BB15" si="6">+AW6+BG6</f>
        <v>19</v>
      </c>
      <c r="BC6" s="177">
        <f t="shared" si="1"/>
        <v>7</v>
      </c>
      <c r="BD6" s="177">
        <f t="shared" si="1"/>
        <v>3</v>
      </c>
      <c r="BE6" s="177">
        <f t="shared" si="1"/>
        <v>10</v>
      </c>
      <c r="BF6" s="203">
        <f t="shared" si="1"/>
        <v>0</v>
      </c>
      <c r="BG6" s="48">
        <v>12</v>
      </c>
      <c r="BH6" s="48">
        <v>2</v>
      </c>
      <c r="BI6" s="48">
        <v>2</v>
      </c>
      <c r="BJ6" s="48">
        <f>+BH6+BI6</f>
        <v>4</v>
      </c>
      <c r="BK6" s="48">
        <v>0</v>
      </c>
      <c r="BL6" s="178"/>
      <c r="BM6" s="178"/>
      <c r="BN6" s="64">
        <v>6.5</v>
      </c>
      <c r="BP6" s="47" t="s">
        <v>366</v>
      </c>
      <c r="BQ6" s="174"/>
      <c r="BR6" s="177">
        <v>0</v>
      </c>
      <c r="BS6" s="177">
        <v>0</v>
      </c>
      <c r="BT6" s="177">
        <v>0</v>
      </c>
      <c r="BU6" s="177">
        <f t="shared" si="3"/>
        <v>0</v>
      </c>
      <c r="BV6" s="177">
        <v>0</v>
      </c>
      <c r="BW6" s="202">
        <f t="shared" ref="BW6:BY21" si="7">+CB6+BR6</f>
        <v>3</v>
      </c>
      <c r="BX6" s="177">
        <f t="shared" si="7"/>
        <v>0</v>
      </c>
      <c r="BY6" s="177">
        <f t="shared" si="7"/>
        <v>1</v>
      </c>
      <c r="BZ6" s="177">
        <f t="shared" ref="BZ6:BZ52" si="8">+BX6+BY6</f>
        <v>1</v>
      </c>
      <c r="CA6" s="203">
        <f t="shared" ref="CA6:CA52" si="9">+CF6+BV6</f>
        <v>0</v>
      </c>
      <c r="CB6" s="48">
        <v>3</v>
      </c>
      <c r="CC6" s="48">
        <v>0</v>
      </c>
      <c r="CD6" s="48">
        <v>1</v>
      </c>
      <c r="CE6" s="48">
        <f t="shared" si="4"/>
        <v>1</v>
      </c>
      <c r="CF6" s="48">
        <v>0</v>
      </c>
      <c r="CG6" s="178"/>
    </row>
    <row r="7" spans="1:85" ht="16.5" customHeight="1" x14ac:dyDescent="0.25">
      <c r="A7" s="396"/>
      <c r="B7" s="395" t="s">
        <v>830</v>
      </c>
      <c r="C7" s="20" t="s">
        <v>53</v>
      </c>
      <c r="D7" s="42"/>
      <c r="E7" s="42"/>
      <c r="F7" s="42"/>
      <c r="G7" s="395">
        <v>2</v>
      </c>
      <c r="H7" s="395">
        <v>3</v>
      </c>
      <c r="I7" s="395">
        <v>2</v>
      </c>
      <c r="J7" s="395">
        <f>2*G7+I7</f>
        <v>6</v>
      </c>
      <c r="K7" s="91">
        <f>+J7/((G7+H7+I7)*2)</f>
        <v>0.42857142857142855</v>
      </c>
      <c r="L7" s="350">
        <f>SUMIF(AS$12:AS$61,C7&amp;" Totals",AX$12:AX$61)+SUMIF(AS$84:AS$134,C7&amp;" Totals",AX$84:AX$134)</f>
        <v>15</v>
      </c>
      <c r="M7" s="395">
        <v>23</v>
      </c>
      <c r="N7" s="350">
        <f>SUMIF(AS$12:AS$61,C7&amp;" Totals",AY$12:AY$61)+SUMIF(AS$84:AS$134,C7&amp;" Totals",AY$84:AY$134)</f>
        <v>17</v>
      </c>
      <c r="O7" s="350">
        <f>SUMIF(AS$12:AS$61,C7&amp;" Totals",BA$12:BA$61)+SUMIF(AS$84:AS$134,C7&amp;" Totals",BA$84:BA$134)</f>
        <v>14</v>
      </c>
      <c r="P7" s="395"/>
      <c r="Q7" s="396"/>
      <c r="R7" s="396"/>
      <c r="S7" s="321"/>
      <c r="T7" s="94">
        <v>7</v>
      </c>
      <c r="U7" s="106" t="s">
        <v>24</v>
      </c>
      <c r="V7" s="107"/>
      <c r="W7" s="106"/>
      <c r="X7" s="106"/>
      <c r="Y7" s="106" t="s">
        <v>25</v>
      </c>
      <c r="Z7" s="48"/>
      <c r="AA7" s="48"/>
      <c r="AB7" s="48">
        <v>7</v>
      </c>
      <c r="AC7" s="48">
        <v>2</v>
      </c>
      <c r="AD7" s="48">
        <v>3</v>
      </c>
      <c r="AE7" s="48">
        <v>2</v>
      </c>
      <c r="AF7" s="411">
        <f>+(AC7*2+AE7)/(2*AB7)</f>
        <v>0.42857142857142855</v>
      </c>
      <c r="AG7" s="411"/>
      <c r="AH7" s="48">
        <v>2</v>
      </c>
      <c r="AI7" s="48">
        <v>0</v>
      </c>
      <c r="AJ7" s="48">
        <v>23</v>
      </c>
      <c r="AK7" s="48">
        <v>0</v>
      </c>
      <c r="AL7" s="48">
        <v>0</v>
      </c>
      <c r="AM7" s="380">
        <f>+AJ7/AB7</f>
        <v>3.2857142857142856</v>
      </c>
      <c r="AN7" s="174"/>
      <c r="AO7" s="174"/>
      <c r="AP7" s="177"/>
      <c r="AQ7" s="170"/>
      <c r="AR7" s="178"/>
      <c r="AS7" s="94">
        <v>7</v>
      </c>
      <c r="AT7" s="43">
        <v>6</v>
      </c>
      <c r="AU7" s="41" t="s">
        <v>58</v>
      </c>
      <c r="AV7" s="175" t="s">
        <v>19</v>
      </c>
      <c r="AW7" s="177">
        <v>7</v>
      </c>
      <c r="AX7" s="177">
        <v>1</v>
      </c>
      <c r="AY7" s="177">
        <v>4</v>
      </c>
      <c r="AZ7" s="177">
        <f t="shared" si="5"/>
        <v>5</v>
      </c>
      <c r="BA7" s="177">
        <v>0</v>
      </c>
      <c r="BB7" s="202">
        <f t="shared" si="1"/>
        <v>22</v>
      </c>
      <c r="BC7" s="177">
        <f t="shared" si="1"/>
        <v>2</v>
      </c>
      <c r="BD7" s="177">
        <f t="shared" si="1"/>
        <v>11</v>
      </c>
      <c r="BE7" s="177">
        <f t="shared" si="1"/>
        <v>13</v>
      </c>
      <c r="BF7" s="203">
        <f t="shared" si="1"/>
        <v>0</v>
      </c>
      <c r="BG7" s="48">
        <v>15</v>
      </c>
      <c r="BH7" s="48">
        <v>1</v>
      </c>
      <c r="BI7" s="48">
        <v>7</v>
      </c>
      <c r="BJ7" s="48">
        <f>+BH7+BI7</f>
        <v>8</v>
      </c>
      <c r="BK7" s="48">
        <v>0</v>
      </c>
      <c r="BL7" s="178"/>
      <c r="BM7" s="178"/>
      <c r="BN7" s="64">
        <v>8</v>
      </c>
      <c r="BP7" s="47" t="s">
        <v>611</v>
      </c>
      <c r="BQ7" s="174"/>
      <c r="BR7" s="177">
        <v>1</v>
      </c>
      <c r="BS7" s="177">
        <v>0</v>
      </c>
      <c r="BT7" s="177">
        <v>1</v>
      </c>
      <c r="BU7" s="177">
        <f t="shared" si="3"/>
        <v>1</v>
      </c>
      <c r="BV7" s="177">
        <v>0</v>
      </c>
      <c r="BW7" s="202">
        <f t="shared" si="7"/>
        <v>2</v>
      </c>
      <c r="BX7" s="177">
        <f t="shared" si="7"/>
        <v>1</v>
      </c>
      <c r="BY7" s="177">
        <f t="shared" si="7"/>
        <v>1</v>
      </c>
      <c r="BZ7" s="177">
        <f t="shared" si="8"/>
        <v>2</v>
      </c>
      <c r="CA7" s="203">
        <f t="shared" si="9"/>
        <v>0</v>
      </c>
      <c r="CB7" s="48">
        <v>1</v>
      </c>
      <c r="CC7" s="48">
        <v>1</v>
      </c>
      <c r="CD7" s="48">
        <v>0</v>
      </c>
      <c r="CE7" s="48">
        <f t="shared" si="4"/>
        <v>1</v>
      </c>
      <c r="CF7" s="48">
        <v>0</v>
      </c>
      <c r="CG7" s="178"/>
    </row>
    <row r="8" spans="1:85" ht="16.5" customHeight="1" x14ac:dyDescent="0.25">
      <c r="A8" s="396"/>
      <c r="B8" s="395" t="s">
        <v>832</v>
      </c>
      <c r="C8" s="20" t="s">
        <v>172</v>
      </c>
      <c r="D8" s="42"/>
      <c r="E8" s="42"/>
      <c r="F8" s="42"/>
      <c r="G8" s="395">
        <v>2</v>
      </c>
      <c r="H8" s="395">
        <v>3</v>
      </c>
      <c r="I8" s="395">
        <v>2</v>
      </c>
      <c r="J8" s="395">
        <f>2*G8+I8</f>
        <v>6</v>
      </c>
      <c r="K8" s="91">
        <f>+J8/((G8+H8+I8)*2)</f>
        <v>0.42857142857142855</v>
      </c>
      <c r="L8" s="350">
        <f>SUMIF(AS$12:AS$61,C8&amp;" Totals",AX$12:AX$61)+SUMIF(AS$84:AS$134,C8&amp;" Totals",AX$84:AX$134)</f>
        <v>23</v>
      </c>
      <c r="M8" s="395">
        <v>21</v>
      </c>
      <c r="N8" s="350">
        <f>SUMIF(AS$12:AS$61,C8&amp;" Totals",AY$12:AY$61)+SUMIF(AS$84:AS$134,C8&amp;" Totals",AY$84:AY$134)</f>
        <v>40</v>
      </c>
      <c r="O8" s="350">
        <f>SUMIF(AS$12:AS$61,C8&amp;" Totals",BA$12:BA$61)+SUMIF(AS$84:AS$134,C8&amp;" Totals",BA$84:BA$134)</f>
        <v>18</v>
      </c>
      <c r="P8" s="395"/>
      <c r="Q8" s="396"/>
      <c r="R8" s="396"/>
      <c r="S8" s="321"/>
      <c r="T8" s="94">
        <v>7</v>
      </c>
      <c r="U8" s="106" t="s">
        <v>22</v>
      </c>
      <c r="V8" s="107"/>
      <c r="W8" s="106"/>
      <c r="X8" s="106"/>
      <c r="Y8" s="106" t="s">
        <v>15</v>
      </c>
      <c r="Z8" s="48"/>
      <c r="AA8" s="48"/>
      <c r="AB8" s="48">
        <v>7</v>
      </c>
      <c r="AC8" s="48">
        <v>1</v>
      </c>
      <c r="AD8" s="48">
        <v>3</v>
      </c>
      <c r="AE8" s="48">
        <v>3</v>
      </c>
      <c r="AF8" s="411">
        <f>+(AC8*2+AE8)/(2*AB8)</f>
        <v>0.35714285714285715</v>
      </c>
      <c r="AG8" s="411"/>
      <c r="AH8" s="48">
        <v>0</v>
      </c>
      <c r="AI8" s="48">
        <v>0</v>
      </c>
      <c r="AJ8" s="48">
        <v>23</v>
      </c>
      <c r="AK8" s="48">
        <v>0</v>
      </c>
      <c r="AL8" s="48">
        <v>0</v>
      </c>
      <c r="AM8" s="380">
        <f>+AJ8/AB8</f>
        <v>3.2857142857142856</v>
      </c>
      <c r="AN8" s="174"/>
      <c r="AO8" s="174"/>
      <c r="AP8" s="177"/>
      <c r="AQ8" s="170"/>
      <c r="AR8" s="178"/>
      <c r="AS8" s="94">
        <v>7</v>
      </c>
      <c r="AT8" s="43">
        <v>10</v>
      </c>
      <c r="AU8" s="41" t="s">
        <v>47</v>
      </c>
      <c r="AV8" s="175" t="s">
        <v>19</v>
      </c>
      <c r="AW8" s="177">
        <v>6</v>
      </c>
      <c r="AX8" s="177">
        <v>0</v>
      </c>
      <c r="AY8" s="177">
        <v>5</v>
      </c>
      <c r="AZ8" s="177">
        <f t="shared" si="5"/>
        <v>5</v>
      </c>
      <c r="BA8" s="177">
        <v>0</v>
      </c>
      <c r="BB8" s="202">
        <f t="shared" si="1"/>
        <v>17</v>
      </c>
      <c r="BC8" s="177">
        <f t="shared" si="1"/>
        <v>3</v>
      </c>
      <c r="BD8" s="177">
        <f t="shared" si="1"/>
        <v>7</v>
      </c>
      <c r="BE8" s="177">
        <f t="shared" si="1"/>
        <v>10</v>
      </c>
      <c r="BF8" s="203">
        <f t="shared" si="1"/>
        <v>2</v>
      </c>
      <c r="BG8" s="48">
        <v>11</v>
      </c>
      <c r="BH8" s="48">
        <v>3</v>
      </c>
      <c r="BI8" s="48">
        <v>2</v>
      </c>
      <c r="BJ8" s="48">
        <f>+BH8+BI8</f>
        <v>5</v>
      </c>
      <c r="BK8" s="48">
        <v>2</v>
      </c>
      <c r="BL8" s="178"/>
      <c r="BM8" s="178"/>
      <c r="BN8" s="64">
        <v>6.5</v>
      </c>
      <c r="BP8" s="47" t="s">
        <v>443</v>
      </c>
      <c r="BQ8" s="47" t="s">
        <v>692</v>
      </c>
      <c r="BR8" s="177">
        <v>2</v>
      </c>
      <c r="BS8" s="177">
        <v>1</v>
      </c>
      <c r="BT8" s="177">
        <v>0</v>
      </c>
      <c r="BU8" s="177">
        <f t="shared" si="3"/>
        <v>1</v>
      </c>
      <c r="BV8" s="177">
        <v>0</v>
      </c>
      <c r="BW8" s="202">
        <f t="shared" si="7"/>
        <v>9</v>
      </c>
      <c r="BX8" s="177">
        <f t="shared" si="7"/>
        <v>8</v>
      </c>
      <c r="BY8" s="177">
        <f t="shared" si="7"/>
        <v>3</v>
      </c>
      <c r="BZ8" s="177">
        <f t="shared" si="8"/>
        <v>11</v>
      </c>
      <c r="CA8" s="203">
        <f t="shared" si="9"/>
        <v>0</v>
      </c>
      <c r="CB8" s="48">
        <v>7</v>
      </c>
      <c r="CC8" s="48">
        <v>7</v>
      </c>
      <c r="CD8" s="48">
        <v>3</v>
      </c>
      <c r="CE8" s="48">
        <f t="shared" si="4"/>
        <v>10</v>
      </c>
      <c r="CF8" s="48">
        <v>0</v>
      </c>
      <c r="CG8" s="178"/>
    </row>
    <row r="9" spans="1:85" ht="16.5" customHeight="1" x14ac:dyDescent="0.25">
      <c r="A9" s="396"/>
      <c r="B9" s="395" t="s">
        <v>831</v>
      </c>
      <c r="C9" s="20" t="s">
        <v>15</v>
      </c>
      <c r="D9" s="42"/>
      <c r="E9" s="42"/>
      <c r="F9" s="42"/>
      <c r="G9" s="395">
        <v>1</v>
      </c>
      <c r="H9" s="395">
        <v>3</v>
      </c>
      <c r="I9" s="395">
        <v>3</v>
      </c>
      <c r="J9" s="395">
        <f>2*G9+I9</f>
        <v>5</v>
      </c>
      <c r="K9" s="91">
        <f>+J9/((G9+H9+I9)*2)</f>
        <v>0.35714285714285715</v>
      </c>
      <c r="L9" s="350">
        <f>SUMIF(AS$12:AS$61,C9&amp;" Totals",AX$12:AX$61)+SUMIF(AS$84:AS$134,C9&amp;" Totals",AX$84:AX$134)</f>
        <v>17</v>
      </c>
      <c r="M9" s="395">
        <v>23</v>
      </c>
      <c r="N9" s="350">
        <f>SUMIF(AS$12:AS$61,C9&amp;" Totals",AY$12:AY$61)+SUMIF(AS$84:AS$134,C9&amp;" Totals",AY$84:AY$134)</f>
        <v>23</v>
      </c>
      <c r="O9" s="350">
        <f>SUMIF(AS$12:AS$61,C9&amp;" Totals",BA$12:BA$61)+SUMIF(AS$84:AS$134,C9&amp;" Totals",BA$84:BA$134)</f>
        <v>18</v>
      </c>
      <c r="P9" s="395"/>
      <c r="Q9" s="396"/>
      <c r="R9" s="396"/>
      <c r="S9" s="321"/>
      <c r="T9" s="94">
        <v>7.5</v>
      </c>
      <c r="U9" s="106" t="s">
        <v>127</v>
      </c>
      <c r="V9" s="107"/>
      <c r="W9" s="106"/>
      <c r="X9" s="106"/>
      <c r="Y9" s="106" t="s">
        <v>19</v>
      </c>
      <c r="Z9" s="48"/>
      <c r="AA9" s="48"/>
      <c r="AB9" s="48">
        <v>6</v>
      </c>
      <c r="AC9" s="48">
        <v>2</v>
      </c>
      <c r="AD9" s="48">
        <v>4</v>
      </c>
      <c r="AE9" s="48">
        <v>0</v>
      </c>
      <c r="AF9" s="411">
        <f>+(AC9*2+AE9)/(2*AB9)</f>
        <v>0.33333333333333331</v>
      </c>
      <c r="AG9" s="411"/>
      <c r="AH9" s="48">
        <v>0</v>
      </c>
      <c r="AI9" s="48">
        <v>0</v>
      </c>
      <c r="AJ9" s="48">
        <v>22</v>
      </c>
      <c r="AK9" s="48">
        <v>2</v>
      </c>
      <c r="AL9" s="48">
        <v>0</v>
      </c>
      <c r="AM9" s="380">
        <f>+AJ9/AB9</f>
        <v>3.6666666666666665</v>
      </c>
      <c r="AN9" s="174"/>
      <c r="AO9" s="174"/>
      <c r="AP9" s="177"/>
      <c r="AQ9" s="170"/>
      <c r="AR9" s="178"/>
      <c r="AS9" s="94">
        <v>9</v>
      </c>
      <c r="AT9" s="43">
        <v>19</v>
      </c>
      <c r="AU9" s="41" t="s">
        <v>680</v>
      </c>
      <c r="AV9" s="175" t="s">
        <v>19</v>
      </c>
      <c r="AW9" s="177">
        <v>6</v>
      </c>
      <c r="AX9" s="177">
        <v>1</v>
      </c>
      <c r="AY9" s="177">
        <v>3</v>
      </c>
      <c r="AZ9" s="177">
        <f t="shared" si="5"/>
        <v>4</v>
      </c>
      <c r="BA9" s="177">
        <v>0</v>
      </c>
      <c r="BB9" s="202">
        <f t="shared" si="1"/>
        <v>6</v>
      </c>
      <c r="BC9" s="177">
        <f t="shared" si="1"/>
        <v>1</v>
      </c>
      <c r="BD9" s="177">
        <f t="shared" si="1"/>
        <v>3</v>
      </c>
      <c r="BE9" s="177">
        <f t="shared" si="1"/>
        <v>4</v>
      </c>
      <c r="BF9" s="203">
        <f t="shared" si="1"/>
        <v>0</v>
      </c>
      <c r="BG9" s="48"/>
      <c r="BH9" s="48"/>
      <c r="BI9" s="48"/>
      <c r="BJ9" s="48"/>
      <c r="BK9" s="48"/>
      <c r="BL9" s="178"/>
      <c r="BM9" s="178"/>
      <c r="BN9" s="64">
        <v>7.5</v>
      </c>
      <c r="BP9" s="47" t="s">
        <v>365</v>
      </c>
      <c r="BQ9" s="174"/>
      <c r="BR9" s="177">
        <v>7</v>
      </c>
      <c r="BS9" s="177">
        <v>1</v>
      </c>
      <c r="BT9" s="177">
        <v>3</v>
      </c>
      <c r="BU9" s="177">
        <f t="shared" si="3"/>
        <v>4</v>
      </c>
      <c r="BV9" s="177">
        <v>0</v>
      </c>
      <c r="BW9" s="202">
        <f t="shared" si="7"/>
        <v>9</v>
      </c>
      <c r="BX9" s="177">
        <f t="shared" si="7"/>
        <v>1</v>
      </c>
      <c r="BY9" s="177">
        <f t="shared" si="7"/>
        <v>3</v>
      </c>
      <c r="BZ9" s="177">
        <f t="shared" si="8"/>
        <v>4</v>
      </c>
      <c r="CA9" s="203">
        <f t="shared" si="9"/>
        <v>0</v>
      </c>
      <c r="CB9" s="48">
        <v>2</v>
      </c>
      <c r="CC9" s="48">
        <v>0</v>
      </c>
      <c r="CD9" s="48">
        <v>0</v>
      </c>
      <c r="CE9" s="48">
        <f t="shared" si="4"/>
        <v>0</v>
      </c>
      <c r="CF9" s="48">
        <v>0</v>
      </c>
      <c r="CG9" s="178"/>
    </row>
    <row r="10" spans="1:85" ht="16.5" customHeight="1" x14ac:dyDescent="0.25">
      <c r="A10" s="206"/>
      <c r="B10" s="395" t="s">
        <v>828</v>
      </c>
      <c r="C10" s="20" t="s">
        <v>51</v>
      </c>
      <c r="D10" s="42"/>
      <c r="E10" s="42"/>
      <c r="F10" s="42"/>
      <c r="G10" s="395">
        <v>2</v>
      </c>
      <c r="H10" s="395">
        <v>5</v>
      </c>
      <c r="I10" s="395">
        <v>0</v>
      </c>
      <c r="J10" s="395">
        <f>2*G10+I10</f>
        <v>4</v>
      </c>
      <c r="K10" s="91">
        <f>+J10/((G10+H10+I10)*2)</f>
        <v>0.2857142857142857</v>
      </c>
      <c r="L10" s="350">
        <f>SUMIF(AS$12:AS$61,C10&amp;" Totals",AX$12:AX$61)+SUMIF(AS$84:AS$134,C10&amp;" Totals",AX$84:AX$134)</f>
        <v>16</v>
      </c>
      <c r="M10" s="395">
        <v>26</v>
      </c>
      <c r="N10" s="350">
        <f>SUMIF(AS$12:AS$61,C10&amp;" Totals",AY$12:AY$61)+SUMIF(AS$84:AS$134,C10&amp;" Totals",AY$84:AY$134)</f>
        <v>24</v>
      </c>
      <c r="O10" s="350">
        <f>SUMIF(AS$12:AS$61,C10&amp;" Totals",BA$12:BA$61)+SUMIF(AS$84:AS$134,C10&amp;" Totals",BA$84:BA$134)</f>
        <v>0</v>
      </c>
      <c r="P10" s="395"/>
      <c r="Q10" s="206"/>
      <c r="R10" s="206"/>
      <c r="S10" s="322"/>
      <c r="T10" s="94">
        <v>7.5</v>
      </c>
      <c r="U10" s="106" t="s">
        <v>149</v>
      </c>
      <c r="V10" s="107"/>
      <c r="W10" s="106"/>
      <c r="X10" s="106"/>
      <c r="Y10" s="106" t="s">
        <v>23</v>
      </c>
      <c r="Z10" s="48"/>
      <c r="AA10" s="48"/>
      <c r="AB10" s="48">
        <v>7</v>
      </c>
      <c r="AC10" s="48">
        <v>4</v>
      </c>
      <c r="AD10" s="48">
        <v>3</v>
      </c>
      <c r="AE10" s="48">
        <v>0</v>
      </c>
      <c r="AF10" s="411">
        <f>+(AC10*2+AE10)/(2*AB10)</f>
        <v>0.5714285714285714</v>
      </c>
      <c r="AG10" s="411"/>
      <c r="AH10" s="48">
        <v>12</v>
      </c>
      <c r="AI10" s="48">
        <v>1</v>
      </c>
      <c r="AJ10" s="48">
        <v>26</v>
      </c>
      <c r="AK10" s="48">
        <v>1</v>
      </c>
      <c r="AL10" s="48">
        <v>1</v>
      </c>
      <c r="AM10" s="380">
        <f>+AJ10/AB10</f>
        <v>3.7142857142857144</v>
      </c>
      <c r="AN10" s="174"/>
      <c r="AO10" s="174"/>
      <c r="AP10" s="177"/>
      <c r="AQ10" s="170"/>
      <c r="AR10" s="178"/>
      <c r="AS10" s="94">
        <v>6.5</v>
      </c>
      <c r="AT10" s="43">
        <v>11</v>
      </c>
      <c r="AU10" s="41" t="s">
        <v>99</v>
      </c>
      <c r="AV10" s="175" t="s">
        <v>19</v>
      </c>
      <c r="AW10" s="177">
        <v>7</v>
      </c>
      <c r="AX10" s="177">
        <v>2</v>
      </c>
      <c r="AY10" s="177">
        <v>1</v>
      </c>
      <c r="AZ10" s="177">
        <f t="shared" si="5"/>
        <v>3</v>
      </c>
      <c r="BA10" s="177">
        <v>0</v>
      </c>
      <c r="BB10" s="202">
        <f t="shared" si="1"/>
        <v>19</v>
      </c>
      <c r="BC10" s="177">
        <f t="shared" si="1"/>
        <v>6</v>
      </c>
      <c r="BD10" s="177">
        <f t="shared" si="1"/>
        <v>4</v>
      </c>
      <c r="BE10" s="177">
        <f t="shared" si="1"/>
        <v>10</v>
      </c>
      <c r="BF10" s="203">
        <f t="shared" si="1"/>
        <v>2</v>
      </c>
      <c r="BG10" s="48">
        <v>12</v>
      </c>
      <c r="BH10" s="48">
        <v>4</v>
      </c>
      <c r="BI10" s="48">
        <v>3</v>
      </c>
      <c r="BJ10" s="48">
        <f>+BH10+BI10</f>
        <v>7</v>
      </c>
      <c r="BK10" s="48">
        <v>2</v>
      </c>
      <c r="BL10" s="178"/>
      <c r="BM10" s="178"/>
      <c r="BN10" s="64">
        <v>8</v>
      </c>
      <c r="BP10" s="47" t="s">
        <v>408</v>
      </c>
      <c r="BQ10" s="174"/>
      <c r="BR10" s="177">
        <v>0</v>
      </c>
      <c r="BS10" s="177">
        <v>0</v>
      </c>
      <c r="BT10" s="177">
        <v>0</v>
      </c>
      <c r="BU10" s="177">
        <f t="shared" si="3"/>
        <v>0</v>
      </c>
      <c r="BV10" s="177">
        <v>0</v>
      </c>
      <c r="BW10" s="202">
        <f t="shared" si="7"/>
        <v>1</v>
      </c>
      <c r="BX10" s="177">
        <f t="shared" si="7"/>
        <v>0</v>
      </c>
      <c r="BY10" s="177">
        <f t="shared" si="7"/>
        <v>0</v>
      </c>
      <c r="BZ10" s="177">
        <f t="shared" si="8"/>
        <v>0</v>
      </c>
      <c r="CA10" s="203">
        <f t="shared" si="9"/>
        <v>0</v>
      </c>
      <c r="CB10" s="48">
        <v>1</v>
      </c>
      <c r="CC10" s="48">
        <v>0</v>
      </c>
      <c r="CD10" s="48">
        <v>0</v>
      </c>
      <c r="CE10" s="48">
        <f t="shared" si="4"/>
        <v>0</v>
      </c>
      <c r="CF10" s="48">
        <v>0</v>
      </c>
      <c r="CG10" s="178"/>
    </row>
    <row r="11" spans="1:85" ht="16.5" customHeight="1" thickBot="1" x14ac:dyDescent="0.3">
      <c r="A11" s="206"/>
      <c r="B11" s="395" t="s">
        <v>827</v>
      </c>
      <c r="C11" s="20" t="s">
        <v>21</v>
      </c>
      <c r="D11" s="42"/>
      <c r="E11" s="20"/>
      <c r="F11" s="42"/>
      <c r="G11" s="395">
        <v>1</v>
      </c>
      <c r="H11" s="395">
        <v>6</v>
      </c>
      <c r="I11" s="395">
        <v>0</v>
      </c>
      <c r="J11" s="395">
        <f>2*G11+I11</f>
        <v>2</v>
      </c>
      <c r="K11" s="91">
        <f>+J11/((G11+H11+I11)*2)</f>
        <v>0.14285714285714285</v>
      </c>
      <c r="L11" s="350">
        <f>SUMIF(AS$12:AS$61,C11&amp;" Totals",AX$12:AX$61)+SUMIF(AS$84:AS$134,C11&amp;" Totals",AX$84:AX$134)</f>
        <v>25</v>
      </c>
      <c r="M11" s="395">
        <v>29</v>
      </c>
      <c r="N11" s="350">
        <f>SUMIF(AS$12:AS$61,C11&amp;" Totals",AY$12:AY$61)+SUMIF(AS$84:AS$134,C11&amp;" Totals",AY$84:AY$134)</f>
        <v>32</v>
      </c>
      <c r="O11" s="350">
        <f>SUMIF(AS$12:AS$61,C11&amp;" Totals",BA$12:BA$61)+SUMIF(AS$84:AS$134,C11&amp;" Totals",BA$84:BA$134)</f>
        <v>6</v>
      </c>
      <c r="P11" s="395"/>
      <c r="Q11" s="206"/>
      <c r="R11" s="206"/>
      <c r="S11" s="322"/>
      <c r="T11" s="94">
        <v>8</v>
      </c>
      <c r="U11" s="106" t="s">
        <v>126</v>
      </c>
      <c r="V11" s="107"/>
      <c r="W11" s="106"/>
      <c r="X11" s="106"/>
      <c r="Y11" s="106" t="s">
        <v>21</v>
      </c>
      <c r="Z11" s="48"/>
      <c r="AA11" s="48"/>
      <c r="AB11" s="48">
        <v>7</v>
      </c>
      <c r="AC11" s="48">
        <v>1</v>
      </c>
      <c r="AD11" s="48">
        <v>6</v>
      </c>
      <c r="AE11" s="48">
        <v>0</v>
      </c>
      <c r="AF11" s="411">
        <f>+(AC11*2+AE11)/(2*AB11)</f>
        <v>0.14285714285714285</v>
      </c>
      <c r="AG11" s="411"/>
      <c r="AH11" s="48">
        <v>0</v>
      </c>
      <c r="AI11" s="48">
        <v>0</v>
      </c>
      <c r="AJ11" s="48">
        <v>28</v>
      </c>
      <c r="AK11" s="48">
        <v>1</v>
      </c>
      <c r="AL11" s="48">
        <v>1</v>
      </c>
      <c r="AM11" s="380">
        <f>+AJ11/AB11</f>
        <v>4</v>
      </c>
      <c r="AN11" s="174"/>
      <c r="AO11" s="174"/>
      <c r="AP11" s="176"/>
      <c r="AQ11" s="170"/>
      <c r="AR11" s="178"/>
      <c r="AS11" s="94">
        <v>8.5</v>
      </c>
      <c r="AT11" s="43">
        <v>13</v>
      </c>
      <c r="AU11" s="41" t="s">
        <v>72</v>
      </c>
      <c r="AV11" s="175" t="s">
        <v>19</v>
      </c>
      <c r="AW11" s="177">
        <v>6</v>
      </c>
      <c r="AX11" s="177">
        <v>1</v>
      </c>
      <c r="AY11" s="177">
        <v>2</v>
      </c>
      <c r="AZ11" s="177">
        <f t="shared" si="5"/>
        <v>3</v>
      </c>
      <c r="BA11" s="177">
        <v>0</v>
      </c>
      <c r="BB11" s="202">
        <f t="shared" si="1"/>
        <v>19</v>
      </c>
      <c r="BC11" s="177">
        <f t="shared" si="1"/>
        <v>9</v>
      </c>
      <c r="BD11" s="177">
        <f t="shared" si="1"/>
        <v>9</v>
      </c>
      <c r="BE11" s="177">
        <f t="shared" si="1"/>
        <v>18</v>
      </c>
      <c r="BF11" s="203">
        <f t="shared" si="1"/>
        <v>0</v>
      </c>
      <c r="BG11" s="48">
        <v>13</v>
      </c>
      <c r="BH11" s="48">
        <v>8</v>
      </c>
      <c r="BI11" s="48">
        <v>7</v>
      </c>
      <c r="BJ11" s="48">
        <f>+BH11+BI11</f>
        <v>15</v>
      </c>
      <c r="BK11" s="48">
        <v>0</v>
      </c>
      <c r="BL11" s="178"/>
      <c r="BM11" s="178"/>
      <c r="BN11" s="64">
        <v>7.5</v>
      </c>
      <c r="BP11" s="47" t="s">
        <v>334</v>
      </c>
      <c r="BQ11" s="174"/>
      <c r="BR11" s="177">
        <v>5</v>
      </c>
      <c r="BS11" s="177">
        <v>3</v>
      </c>
      <c r="BT11" s="177">
        <v>2</v>
      </c>
      <c r="BU11" s="177">
        <f t="shared" si="3"/>
        <v>5</v>
      </c>
      <c r="BV11" s="177">
        <v>2</v>
      </c>
      <c r="BW11" s="202">
        <f t="shared" si="7"/>
        <v>12</v>
      </c>
      <c r="BX11" s="177">
        <f t="shared" si="7"/>
        <v>5</v>
      </c>
      <c r="BY11" s="177">
        <f t="shared" si="7"/>
        <v>4</v>
      </c>
      <c r="BZ11" s="177">
        <f t="shared" si="8"/>
        <v>9</v>
      </c>
      <c r="CA11" s="203">
        <f t="shared" si="9"/>
        <v>6</v>
      </c>
      <c r="CB11" s="48">
        <v>7</v>
      </c>
      <c r="CC11" s="48">
        <v>2</v>
      </c>
      <c r="CD11" s="48">
        <v>2</v>
      </c>
      <c r="CE11" s="48">
        <f t="shared" si="4"/>
        <v>4</v>
      </c>
      <c r="CF11" s="48">
        <v>4</v>
      </c>
      <c r="CG11" s="178"/>
    </row>
    <row r="12" spans="1:85" ht="16.5" customHeight="1" x14ac:dyDescent="0.25">
      <c r="A12" s="206"/>
      <c r="B12" s="21"/>
      <c r="C12" s="21"/>
      <c r="D12" s="21"/>
      <c r="E12" s="22"/>
      <c r="F12" s="21"/>
      <c r="G12" s="23">
        <f>SUM(G4:G11)</f>
        <v>24</v>
      </c>
      <c r="H12" s="23">
        <f>SUM(H4:H11)</f>
        <v>24</v>
      </c>
      <c r="I12" s="23">
        <f>SUM(I4:I11)</f>
        <v>8</v>
      </c>
      <c r="J12" s="23"/>
      <c r="K12" s="23"/>
      <c r="L12" s="23">
        <f>SUM(L4:L11)</f>
        <v>178</v>
      </c>
      <c r="M12" s="23">
        <f>SUM(M4:M11)</f>
        <v>178</v>
      </c>
      <c r="N12" s="23">
        <f>SUM(N4:N11)</f>
        <v>262</v>
      </c>
      <c r="O12" s="23">
        <f>SUM(O4:O11)</f>
        <v>134</v>
      </c>
      <c r="P12" s="23"/>
      <c r="Q12" s="206"/>
      <c r="R12" s="206"/>
      <c r="S12" s="322"/>
      <c r="T12" s="94">
        <v>7.5</v>
      </c>
      <c r="U12" s="106" t="s">
        <v>16</v>
      </c>
      <c r="V12" s="107"/>
      <c r="W12" s="106"/>
      <c r="X12" s="106"/>
      <c r="Y12" s="106" t="s">
        <v>17</v>
      </c>
      <c r="Z12" s="48"/>
      <c r="AA12" s="48"/>
      <c r="AB12" s="48">
        <v>0</v>
      </c>
      <c r="AC12" s="48">
        <v>0</v>
      </c>
      <c r="AD12" s="48">
        <v>0</v>
      </c>
      <c r="AE12" s="48">
        <v>0</v>
      </c>
      <c r="AF12" s="319"/>
      <c r="AG12" s="319"/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380"/>
      <c r="AN12" s="174"/>
      <c r="AO12" s="174"/>
      <c r="AP12" s="174"/>
      <c r="AQ12" s="170"/>
      <c r="AR12" s="178"/>
      <c r="AS12" s="94">
        <v>6.5</v>
      </c>
      <c r="AT12" s="43">
        <v>15</v>
      </c>
      <c r="AU12" s="41" t="s">
        <v>242</v>
      </c>
      <c r="AV12" s="175" t="s">
        <v>19</v>
      </c>
      <c r="AW12" s="177">
        <v>7</v>
      </c>
      <c r="AX12" s="177">
        <v>0</v>
      </c>
      <c r="AY12" s="177">
        <v>3</v>
      </c>
      <c r="AZ12" s="177">
        <f t="shared" si="5"/>
        <v>3</v>
      </c>
      <c r="BA12" s="177">
        <v>0</v>
      </c>
      <c r="BB12" s="202">
        <f t="shared" si="1"/>
        <v>7</v>
      </c>
      <c r="BC12" s="177">
        <f t="shared" si="1"/>
        <v>0</v>
      </c>
      <c r="BD12" s="177">
        <f t="shared" si="1"/>
        <v>3</v>
      </c>
      <c r="BE12" s="177">
        <f t="shared" si="1"/>
        <v>3</v>
      </c>
      <c r="BF12" s="203">
        <f t="shared" si="1"/>
        <v>0</v>
      </c>
      <c r="BG12" s="48"/>
      <c r="BH12" s="48"/>
      <c r="BI12" s="48"/>
      <c r="BJ12" s="48"/>
      <c r="BK12" s="48"/>
      <c r="BL12" s="178"/>
      <c r="BM12" s="178"/>
      <c r="BN12" s="64">
        <v>6</v>
      </c>
      <c r="BP12" s="47" t="s">
        <v>367</v>
      </c>
      <c r="BQ12" s="174"/>
      <c r="BR12" s="177">
        <v>1</v>
      </c>
      <c r="BS12" s="177">
        <v>0</v>
      </c>
      <c r="BT12" s="177">
        <v>0</v>
      </c>
      <c r="BU12" s="177">
        <f t="shared" si="3"/>
        <v>0</v>
      </c>
      <c r="BV12" s="177">
        <v>0</v>
      </c>
      <c r="BW12" s="202">
        <f t="shared" si="7"/>
        <v>4</v>
      </c>
      <c r="BX12" s="177">
        <f t="shared" si="7"/>
        <v>0</v>
      </c>
      <c r="BY12" s="177">
        <f t="shared" si="7"/>
        <v>0</v>
      </c>
      <c r="BZ12" s="177">
        <f t="shared" si="8"/>
        <v>0</v>
      </c>
      <c r="CA12" s="203">
        <f t="shared" si="9"/>
        <v>0</v>
      </c>
      <c r="CB12" s="48">
        <v>3</v>
      </c>
      <c r="CC12" s="48">
        <v>0</v>
      </c>
      <c r="CD12" s="48">
        <v>0</v>
      </c>
      <c r="CE12" s="48">
        <f t="shared" si="4"/>
        <v>0</v>
      </c>
      <c r="CF12" s="48">
        <v>0</v>
      </c>
      <c r="CG12" s="178"/>
    </row>
    <row r="13" spans="1:85" ht="16.5" customHeight="1" thickBot="1" x14ac:dyDescent="0.3">
      <c r="A13" s="178"/>
      <c r="Q13" s="178"/>
      <c r="R13" s="178"/>
      <c r="S13" s="323"/>
      <c r="T13" s="64"/>
      <c r="U13" s="382" t="s">
        <v>26</v>
      </c>
      <c r="V13" s="383"/>
      <c r="W13" s="382"/>
      <c r="X13" s="384"/>
      <c r="Y13" s="382"/>
      <c r="Z13" s="48"/>
      <c r="AA13" s="48"/>
      <c r="AB13" s="48">
        <f>+AB82</f>
        <v>10</v>
      </c>
      <c r="AC13" s="48">
        <f>+AC82</f>
        <v>7</v>
      </c>
      <c r="AD13" s="48">
        <f>+AD82</f>
        <v>2</v>
      </c>
      <c r="AE13" s="48">
        <f>+AE82</f>
        <v>1</v>
      </c>
      <c r="AF13" s="411">
        <f t="shared" ref="AF13:AF14" si="10">+(AC13*2+AE13)/(2*AB13)</f>
        <v>0.75</v>
      </c>
      <c r="AG13" s="411"/>
      <c r="AH13" s="48">
        <f>+AH82</f>
        <v>0</v>
      </c>
      <c r="AI13" s="48">
        <f>+AI82</f>
        <v>0</v>
      </c>
      <c r="AJ13" s="48">
        <f>+AJ82</f>
        <v>22</v>
      </c>
      <c r="AK13" s="48">
        <f>+AK82</f>
        <v>0</v>
      </c>
      <c r="AL13" s="48">
        <f>+AL82</f>
        <v>0</v>
      </c>
      <c r="AM13" s="381">
        <f t="shared" ref="AM13:AM14" si="11">+AJ13/AB13</f>
        <v>2.2000000000000002</v>
      </c>
      <c r="AN13" s="174"/>
      <c r="AO13" s="174"/>
      <c r="AP13" s="174"/>
      <c r="AQ13" s="170"/>
      <c r="AR13" s="178"/>
      <c r="AS13" s="94">
        <v>6</v>
      </c>
      <c r="AT13" s="43">
        <v>2</v>
      </c>
      <c r="AU13" s="41" t="s">
        <v>100</v>
      </c>
      <c r="AV13" s="175" t="s">
        <v>19</v>
      </c>
      <c r="AW13" s="177">
        <v>7</v>
      </c>
      <c r="AX13" s="177">
        <v>1</v>
      </c>
      <c r="AY13" s="177">
        <v>0</v>
      </c>
      <c r="AZ13" s="177">
        <f t="shared" si="5"/>
        <v>1</v>
      </c>
      <c r="BA13" s="177">
        <v>0</v>
      </c>
      <c r="BB13" s="202">
        <f t="shared" si="1"/>
        <v>22</v>
      </c>
      <c r="BC13" s="177">
        <f t="shared" si="1"/>
        <v>1</v>
      </c>
      <c r="BD13" s="177">
        <f t="shared" si="1"/>
        <v>0</v>
      </c>
      <c r="BE13" s="177">
        <f t="shared" si="1"/>
        <v>1</v>
      </c>
      <c r="BF13" s="203">
        <f t="shared" si="1"/>
        <v>0</v>
      </c>
      <c r="BG13" s="48">
        <v>15</v>
      </c>
      <c r="BH13" s="48">
        <v>0</v>
      </c>
      <c r="BI13" s="48">
        <v>0</v>
      </c>
      <c r="BJ13" s="48">
        <f>+BH13+BI13</f>
        <v>0</v>
      </c>
      <c r="BK13" s="48">
        <v>0</v>
      </c>
      <c r="BL13" s="178"/>
      <c r="BM13" s="178"/>
      <c r="BN13" s="64">
        <v>6.5</v>
      </c>
      <c r="BP13" s="47" t="s">
        <v>427</v>
      </c>
      <c r="BQ13" s="174"/>
      <c r="BR13" s="177">
        <v>3</v>
      </c>
      <c r="BS13" s="177">
        <v>1</v>
      </c>
      <c r="BT13" s="177">
        <v>0</v>
      </c>
      <c r="BU13" s="177">
        <f t="shared" si="3"/>
        <v>1</v>
      </c>
      <c r="BV13" s="177">
        <v>0</v>
      </c>
      <c r="BW13" s="202">
        <f t="shared" si="7"/>
        <v>8</v>
      </c>
      <c r="BX13" s="177">
        <f t="shared" si="7"/>
        <v>1</v>
      </c>
      <c r="BY13" s="177">
        <f t="shared" si="7"/>
        <v>1</v>
      </c>
      <c r="BZ13" s="177">
        <f t="shared" si="8"/>
        <v>2</v>
      </c>
      <c r="CA13" s="203">
        <f t="shared" si="9"/>
        <v>0</v>
      </c>
      <c r="CB13" s="48">
        <v>5</v>
      </c>
      <c r="CC13" s="48">
        <v>0</v>
      </c>
      <c r="CD13" s="48">
        <v>1</v>
      </c>
      <c r="CE13" s="48">
        <f t="shared" si="4"/>
        <v>1</v>
      </c>
      <c r="CF13" s="48">
        <v>0</v>
      </c>
      <c r="CG13" s="178"/>
    </row>
    <row r="14" spans="1:85" ht="16.5" customHeight="1" x14ac:dyDescent="0.25">
      <c r="A14" s="178"/>
      <c r="B14" s="210" t="str">
        <f>"Summary for Week "&amp;TEXT(C2,"##")&amp;":"</f>
        <v>Summary for Week 22:</v>
      </c>
      <c r="C14" s="211"/>
      <c r="D14" s="211"/>
      <c r="E14" s="424">
        <v>44312</v>
      </c>
      <c r="F14" s="424"/>
      <c r="G14" s="212" t="s">
        <v>128</v>
      </c>
      <c r="H14" s="212" t="s">
        <v>33</v>
      </c>
      <c r="I14" s="212" t="s">
        <v>170</v>
      </c>
      <c r="J14" s="213"/>
      <c r="K14" s="213"/>
      <c r="L14" s="212" t="s">
        <v>169</v>
      </c>
      <c r="M14" s="213"/>
      <c r="N14" s="213"/>
      <c r="O14" s="213"/>
      <c r="P14" s="213"/>
      <c r="Q14" s="178"/>
      <c r="R14" s="178"/>
      <c r="S14" s="323"/>
      <c r="T14" s="208"/>
      <c r="U14" s="214"/>
      <c r="V14" s="215" t="s">
        <v>656</v>
      </c>
      <c r="W14" s="214"/>
      <c r="X14" s="214"/>
      <c r="Y14" s="215"/>
      <c r="Z14" s="199"/>
      <c r="AA14" s="199"/>
      <c r="AB14" s="68">
        <f t="shared" ref="AB14:AE14" si="12">SUM(AB5:AB13)</f>
        <v>56</v>
      </c>
      <c r="AC14" s="68">
        <f t="shared" si="12"/>
        <v>24</v>
      </c>
      <c r="AD14" s="68">
        <f t="shared" si="12"/>
        <v>24</v>
      </c>
      <c r="AE14" s="68">
        <f t="shared" si="12"/>
        <v>8</v>
      </c>
      <c r="AF14" s="413">
        <f t="shared" si="10"/>
        <v>0.5</v>
      </c>
      <c r="AG14" s="413"/>
      <c r="AH14" s="68">
        <f t="shared" ref="AH14:AL14" si="13">SUM(AH5:AH13)</f>
        <v>26</v>
      </c>
      <c r="AI14" s="68">
        <f t="shared" si="13"/>
        <v>1</v>
      </c>
      <c r="AJ14" s="68">
        <f t="shared" si="13"/>
        <v>173</v>
      </c>
      <c r="AK14" s="68">
        <f t="shared" si="13"/>
        <v>5</v>
      </c>
      <c r="AL14" s="68">
        <f t="shared" si="13"/>
        <v>2</v>
      </c>
      <c r="AM14" s="196">
        <f t="shared" si="11"/>
        <v>3.0892857142857144</v>
      </c>
      <c r="AN14" s="177"/>
      <c r="AO14" s="177"/>
      <c r="AP14" s="177"/>
      <c r="AQ14" s="170"/>
      <c r="AR14" s="178"/>
      <c r="AS14" s="94">
        <v>9</v>
      </c>
      <c r="AT14" s="43">
        <v>4</v>
      </c>
      <c r="AU14" s="41" t="s">
        <v>117</v>
      </c>
      <c r="AV14" s="175" t="s">
        <v>19</v>
      </c>
      <c r="AW14" s="177">
        <v>4</v>
      </c>
      <c r="AX14" s="177">
        <v>0</v>
      </c>
      <c r="AY14" s="177">
        <v>1</v>
      </c>
      <c r="AZ14" s="177">
        <f t="shared" si="5"/>
        <v>1</v>
      </c>
      <c r="BA14" s="177">
        <v>0</v>
      </c>
      <c r="BB14" s="202">
        <f t="shared" si="1"/>
        <v>13</v>
      </c>
      <c r="BC14" s="177">
        <f t="shared" si="1"/>
        <v>5</v>
      </c>
      <c r="BD14" s="177">
        <f t="shared" si="1"/>
        <v>3</v>
      </c>
      <c r="BE14" s="177">
        <f t="shared" si="1"/>
        <v>8</v>
      </c>
      <c r="BF14" s="203">
        <f t="shared" si="1"/>
        <v>2</v>
      </c>
      <c r="BG14" s="48">
        <v>9</v>
      </c>
      <c r="BH14" s="48">
        <v>5</v>
      </c>
      <c r="BI14" s="48">
        <v>2</v>
      </c>
      <c r="BJ14" s="48">
        <f>+BH14+BI14</f>
        <v>7</v>
      </c>
      <c r="BK14" s="48">
        <v>2</v>
      </c>
      <c r="BL14" s="178"/>
      <c r="BM14" s="178"/>
      <c r="BN14" s="64">
        <v>7</v>
      </c>
      <c r="BP14" s="47" t="s">
        <v>685</v>
      </c>
      <c r="BR14" s="177">
        <v>1</v>
      </c>
      <c r="BS14" s="177">
        <v>0</v>
      </c>
      <c r="BT14" s="177">
        <v>0</v>
      </c>
      <c r="BU14" s="177">
        <f>+BS14+BT14</f>
        <v>0</v>
      </c>
      <c r="BV14" s="177">
        <v>0</v>
      </c>
      <c r="BW14" s="202">
        <f t="shared" si="7"/>
        <v>2</v>
      </c>
      <c r="BX14" s="177">
        <f t="shared" si="7"/>
        <v>0</v>
      </c>
      <c r="BY14" s="177">
        <f t="shared" si="7"/>
        <v>0</v>
      </c>
      <c r="BZ14" s="177">
        <f t="shared" si="8"/>
        <v>0</v>
      </c>
      <c r="CA14" s="203">
        <f t="shared" si="9"/>
        <v>0</v>
      </c>
      <c r="CB14" s="48">
        <v>1</v>
      </c>
      <c r="CC14" s="48">
        <v>0</v>
      </c>
      <c r="CD14" s="48">
        <v>0</v>
      </c>
      <c r="CE14" s="48">
        <f t="shared" si="4"/>
        <v>0</v>
      </c>
      <c r="CF14" s="48">
        <v>0</v>
      </c>
      <c r="CG14" s="178"/>
    </row>
    <row r="15" spans="1:85" ht="16.5" customHeight="1" x14ac:dyDescent="0.25">
      <c r="A15" s="178"/>
      <c r="B15" s="388" t="s">
        <v>56</v>
      </c>
      <c r="C15" s="327" t="s">
        <v>649</v>
      </c>
      <c r="D15" s="328"/>
      <c r="E15" s="320"/>
      <c r="F15" s="320"/>
      <c r="G15" s="330">
        <v>4</v>
      </c>
      <c r="H15" s="321">
        <v>1</v>
      </c>
      <c r="I15" s="175" t="s">
        <v>116</v>
      </c>
      <c r="J15" s="175"/>
      <c r="K15" s="175"/>
      <c r="L15" s="175" t="s">
        <v>856</v>
      </c>
      <c r="M15" s="175"/>
      <c r="N15" s="175"/>
      <c r="O15" s="175"/>
      <c r="P15" s="175"/>
      <c r="Q15" s="178"/>
      <c r="R15" s="178"/>
      <c r="S15" s="323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7"/>
      <c r="AM15" s="177"/>
      <c r="AN15" s="177"/>
      <c r="AO15" s="177"/>
      <c r="AP15" s="177"/>
      <c r="AQ15" s="170"/>
      <c r="AR15" s="178"/>
      <c r="AS15" s="94">
        <v>7.5</v>
      </c>
      <c r="AT15" s="43">
        <v>3</v>
      </c>
      <c r="AU15" s="41" t="s">
        <v>66</v>
      </c>
      <c r="AV15" s="175" t="s">
        <v>19</v>
      </c>
      <c r="AW15" s="177">
        <v>7</v>
      </c>
      <c r="AX15" s="177">
        <v>0</v>
      </c>
      <c r="AY15" s="177">
        <v>1</v>
      </c>
      <c r="AZ15" s="177">
        <f t="shared" si="5"/>
        <v>1</v>
      </c>
      <c r="BA15" s="177">
        <v>0</v>
      </c>
      <c r="BB15" s="202">
        <f t="shared" si="1"/>
        <v>20</v>
      </c>
      <c r="BC15" s="177">
        <f t="shared" si="1"/>
        <v>0</v>
      </c>
      <c r="BD15" s="177">
        <f t="shared" si="1"/>
        <v>4</v>
      </c>
      <c r="BE15" s="177">
        <f t="shared" si="1"/>
        <v>4</v>
      </c>
      <c r="BF15" s="203">
        <f t="shared" si="1"/>
        <v>0</v>
      </c>
      <c r="BG15" s="48">
        <v>13</v>
      </c>
      <c r="BH15" s="48">
        <v>0</v>
      </c>
      <c r="BI15" s="48">
        <v>3</v>
      </c>
      <c r="BJ15" s="48">
        <f>+BH15+BI15</f>
        <v>3</v>
      </c>
      <c r="BK15" s="48">
        <v>0</v>
      </c>
      <c r="BL15" s="178"/>
      <c r="BM15" s="178"/>
      <c r="BN15" s="64">
        <v>6.5</v>
      </c>
      <c r="BP15" s="47" t="s">
        <v>433</v>
      </c>
      <c r="BQ15" s="47" t="s">
        <v>692</v>
      </c>
      <c r="BR15" s="177"/>
      <c r="BS15" s="177"/>
      <c r="BT15" s="177"/>
      <c r="BU15" s="177"/>
      <c r="BV15" s="177"/>
      <c r="BW15" s="202">
        <f t="shared" si="7"/>
        <v>7</v>
      </c>
      <c r="BX15" s="177">
        <f t="shared" si="7"/>
        <v>0</v>
      </c>
      <c r="BY15" s="177">
        <f t="shared" si="7"/>
        <v>2</v>
      </c>
      <c r="BZ15" s="177">
        <f t="shared" si="8"/>
        <v>2</v>
      </c>
      <c r="CA15" s="203">
        <f t="shared" si="9"/>
        <v>0</v>
      </c>
      <c r="CB15" s="48">
        <v>7</v>
      </c>
      <c r="CC15" s="48">
        <v>0</v>
      </c>
      <c r="CD15" s="48">
        <v>2</v>
      </c>
      <c r="CE15" s="48">
        <f t="shared" si="4"/>
        <v>2</v>
      </c>
      <c r="CF15" s="48">
        <v>0</v>
      </c>
      <c r="CG15" s="178"/>
    </row>
    <row r="16" spans="1:85" ht="16.5" customHeight="1" x14ac:dyDescent="0.25">
      <c r="A16" s="178"/>
      <c r="B16" s="177" t="s">
        <v>36</v>
      </c>
      <c r="C16" s="320" t="s">
        <v>860</v>
      </c>
      <c r="D16" s="320"/>
      <c r="E16" s="320"/>
      <c r="F16" s="320"/>
      <c r="G16" s="330"/>
      <c r="H16" s="321">
        <v>2</v>
      </c>
      <c r="I16" s="175" t="s">
        <v>37</v>
      </c>
      <c r="J16" s="175"/>
      <c r="K16" s="175"/>
      <c r="L16" s="175" t="s">
        <v>858</v>
      </c>
      <c r="M16" s="175"/>
      <c r="N16" s="175"/>
      <c r="O16" s="175"/>
      <c r="P16" s="175"/>
      <c r="Q16" s="178"/>
      <c r="R16" s="178"/>
      <c r="S16" s="323"/>
      <c r="T16" s="177"/>
      <c r="U16" s="175"/>
      <c r="V16" s="175"/>
      <c r="W16" s="175"/>
      <c r="X16" s="175"/>
      <c r="Y16" s="205"/>
      <c r="Z16" s="177"/>
      <c r="AA16" s="177"/>
      <c r="AB16" s="177"/>
      <c r="AC16" s="177"/>
      <c r="AD16" s="177"/>
      <c r="AE16" s="176"/>
      <c r="AF16" s="175"/>
      <c r="AG16" s="175"/>
      <c r="AH16" s="175"/>
      <c r="AI16" s="175"/>
      <c r="AJ16" s="175"/>
      <c r="AK16" s="205"/>
      <c r="AL16" s="177"/>
      <c r="AM16" s="177"/>
      <c r="AN16" s="177"/>
      <c r="AO16" s="177"/>
      <c r="AP16" s="177"/>
      <c r="AQ16" s="170"/>
      <c r="AR16" s="178"/>
      <c r="AS16" s="94">
        <v>9</v>
      </c>
      <c r="AT16" s="43"/>
      <c r="AU16" s="41" t="s">
        <v>133</v>
      </c>
      <c r="AV16" s="175" t="s">
        <v>19</v>
      </c>
      <c r="AW16" s="177"/>
      <c r="AX16" s="177"/>
      <c r="AY16" s="177"/>
      <c r="AZ16" s="177"/>
      <c r="BA16" s="177"/>
      <c r="BB16" s="202">
        <f t="shared" si="1"/>
        <v>5</v>
      </c>
      <c r="BC16" s="177">
        <f t="shared" si="1"/>
        <v>1</v>
      </c>
      <c r="BD16" s="177">
        <f t="shared" si="1"/>
        <v>3</v>
      </c>
      <c r="BE16" s="177">
        <f t="shared" si="1"/>
        <v>4</v>
      </c>
      <c r="BF16" s="203">
        <f t="shared" si="1"/>
        <v>2</v>
      </c>
      <c r="BG16" s="48">
        <v>5</v>
      </c>
      <c r="BH16" s="48">
        <v>1</v>
      </c>
      <c r="BI16" s="48">
        <v>3</v>
      </c>
      <c r="BJ16" s="48">
        <f>+BH16+BI16</f>
        <v>4</v>
      </c>
      <c r="BK16" s="48">
        <v>2</v>
      </c>
      <c r="BL16" s="178"/>
      <c r="BM16" s="178"/>
      <c r="BN16" s="64">
        <v>8</v>
      </c>
      <c r="BP16" s="47" t="s">
        <v>401</v>
      </c>
      <c r="BQ16" s="47" t="s">
        <v>697</v>
      </c>
      <c r="BR16" s="177"/>
      <c r="BS16" s="177"/>
      <c r="BT16" s="177"/>
      <c r="BU16" s="177"/>
      <c r="BV16" s="177"/>
      <c r="BW16" s="202">
        <f t="shared" si="7"/>
        <v>8</v>
      </c>
      <c r="BX16" s="177">
        <f t="shared" si="7"/>
        <v>12</v>
      </c>
      <c r="BY16" s="177">
        <f t="shared" si="7"/>
        <v>7</v>
      </c>
      <c r="BZ16" s="177">
        <f t="shared" si="8"/>
        <v>19</v>
      </c>
      <c r="CA16" s="203">
        <f t="shared" si="9"/>
        <v>0</v>
      </c>
      <c r="CB16" s="48">
        <v>8</v>
      </c>
      <c r="CC16" s="48">
        <v>12</v>
      </c>
      <c r="CD16" s="48">
        <v>7</v>
      </c>
      <c r="CE16" s="48">
        <f t="shared" si="4"/>
        <v>19</v>
      </c>
      <c r="CF16" s="48">
        <v>0</v>
      </c>
      <c r="CG16" s="178"/>
    </row>
    <row r="17" spans="1:85" ht="16.5" customHeight="1" x14ac:dyDescent="0.25">
      <c r="A17" s="178"/>
      <c r="B17" s="174"/>
      <c r="C17" s="320" t="s">
        <v>861</v>
      </c>
      <c r="D17" s="324"/>
      <c r="E17" s="324"/>
      <c r="F17" s="324"/>
      <c r="G17" s="324"/>
      <c r="H17" s="321">
        <v>2</v>
      </c>
      <c r="I17" s="175" t="s">
        <v>134</v>
      </c>
      <c r="J17" s="175"/>
      <c r="K17" s="175"/>
      <c r="L17" s="175" t="s">
        <v>857</v>
      </c>
      <c r="M17" s="175"/>
      <c r="N17" s="175"/>
      <c r="O17" s="175"/>
      <c r="P17" s="175"/>
      <c r="Q17" s="178"/>
      <c r="R17" s="178"/>
      <c r="S17" s="323"/>
      <c r="T17" s="408" t="s">
        <v>658</v>
      </c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177"/>
      <c r="AO17" s="177"/>
      <c r="AP17" s="177"/>
      <c r="AQ17" s="170"/>
      <c r="AR17" s="178"/>
      <c r="AS17" s="94">
        <v>6.5</v>
      </c>
      <c r="AT17" s="43"/>
      <c r="AU17" s="41" t="s">
        <v>119</v>
      </c>
      <c r="AV17" s="175" t="s">
        <v>19</v>
      </c>
      <c r="AW17" s="177"/>
      <c r="AX17" s="177"/>
      <c r="AY17" s="177"/>
      <c r="AZ17" s="177"/>
      <c r="BA17" s="177"/>
      <c r="BB17" s="202">
        <f t="shared" si="1"/>
        <v>9</v>
      </c>
      <c r="BC17" s="177">
        <f t="shared" si="1"/>
        <v>0</v>
      </c>
      <c r="BD17" s="177">
        <f t="shared" si="1"/>
        <v>2</v>
      </c>
      <c r="BE17" s="177">
        <f t="shared" si="1"/>
        <v>2</v>
      </c>
      <c r="BF17" s="203">
        <f t="shared" si="1"/>
        <v>0</v>
      </c>
      <c r="BG17" s="48">
        <v>9</v>
      </c>
      <c r="BH17" s="48">
        <v>0</v>
      </c>
      <c r="BI17" s="48">
        <v>2</v>
      </c>
      <c r="BJ17" s="48">
        <f>+BH17+BI17</f>
        <v>2</v>
      </c>
      <c r="BK17" s="48">
        <v>0</v>
      </c>
      <c r="BL17" s="178"/>
      <c r="BM17" s="178"/>
      <c r="BN17" s="64">
        <v>8</v>
      </c>
      <c r="BP17" s="47" t="s">
        <v>397</v>
      </c>
      <c r="BQ17" s="174"/>
      <c r="BR17" s="177">
        <v>2</v>
      </c>
      <c r="BS17" s="177">
        <v>1</v>
      </c>
      <c r="BT17" s="177">
        <v>0</v>
      </c>
      <c r="BU17" s="177">
        <f t="shared" ref="BU17:BU23" si="14">+BS17+BT17</f>
        <v>1</v>
      </c>
      <c r="BV17" s="177">
        <v>0</v>
      </c>
      <c r="BW17" s="202">
        <f t="shared" si="7"/>
        <v>6</v>
      </c>
      <c r="BX17" s="177">
        <f t="shared" si="7"/>
        <v>2</v>
      </c>
      <c r="BY17" s="177">
        <f t="shared" si="7"/>
        <v>1</v>
      </c>
      <c r="BZ17" s="177">
        <f t="shared" si="8"/>
        <v>3</v>
      </c>
      <c r="CA17" s="203">
        <f t="shared" si="9"/>
        <v>0</v>
      </c>
      <c r="CB17" s="48">
        <v>4</v>
      </c>
      <c r="CC17" s="48">
        <v>1</v>
      </c>
      <c r="CD17" s="48">
        <v>1</v>
      </c>
      <c r="CE17" s="48">
        <f t="shared" si="4"/>
        <v>2</v>
      </c>
      <c r="CF17" s="48">
        <v>0</v>
      </c>
      <c r="CG17" s="178"/>
    </row>
    <row r="18" spans="1:85" ht="16.5" customHeight="1" thickBot="1" x14ac:dyDescent="0.3">
      <c r="A18" s="178"/>
      <c r="C18" s="18"/>
      <c r="D18" s="18"/>
      <c r="E18" s="18"/>
      <c r="F18" s="18"/>
      <c r="G18" s="18"/>
      <c r="H18" s="321">
        <v>2</v>
      </c>
      <c r="I18" s="175" t="s">
        <v>488</v>
      </c>
      <c r="J18" s="175"/>
      <c r="K18" s="175"/>
      <c r="L18" s="175" t="s">
        <v>856</v>
      </c>
      <c r="M18" s="175"/>
      <c r="N18" s="175"/>
      <c r="O18" s="175"/>
      <c r="P18" s="175" t="s">
        <v>286</v>
      </c>
      <c r="Q18" s="178"/>
      <c r="R18" s="178"/>
      <c r="S18" s="323"/>
      <c r="AN18" s="177"/>
      <c r="AO18" s="177"/>
      <c r="AP18" s="177"/>
      <c r="AQ18" s="170"/>
      <c r="AR18" s="178"/>
      <c r="AS18" s="33" t="s">
        <v>247</v>
      </c>
      <c r="AT18" s="216"/>
      <c r="AU18" s="216"/>
      <c r="AV18" s="216"/>
      <c r="AW18" s="217">
        <f>SUM(AW5:AW17)</f>
        <v>70</v>
      </c>
      <c r="AX18" s="217">
        <f>SUM(AX5:AX17)</f>
        <v>16</v>
      </c>
      <c r="AY18" s="217">
        <f>SUM(AY5:AY17)+SUMIF(Y$5:Y$12,AV17,AI$5:AI$12)</f>
        <v>24</v>
      </c>
      <c r="AZ18" s="217">
        <f>+AY18+AX18</f>
        <v>40</v>
      </c>
      <c r="BA18" s="217">
        <f>SUM(BA5:BA17)</f>
        <v>0</v>
      </c>
      <c r="BB18" s="218">
        <f t="shared" si="1"/>
        <v>218</v>
      </c>
      <c r="BC18" s="217">
        <f t="shared" si="1"/>
        <v>49</v>
      </c>
      <c r="BD18" s="217">
        <f t="shared" si="1"/>
        <v>65</v>
      </c>
      <c r="BE18" s="217">
        <f t="shared" si="1"/>
        <v>114</v>
      </c>
      <c r="BF18" s="219">
        <f t="shared" si="1"/>
        <v>8</v>
      </c>
      <c r="BG18" s="217">
        <f>+SUM(BG5:BG17)</f>
        <v>148</v>
      </c>
      <c r="BH18" s="217">
        <f>+SUM(BH5:BH17)</f>
        <v>33</v>
      </c>
      <c r="BI18" s="217">
        <f>+SUM(BI5:BI17)+SUMIF($Y$35:$Y$42,"Canadiens",$AI$35:$AI$42)</f>
        <v>41</v>
      </c>
      <c r="BJ18" s="217">
        <f>+BI18+BH18</f>
        <v>74</v>
      </c>
      <c r="BK18" s="217">
        <f>+SUM(BK5:BK17)+SUMIF($Y$35:$Y$42,"Canadiens",$AH$35:$AH$42)</f>
        <v>8</v>
      </c>
      <c r="BL18" s="178"/>
      <c r="BM18" s="178"/>
      <c r="BN18" s="64">
        <v>8.5</v>
      </c>
      <c r="BP18" s="47" t="s">
        <v>479</v>
      </c>
      <c r="BQ18" s="174"/>
      <c r="BR18" s="177">
        <v>2</v>
      </c>
      <c r="BS18" s="177">
        <v>2</v>
      </c>
      <c r="BT18" s="177">
        <v>0</v>
      </c>
      <c r="BU18" s="177">
        <f t="shared" si="14"/>
        <v>2</v>
      </c>
      <c r="BV18" s="177">
        <v>2</v>
      </c>
      <c r="BW18" s="202">
        <f t="shared" si="7"/>
        <v>7</v>
      </c>
      <c r="BX18" s="177">
        <f t="shared" si="7"/>
        <v>9</v>
      </c>
      <c r="BY18" s="177">
        <f t="shared" si="7"/>
        <v>4</v>
      </c>
      <c r="BZ18" s="177">
        <f t="shared" si="8"/>
        <v>13</v>
      </c>
      <c r="CA18" s="203">
        <f t="shared" si="9"/>
        <v>2</v>
      </c>
      <c r="CB18" s="48">
        <v>5</v>
      </c>
      <c r="CC18" s="48">
        <v>7</v>
      </c>
      <c r="CD18" s="48">
        <v>4</v>
      </c>
      <c r="CE18" s="48">
        <f t="shared" si="4"/>
        <v>11</v>
      </c>
      <c r="CF18" s="48">
        <v>0</v>
      </c>
      <c r="CG18" s="178"/>
    </row>
    <row r="19" spans="1:85" ht="16.5" customHeight="1" thickBot="1" x14ac:dyDescent="0.3">
      <c r="A19" s="178"/>
      <c r="C19" s="18"/>
      <c r="D19" s="18"/>
      <c r="E19" s="18"/>
      <c r="F19" s="18"/>
      <c r="G19" s="18"/>
      <c r="H19" s="18"/>
      <c r="I19" s="320"/>
      <c r="J19" s="320"/>
      <c r="K19" s="320"/>
      <c r="L19" s="320"/>
      <c r="M19" s="320"/>
      <c r="N19" s="320"/>
      <c r="O19" s="320"/>
      <c r="P19" s="175"/>
      <c r="Q19" s="178"/>
      <c r="R19" s="178"/>
      <c r="S19" s="323"/>
      <c r="T19" s="394" t="s">
        <v>310</v>
      </c>
      <c r="U19" s="25"/>
      <c r="V19" s="25"/>
      <c r="W19" s="25"/>
      <c r="X19" s="25"/>
      <c r="Y19" s="25" t="s">
        <v>2</v>
      </c>
      <c r="Z19" s="254"/>
      <c r="AA19" s="25"/>
      <c r="AB19" s="394" t="s">
        <v>4</v>
      </c>
      <c r="AC19" s="394" t="s">
        <v>8</v>
      </c>
      <c r="AD19" s="394" t="s">
        <v>9</v>
      </c>
      <c r="AE19" s="394" t="s">
        <v>10</v>
      </c>
      <c r="AF19" s="423" t="s">
        <v>129</v>
      </c>
      <c r="AG19" s="423"/>
      <c r="AH19" s="394" t="s">
        <v>3</v>
      </c>
      <c r="AI19" s="394" t="s">
        <v>130</v>
      </c>
      <c r="AJ19" s="394" t="s">
        <v>5</v>
      </c>
      <c r="AK19" s="394" t="s">
        <v>7</v>
      </c>
      <c r="AL19" s="394" t="s">
        <v>6</v>
      </c>
      <c r="AM19" s="394" t="s">
        <v>131</v>
      </c>
      <c r="AN19" s="177"/>
      <c r="AO19" s="177"/>
      <c r="AP19" s="177"/>
      <c r="AQ19" s="170"/>
      <c r="AR19" s="178"/>
      <c r="AS19" s="34" t="s">
        <v>172</v>
      </c>
      <c r="AT19" s="220"/>
      <c r="AU19" s="221"/>
      <c r="AV19" s="32" t="s">
        <v>176</v>
      </c>
      <c r="AW19" s="199">
        <v>12</v>
      </c>
      <c r="AX19" s="199">
        <v>4</v>
      </c>
      <c r="AY19" s="199">
        <v>8</v>
      </c>
      <c r="AZ19" s="177">
        <f t="shared" ref="AZ19" si="15">+AY19+AX19</f>
        <v>12</v>
      </c>
      <c r="BA19" s="199">
        <v>0</v>
      </c>
      <c r="BB19" s="202">
        <f t="shared" si="1"/>
        <v>42</v>
      </c>
      <c r="BC19" s="177">
        <f t="shared" si="1"/>
        <v>9</v>
      </c>
      <c r="BD19" s="177">
        <f t="shared" si="1"/>
        <v>16</v>
      </c>
      <c r="BE19" s="177">
        <f t="shared" si="1"/>
        <v>25</v>
      </c>
      <c r="BF19" s="203">
        <f t="shared" si="1"/>
        <v>6</v>
      </c>
      <c r="BG19" s="31">
        <v>30</v>
      </c>
      <c r="BH19" s="31">
        <v>5</v>
      </c>
      <c r="BI19" s="31">
        <v>8</v>
      </c>
      <c r="BJ19" s="31">
        <f t="shared" ref="BJ19" si="16">+BH19+BI19</f>
        <v>13</v>
      </c>
      <c r="BK19" s="31">
        <v>6</v>
      </c>
      <c r="BL19" s="178"/>
      <c r="BM19" s="178"/>
      <c r="BN19" s="64">
        <v>6.5</v>
      </c>
      <c r="BP19" s="47" t="s">
        <v>531</v>
      </c>
      <c r="BQ19" s="174"/>
      <c r="BR19" s="177">
        <v>0</v>
      </c>
      <c r="BS19" s="177">
        <v>0</v>
      </c>
      <c r="BT19" s="177">
        <v>0</v>
      </c>
      <c r="BU19" s="177">
        <f t="shared" si="14"/>
        <v>0</v>
      </c>
      <c r="BV19" s="177">
        <v>0</v>
      </c>
      <c r="BW19" s="202">
        <f t="shared" si="7"/>
        <v>4</v>
      </c>
      <c r="BX19" s="177">
        <f t="shared" si="7"/>
        <v>1</v>
      </c>
      <c r="BY19" s="177">
        <f t="shared" si="7"/>
        <v>1</v>
      </c>
      <c r="BZ19" s="177">
        <f t="shared" si="8"/>
        <v>2</v>
      </c>
      <c r="CA19" s="203">
        <f t="shared" si="9"/>
        <v>0</v>
      </c>
      <c r="CB19" s="48">
        <v>4</v>
      </c>
      <c r="CC19" s="48">
        <v>1</v>
      </c>
      <c r="CD19" s="48">
        <v>1</v>
      </c>
      <c r="CE19" s="48">
        <f t="shared" si="4"/>
        <v>2</v>
      </c>
      <c r="CF19" s="48">
        <v>0</v>
      </c>
      <c r="CG19" s="178"/>
    </row>
    <row r="20" spans="1:85" ht="16.5" customHeight="1" x14ac:dyDescent="0.25">
      <c r="A20" s="178"/>
      <c r="B20" s="177" t="s">
        <v>60</v>
      </c>
      <c r="C20" s="327" t="s">
        <v>648</v>
      </c>
      <c r="D20" s="324"/>
      <c r="E20" s="320"/>
      <c r="F20" s="320"/>
      <c r="G20" s="330">
        <v>2</v>
      </c>
      <c r="H20" s="321">
        <v>1</v>
      </c>
      <c r="I20" s="320" t="s">
        <v>112</v>
      </c>
      <c r="J20" s="320"/>
      <c r="K20" s="320"/>
      <c r="L20" s="320" t="s">
        <v>468</v>
      </c>
      <c r="M20" s="320"/>
      <c r="N20" s="320"/>
      <c r="O20" s="320"/>
      <c r="P20" s="175"/>
      <c r="Q20" s="178"/>
      <c r="R20" s="178"/>
      <c r="S20" s="323"/>
      <c r="T20" s="94">
        <v>7.5</v>
      </c>
      <c r="U20" s="106" t="s">
        <v>16</v>
      </c>
      <c r="V20" s="107"/>
      <c r="W20" s="106"/>
      <c r="X20" s="106"/>
      <c r="Y20" s="106" t="s">
        <v>17</v>
      </c>
      <c r="Z20" s="48"/>
      <c r="AA20" s="48"/>
      <c r="AB20" s="94">
        <f>SUMIF($U$5:$U$12,$U20,AB$5:AB$12)+SUMIF($U$35:$U$42,$U20,AB$35:AB$42)</f>
        <v>10.5</v>
      </c>
      <c r="AC20" s="48">
        <f t="shared" ref="AB20:AE27" si="17">SUMIF($U$5:$U$12,$U20,AC$5:AC$12)+SUMIF($U$35:$U$42,$U20,AC$35:AC$42)</f>
        <v>6</v>
      </c>
      <c r="AD20" s="48">
        <f t="shared" si="17"/>
        <v>3</v>
      </c>
      <c r="AE20" s="48">
        <f t="shared" si="17"/>
        <v>1</v>
      </c>
      <c r="AF20" s="411">
        <f t="shared" ref="AF20:AF29" si="18">+(AC20*2+AE20)/(2*AB20)</f>
        <v>0.61904761904761907</v>
      </c>
      <c r="AG20" s="411"/>
      <c r="AH20" s="48">
        <f t="shared" ref="AH20:AL27" si="19">SUMIF($U$5:$U$12,$U20,AH$5:AH$12)+SUMIF($U$35:$U$42,$U20,AH$35:AH$42)</f>
        <v>0</v>
      </c>
      <c r="AI20" s="48">
        <f t="shared" si="19"/>
        <v>0</v>
      </c>
      <c r="AJ20" s="48">
        <f t="shared" si="19"/>
        <v>15</v>
      </c>
      <c r="AK20" s="48">
        <f t="shared" si="19"/>
        <v>0</v>
      </c>
      <c r="AL20" s="48">
        <f t="shared" si="19"/>
        <v>4</v>
      </c>
      <c r="AM20" s="280">
        <f>+AJ20/AB20</f>
        <v>1.4285714285714286</v>
      </c>
      <c r="AN20" s="177"/>
      <c r="AO20" s="177"/>
      <c r="AP20" s="177"/>
      <c r="AQ20" s="170"/>
      <c r="AR20" s="178"/>
      <c r="AS20" s="64">
        <v>9</v>
      </c>
      <c r="AT20" s="48">
        <v>27</v>
      </c>
      <c r="AU20" s="47" t="s">
        <v>150</v>
      </c>
      <c r="AV20" s="175" t="s">
        <v>177</v>
      </c>
      <c r="AW20" s="177">
        <v>5</v>
      </c>
      <c r="AX20" s="177">
        <v>7</v>
      </c>
      <c r="AY20" s="177">
        <v>5</v>
      </c>
      <c r="AZ20" s="177">
        <f t="shared" ref="AZ20:AZ28" si="20">+AY20+AX20</f>
        <v>12</v>
      </c>
      <c r="BA20" s="177">
        <v>2</v>
      </c>
      <c r="BB20" s="202">
        <f t="shared" ref="BB20:BB28" si="21">+AW20+BG20</f>
        <v>20</v>
      </c>
      <c r="BC20" s="177">
        <f t="shared" ref="BC20:BC28" si="22">+AX20+BH20</f>
        <v>18</v>
      </c>
      <c r="BD20" s="177">
        <f t="shared" ref="BD20:BD28" si="23">+AY20+BI20</f>
        <v>17</v>
      </c>
      <c r="BE20" s="177">
        <f t="shared" ref="BE20:BE28" si="24">+AZ20+BJ20</f>
        <v>35</v>
      </c>
      <c r="BF20" s="203">
        <f t="shared" ref="BF20:BF28" si="25">+BA20+BK20</f>
        <v>6</v>
      </c>
      <c r="BG20" s="48">
        <v>15</v>
      </c>
      <c r="BH20" s="48">
        <v>11</v>
      </c>
      <c r="BI20" s="48">
        <v>12</v>
      </c>
      <c r="BJ20" s="48">
        <f>+BH20+BI20</f>
        <v>23</v>
      </c>
      <c r="BK20" s="48">
        <v>4</v>
      </c>
      <c r="BL20" s="178"/>
      <c r="BM20" s="178"/>
      <c r="BN20" s="64">
        <v>7</v>
      </c>
      <c r="BP20" s="47" t="s">
        <v>423</v>
      </c>
      <c r="BQ20" s="174"/>
      <c r="BR20" s="177">
        <v>0</v>
      </c>
      <c r="BS20" s="177">
        <v>0</v>
      </c>
      <c r="BT20" s="177">
        <v>0</v>
      </c>
      <c r="BU20" s="177">
        <f t="shared" si="14"/>
        <v>0</v>
      </c>
      <c r="BV20" s="177">
        <v>0</v>
      </c>
      <c r="BW20" s="202">
        <f t="shared" si="7"/>
        <v>1</v>
      </c>
      <c r="BX20" s="177">
        <f t="shared" si="7"/>
        <v>0</v>
      </c>
      <c r="BY20" s="177">
        <f t="shared" si="7"/>
        <v>0</v>
      </c>
      <c r="BZ20" s="177">
        <f t="shared" si="8"/>
        <v>0</v>
      </c>
      <c r="CA20" s="203">
        <f t="shared" si="9"/>
        <v>0</v>
      </c>
      <c r="CB20" s="48">
        <v>1</v>
      </c>
      <c r="CC20" s="48">
        <v>0</v>
      </c>
      <c r="CD20" s="48">
        <v>0</v>
      </c>
      <c r="CE20" s="48">
        <f t="shared" si="4"/>
        <v>0</v>
      </c>
      <c r="CF20" s="48">
        <v>0</v>
      </c>
      <c r="CG20" s="178"/>
    </row>
    <row r="21" spans="1:85" ht="16.5" customHeight="1" x14ac:dyDescent="0.25">
      <c r="A21" s="178"/>
      <c r="B21" s="177" t="s">
        <v>36</v>
      </c>
      <c r="C21" s="320" t="s">
        <v>460</v>
      </c>
      <c r="D21" s="320"/>
      <c r="E21" s="320"/>
      <c r="F21" s="320"/>
      <c r="G21" s="330"/>
      <c r="H21" s="321">
        <v>2</v>
      </c>
      <c r="I21" s="320" t="s">
        <v>91</v>
      </c>
      <c r="J21" s="320"/>
      <c r="K21" s="320"/>
      <c r="L21" s="320" t="s">
        <v>859</v>
      </c>
      <c r="M21" s="320"/>
      <c r="N21" s="320"/>
      <c r="O21" s="320"/>
      <c r="P21" s="175"/>
      <c r="Q21" s="178"/>
      <c r="R21" s="178"/>
      <c r="S21" s="323"/>
      <c r="T21" s="94">
        <v>7.5</v>
      </c>
      <c r="U21" s="106" t="s">
        <v>180</v>
      </c>
      <c r="V21" s="107"/>
      <c r="W21" s="106"/>
      <c r="X21" s="106"/>
      <c r="Y21" s="106" t="s">
        <v>173</v>
      </c>
      <c r="Z21" s="48"/>
      <c r="AA21" s="48"/>
      <c r="AB21" s="48">
        <f t="shared" si="17"/>
        <v>18</v>
      </c>
      <c r="AC21" s="48">
        <f t="shared" si="17"/>
        <v>13</v>
      </c>
      <c r="AD21" s="48">
        <f t="shared" si="17"/>
        <v>2</v>
      </c>
      <c r="AE21" s="48">
        <f t="shared" si="17"/>
        <v>3</v>
      </c>
      <c r="AF21" s="411">
        <f t="shared" si="18"/>
        <v>0.80555555555555558</v>
      </c>
      <c r="AG21" s="411"/>
      <c r="AH21" s="48">
        <f t="shared" si="19"/>
        <v>12</v>
      </c>
      <c r="AI21" s="48">
        <f t="shared" si="19"/>
        <v>3</v>
      </c>
      <c r="AJ21" s="48">
        <f t="shared" si="19"/>
        <v>29</v>
      </c>
      <c r="AK21" s="48">
        <f t="shared" si="19"/>
        <v>0</v>
      </c>
      <c r="AL21" s="48">
        <f t="shared" si="19"/>
        <v>3</v>
      </c>
      <c r="AM21" s="380">
        <f t="shared" ref="AM21:AM29" si="26">+AJ21/AB21</f>
        <v>1.6111111111111112</v>
      </c>
      <c r="AN21" s="177"/>
      <c r="AO21" s="177"/>
      <c r="AP21" s="177"/>
      <c r="AQ21" s="170"/>
      <c r="AR21" s="178"/>
      <c r="AS21" s="64">
        <v>7</v>
      </c>
      <c r="AT21" s="48">
        <v>10</v>
      </c>
      <c r="AU21" s="47" t="s">
        <v>267</v>
      </c>
      <c r="AV21" s="175" t="s">
        <v>177</v>
      </c>
      <c r="AW21" s="177">
        <v>7</v>
      </c>
      <c r="AX21" s="177">
        <v>4</v>
      </c>
      <c r="AY21" s="177">
        <v>6</v>
      </c>
      <c r="AZ21" s="177">
        <f t="shared" si="20"/>
        <v>10</v>
      </c>
      <c r="BA21" s="177">
        <v>0</v>
      </c>
      <c r="BB21" s="202">
        <f t="shared" si="21"/>
        <v>7</v>
      </c>
      <c r="BC21" s="177">
        <f t="shared" si="22"/>
        <v>4</v>
      </c>
      <c r="BD21" s="177">
        <f t="shared" si="23"/>
        <v>6</v>
      </c>
      <c r="BE21" s="177">
        <f t="shared" si="24"/>
        <v>10</v>
      </c>
      <c r="BF21" s="203">
        <f t="shared" si="25"/>
        <v>0</v>
      </c>
      <c r="BG21" s="48"/>
      <c r="BH21" s="48"/>
      <c r="BI21" s="48"/>
      <c r="BJ21" s="48"/>
      <c r="BK21" s="48"/>
      <c r="BL21" s="178"/>
      <c r="BM21" s="178"/>
      <c r="BN21" s="64">
        <v>8</v>
      </c>
      <c r="BP21" s="47" t="s">
        <v>398</v>
      </c>
      <c r="BQ21" s="174"/>
      <c r="BR21" s="177">
        <v>4</v>
      </c>
      <c r="BS21" s="177">
        <v>4</v>
      </c>
      <c r="BT21" s="177">
        <v>2</v>
      </c>
      <c r="BU21" s="177">
        <f t="shared" si="14"/>
        <v>6</v>
      </c>
      <c r="BV21" s="177">
        <v>0</v>
      </c>
      <c r="BW21" s="202">
        <f t="shared" si="7"/>
        <v>7</v>
      </c>
      <c r="BX21" s="177">
        <f t="shared" si="7"/>
        <v>5</v>
      </c>
      <c r="BY21" s="177">
        <f t="shared" si="7"/>
        <v>2</v>
      </c>
      <c r="BZ21" s="177">
        <f t="shared" si="8"/>
        <v>7</v>
      </c>
      <c r="CA21" s="203">
        <f t="shared" si="9"/>
        <v>0</v>
      </c>
      <c r="CB21" s="48">
        <v>3</v>
      </c>
      <c r="CC21" s="48">
        <v>1</v>
      </c>
      <c r="CD21" s="48">
        <v>0</v>
      </c>
      <c r="CE21" s="48">
        <f t="shared" si="4"/>
        <v>1</v>
      </c>
      <c r="CF21" s="48">
        <v>0</v>
      </c>
      <c r="CG21" s="178"/>
    </row>
    <row r="22" spans="1:85" ht="16.5" customHeight="1" x14ac:dyDescent="0.25">
      <c r="A22" s="178"/>
      <c r="B22" s="223"/>
      <c r="C22" s="224"/>
      <c r="D22" s="224"/>
      <c r="E22" s="224"/>
      <c r="F22" s="224"/>
      <c r="G22" s="224"/>
      <c r="H22" s="224"/>
      <c r="I22" s="224"/>
      <c r="J22" s="225"/>
      <c r="K22" s="225"/>
      <c r="L22" s="225"/>
      <c r="M22" s="225"/>
      <c r="N22" s="225"/>
      <c r="O22" s="225"/>
      <c r="P22" s="225"/>
      <c r="Q22" s="178"/>
      <c r="R22" s="178"/>
      <c r="S22" s="323"/>
      <c r="T22" s="94">
        <v>8</v>
      </c>
      <c r="U22" s="106" t="s">
        <v>18</v>
      </c>
      <c r="V22" s="107"/>
      <c r="W22" s="106"/>
      <c r="X22" s="106"/>
      <c r="Y22" s="106" t="s">
        <v>177</v>
      </c>
      <c r="Z22" s="48"/>
      <c r="AA22" s="48"/>
      <c r="AB22" s="48">
        <f t="shared" si="17"/>
        <v>22</v>
      </c>
      <c r="AC22" s="48">
        <f t="shared" si="17"/>
        <v>8</v>
      </c>
      <c r="AD22" s="48">
        <f t="shared" si="17"/>
        <v>8</v>
      </c>
      <c r="AE22" s="48">
        <f t="shared" si="17"/>
        <v>6</v>
      </c>
      <c r="AF22" s="411">
        <f t="shared" si="18"/>
        <v>0.5</v>
      </c>
      <c r="AG22" s="411"/>
      <c r="AH22" s="48">
        <f t="shared" si="19"/>
        <v>0</v>
      </c>
      <c r="AI22" s="48">
        <f t="shared" si="19"/>
        <v>0</v>
      </c>
      <c r="AJ22" s="48">
        <f t="shared" si="19"/>
        <v>51</v>
      </c>
      <c r="AK22" s="48">
        <f t="shared" si="19"/>
        <v>2</v>
      </c>
      <c r="AL22" s="48">
        <f t="shared" si="19"/>
        <v>3</v>
      </c>
      <c r="AM22" s="380">
        <f t="shared" si="26"/>
        <v>2.3181818181818183</v>
      </c>
      <c r="AN22" s="177"/>
      <c r="AO22" s="177"/>
      <c r="AP22" s="177"/>
      <c r="AQ22" s="222"/>
      <c r="AR22" s="178"/>
      <c r="AS22" s="64">
        <v>7.5</v>
      </c>
      <c r="AT22" s="48">
        <v>7</v>
      </c>
      <c r="AU22" s="47" t="s">
        <v>46</v>
      </c>
      <c r="AV22" s="175" t="s">
        <v>177</v>
      </c>
      <c r="AW22" s="177">
        <v>7</v>
      </c>
      <c r="AX22" s="177">
        <v>5</v>
      </c>
      <c r="AY22" s="177">
        <v>2</v>
      </c>
      <c r="AZ22" s="177">
        <f t="shared" si="20"/>
        <v>7</v>
      </c>
      <c r="BA22" s="177">
        <v>6</v>
      </c>
      <c r="BB22" s="202">
        <f t="shared" si="21"/>
        <v>22</v>
      </c>
      <c r="BC22" s="177">
        <f t="shared" si="22"/>
        <v>7</v>
      </c>
      <c r="BD22" s="177">
        <f t="shared" si="23"/>
        <v>7</v>
      </c>
      <c r="BE22" s="177">
        <f t="shared" si="24"/>
        <v>14</v>
      </c>
      <c r="BF22" s="203">
        <f t="shared" si="25"/>
        <v>12</v>
      </c>
      <c r="BG22" s="48">
        <v>15</v>
      </c>
      <c r="BH22" s="48">
        <v>2</v>
      </c>
      <c r="BI22" s="48">
        <v>5</v>
      </c>
      <c r="BJ22" s="48">
        <f>+BH22+BI22</f>
        <v>7</v>
      </c>
      <c r="BK22" s="48">
        <v>6</v>
      </c>
      <c r="BL22" s="178"/>
      <c r="BM22" s="178"/>
      <c r="BN22" s="64">
        <v>7</v>
      </c>
      <c r="BP22" s="47" t="s">
        <v>422</v>
      </c>
      <c r="BQ22" s="174"/>
      <c r="BR22" s="177">
        <v>3</v>
      </c>
      <c r="BS22" s="177">
        <v>1</v>
      </c>
      <c r="BT22" s="177">
        <v>1</v>
      </c>
      <c r="BU22" s="177">
        <f t="shared" si="14"/>
        <v>2</v>
      </c>
      <c r="BV22" s="177">
        <v>0</v>
      </c>
      <c r="BW22" s="202">
        <f t="shared" ref="BW22:BY37" si="27">+CB22+BR22</f>
        <v>5</v>
      </c>
      <c r="BX22" s="177">
        <f t="shared" si="27"/>
        <v>1</v>
      </c>
      <c r="BY22" s="177">
        <f t="shared" si="27"/>
        <v>2</v>
      </c>
      <c r="BZ22" s="177">
        <f t="shared" si="8"/>
        <v>3</v>
      </c>
      <c r="CA22" s="203">
        <f t="shared" si="9"/>
        <v>0</v>
      </c>
      <c r="CB22" s="48">
        <v>2</v>
      </c>
      <c r="CC22" s="48">
        <v>0</v>
      </c>
      <c r="CD22" s="48">
        <v>1</v>
      </c>
      <c r="CE22" s="48">
        <f t="shared" si="4"/>
        <v>1</v>
      </c>
      <c r="CF22" s="48">
        <v>0</v>
      </c>
      <c r="CG22" s="178"/>
    </row>
    <row r="23" spans="1:85" ht="16.5" customHeight="1" x14ac:dyDescent="0.25">
      <c r="A23" s="178"/>
      <c r="B23" s="389" t="s">
        <v>65</v>
      </c>
      <c r="C23" s="327" t="s">
        <v>634</v>
      </c>
      <c r="D23" s="328"/>
      <c r="E23" s="320"/>
      <c r="F23" s="320"/>
      <c r="G23" s="330">
        <v>3</v>
      </c>
      <c r="H23" s="321">
        <v>1</v>
      </c>
      <c r="I23" s="175" t="s">
        <v>490</v>
      </c>
      <c r="L23" s="175"/>
      <c r="M23" s="175" t="s">
        <v>254</v>
      </c>
      <c r="N23" s="177"/>
      <c r="O23" s="175"/>
      <c r="P23" s="175"/>
      <c r="Q23" s="178"/>
      <c r="R23" s="178"/>
      <c r="S23" s="323"/>
      <c r="T23" s="94">
        <v>7.5</v>
      </c>
      <c r="U23" s="106" t="s">
        <v>149</v>
      </c>
      <c r="V23" s="107"/>
      <c r="W23" s="106"/>
      <c r="X23" s="106"/>
      <c r="Y23" s="106" t="s">
        <v>23</v>
      </c>
      <c r="Z23" s="48"/>
      <c r="AA23" s="48"/>
      <c r="AB23" s="48">
        <f t="shared" si="17"/>
        <v>21</v>
      </c>
      <c r="AC23" s="48">
        <f t="shared" si="17"/>
        <v>12</v>
      </c>
      <c r="AD23" s="48">
        <f t="shared" si="17"/>
        <v>8</v>
      </c>
      <c r="AE23" s="48">
        <f t="shared" si="17"/>
        <v>1</v>
      </c>
      <c r="AF23" s="411">
        <f t="shared" si="18"/>
        <v>0.59523809523809523</v>
      </c>
      <c r="AG23" s="411"/>
      <c r="AH23" s="48">
        <f t="shared" si="19"/>
        <v>12</v>
      </c>
      <c r="AI23" s="48">
        <f t="shared" si="19"/>
        <v>2</v>
      </c>
      <c r="AJ23" s="48">
        <f t="shared" si="19"/>
        <v>65</v>
      </c>
      <c r="AK23" s="48">
        <f t="shared" si="19"/>
        <v>2</v>
      </c>
      <c r="AL23" s="48">
        <f t="shared" si="19"/>
        <v>2</v>
      </c>
      <c r="AM23" s="380">
        <f t="shared" si="26"/>
        <v>3.0952380952380953</v>
      </c>
      <c r="AN23" s="177"/>
      <c r="AO23" s="177"/>
      <c r="AP23" s="177"/>
      <c r="AQ23" s="396"/>
      <c r="AR23" s="178"/>
      <c r="AS23" s="64">
        <v>8.5</v>
      </c>
      <c r="AT23" s="48">
        <v>9</v>
      </c>
      <c r="AU23" s="47" t="s">
        <v>424</v>
      </c>
      <c r="AV23" s="175" t="s">
        <v>177</v>
      </c>
      <c r="AW23" s="177">
        <v>6</v>
      </c>
      <c r="AX23" s="177">
        <v>0</v>
      </c>
      <c r="AY23" s="177">
        <v>5</v>
      </c>
      <c r="AZ23" s="177">
        <f t="shared" si="20"/>
        <v>5</v>
      </c>
      <c r="BA23" s="177">
        <v>6</v>
      </c>
      <c r="BB23" s="202">
        <f t="shared" si="21"/>
        <v>6</v>
      </c>
      <c r="BC23" s="177">
        <f t="shared" si="22"/>
        <v>0</v>
      </c>
      <c r="BD23" s="177">
        <f t="shared" si="23"/>
        <v>5</v>
      </c>
      <c r="BE23" s="177">
        <f t="shared" si="24"/>
        <v>5</v>
      </c>
      <c r="BF23" s="203">
        <f t="shared" si="25"/>
        <v>6</v>
      </c>
      <c r="BG23" s="48"/>
      <c r="BH23" s="48"/>
      <c r="BI23" s="48"/>
      <c r="BJ23" s="48"/>
      <c r="BK23" s="48"/>
      <c r="BL23" s="178"/>
      <c r="BM23" s="178"/>
      <c r="BN23" s="64">
        <v>7.5</v>
      </c>
      <c r="BP23" s="47" t="s">
        <v>396</v>
      </c>
      <c r="BQ23" s="174"/>
      <c r="BR23" s="177">
        <v>7</v>
      </c>
      <c r="BS23" s="177">
        <v>1</v>
      </c>
      <c r="BT23" s="177">
        <v>8</v>
      </c>
      <c r="BU23" s="177">
        <f t="shared" si="14"/>
        <v>9</v>
      </c>
      <c r="BV23" s="177">
        <v>2</v>
      </c>
      <c r="BW23" s="202">
        <f t="shared" si="27"/>
        <v>10</v>
      </c>
      <c r="BX23" s="177">
        <f t="shared" si="27"/>
        <v>1</v>
      </c>
      <c r="BY23" s="177">
        <f t="shared" si="27"/>
        <v>8</v>
      </c>
      <c r="BZ23" s="177">
        <f t="shared" si="8"/>
        <v>9</v>
      </c>
      <c r="CA23" s="203">
        <f t="shared" si="9"/>
        <v>2</v>
      </c>
      <c r="CB23" s="48">
        <v>3</v>
      </c>
      <c r="CC23" s="48">
        <v>0</v>
      </c>
      <c r="CD23" s="48">
        <v>0</v>
      </c>
      <c r="CE23" s="48">
        <f t="shared" si="4"/>
        <v>0</v>
      </c>
      <c r="CF23" s="48">
        <v>0</v>
      </c>
      <c r="CG23" s="178"/>
    </row>
    <row r="24" spans="1:85" ht="16.5" customHeight="1" x14ac:dyDescent="0.25">
      <c r="A24" s="178"/>
      <c r="B24" s="177" t="s">
        <v>36</v>
      </c>
      <c r="C24" s="329" t="s">
        <v>870</v>
      </c>
      <c r="D24" s="329"/>
      <c r="E24" s="329"/>
      <c r="F24" s="320"/>
      <c r="G24" s="328"/>
      <c r="H24" s="177">
        <v>2</v>
      </c>
      <c r="I24" s="175" t="s">
        <v>490</v>
      </c>
      <c r="L24" s="175" t="s">
        <v>166</v>
      </c>
      <c r="M24" s="175"/>
      <c r="N24" s="177"/>
      <c r="O24" s="175"/>
      <c r="P24" s="175"/>
      <c r="Q24" s="178"/>
      <c r="R24" s="178"/>
      <c r="S24" s="323"/>
      <c r="T24" s="94">
        <v>7</v>
      </c>
      <c r="U24" s="106" t="s">
        <v>24</v>
      </c>
      <c r="V24" s="107"/>
      <c r="W24" s="106"/>
      <c r="X24" s="106"/>
      <c r="Y24" s="106" t="s">
        <v>25</v>
      </c>
      <c r="Z24" s="48"/>
      <c r="AA24" s="48"/>
      <c r="AB24" s="48">
        <f t="shared" si="17"/>
        <v>22</v>
      </c>
      <c r="AC24" s="48">
        <f t="shared" si="17"/>
        <v>9</v>
      </c>
      <c r="AD24" s="48">
        <f t="shared" si="17"/>
        <v>10</v>
      </c>
      <c r="AE24" s="48">
        <f t="shared" si="17"/>
        <v>3</v>
      </c>
      <c r="AF24" s="411">
        <f t="shared" si="18"/>
        <v>0.47727272727272729</v>
      </c>
      <c r="AG24" s="411"/>
      <c r="AH24" s="48">
        <f t="shared" si="19"/>
        <v>4</v>
      </c>
      <c r="AI24" s="48">
        <f t="shared" si="19"/>
        <v>0</v>
      </c>
      <c r="AJ24" s="48">
        <f t="shared" si="19"/>
        <v>70</v>
      </c>
      <c r="AK24" s="48">
        <f t="shared" si="19"/>
        <v>1</v>
      </c>
      <c r="AL24" s="48">
        <f t="shared" si="19"/>
        <v>1</v>
      </c>
      <c r="AM24" s="380">
        <f t="shared" si="26"/>
        <v>3.1818181818181817</v>
      </c>
      <c r="AN24" s="177"/>
      <c r="AO24" s="177"/>
      <c r="AP24" s="177"/>
      <c r="AQ24" s="396"/>
      <c r="AR24" s="178"/>
      <c r="AS24" s="64">
        <v>6.5</v>
      </c>
      <c r="AT24" s="48">
        <v>2</v>
      </c>
      <c r="AU24" s="47" t="s">
        <v>161</v>
      </c>
      <c r="AV24" s="175" t="s">
        <v>177</v>
      </c>
      <c r="AW24" s="177">
        <v>7</v>
      </c>
      <c r="AX24" s="177">
        <v>1</v>
      </c>
      <c r="AY24" s="177">
        <v>3</v>
      </c>
      <c r="AZ24" s="177">
        <f t="shared" si="20"/>
        <v>4</v>
      </c>
      <c r="BA24" s="177">
        <v>0</v>
      </c>
      <c r="BB24" s="202">
        <f t="shared" si="21"/>
        <v>22</v>
      </c>
      <c r="BC24" s="177">
        <f t="shared" si="22"/>
        <v>6</v>
      </c>
      <c r="BD24" s="177">
        <f t="shared" si="23"/>
        <v>11</v>
      </c>
      <c r="BE24" s="177">
        <f t="shared" si="24"/>
        <v>17</v>
      </c>
      <c r="BF24" s="203">
        <f t="shared" si="25"/>
        <v>0</v>
      </c>
      <c r="BG24" s="48">
        <v>15</v>
      </c>
      <c r="BH24" s="48">
        <v>5</v>
      </c>
      <c r="BI24" s="48">
        <v>8</v>
      </c>
      <c r="BJ24" s="48">
        <f t="shared" ref="BJ24:BJ31" si="28">+BH24+BI24</f>
        <v>13</v>
      </c>
      <c r="BK24" s="48">
        <v>0</v>
      </c>
      <c r="BL24" s="178"/>
      <c r="BM24" s="178"/>
      <c r="BN24" s="64">
        <v>6.5</v>
      </c>
      <c r="BP24" s="47" t="s">
        <v>242</v>
      </c>
      <c r="BQ24" s="47" t="s">
        <v>693</v>
      </c>
      <c r="BR24" s="177"/>
      <c r="BS24" s="177"/>
      <c r="BT24" s="177"/>
      <c r="BU24" s="177"/>
      <c r="BV24" s="177"/>
      <c r="BW24" s="202">
        <f t="shared" si="27"/>
        <v>14</v>
      </c>
      <c r="BX24" s="177">
        <f t="shared" si="27"/>
        <v>2</v>
      </c>
      <c r="BY24" s="177">
        <f t="shared" si="27"/>
        <v>3</v>
      </c>
      <c r="BZ24" s="177">
        <f t="shared" si="8"/>
        <v>5</v>
      </c>
      <c r="CA24" s="203">
        <f t="shared" si="9"/>
        <v>0</v>
      </c>
      <c r="CB24" s="48">
        <v>14</v>
      </c>
      <c r="CC24" s="48">
        <v>2</v>
      </c>
      <c r="CD24" s="48">
        <v>3</v>
      </c>
      <c r="CE24" s="48">
        <f t="shared" si="4"/>
        <v>5</v>
      </c>
      <c r="CF24" s="48">
        <v>0</v>
      </c>
      <c r="CG24" s="178"/>
    </row>
    <row r="25" spans="1:85" ht="16.5" customHeight="1" x14ac:dyDescent="0.25">
      <c r="A25" s="178"/>
      <c r="B25" s="174"/>
      <c r="C25" s="329" t="s">
        <v>871</v>
      </c>
      <c r="D25" s="329"/>
      <c r="E25" s="329"/>
      <c r="F25" s="320"/>
      <c r="G25" s="328"/>
      <c r="H25" s="177">
        <v>2</v>
      </c>
      <c r="I25" s="175" t="s">
        <v>73</v>
      </c>
      <c r="L25" s="175" t="s">
        <v>490</v>
      </c>
      <c r="M25" s="175"/>
      <c r="N25" s="175"/>
      <c r="O25" s="175"/>
      <c r="P25" s="175"/>
      <c r="Q25" s="178"/>
      <c r="R25" s="178"/>
      <c r="S25" s="323"/>
      <c r="T25" s="94">
        <v>8</v>
      </c>
      <c r="U25" s="106" t="s">
        <v>126</v>
      </c>
      <c r="V25" s="107"/>
      <c r="W25" s="106"/>
      <c r="X25" s="106"/>
      <c r="Y25" s="106" t="s">
        <v>21</v>
      </c>
      <c r="Z25" s="48"/>
      <c r="AA25" s="48"/>
      <c r="AB25" s="48">
        <f t="shared" si="17"/>
        <v>22</v>
      </c>
      <c r="AC25" s="48">
        <f t="shared" si="17"/>
        <v>4</v>
      </c>
      <c r="AD25" s="48">
        <f t="shared" si="17"/>
        <v>16</v>
      </c>
      <c r="AE25" s="48">
        <f t="shared" si="17"/>
        <v>2</v>
      </c>
      <c r="AF25" s="411">
        <f t="shared" si="18"/>
        <v>0.22727272727272727</v>
      </c>
      <c r="AG25" s="411"/>
      <c r="AH25" s="48">
        <f t="shared" si="19"/>
        <v>0</v>
      </c>
      <c r="AI25" s="48">
        <f t="shared" si="19"/>
        <v>0</v>
      </c>
      <c r="AJ25" s="48">
        <f t="shared" si="19"/>
        <v>77</v>
      </c>
      <c r="AK25" s="48">
        <f t="shared" si="19"/>
        <v>2</v>
      </c>
      <c r="AL25" s="48">
        <f t="shared" si="19"/>
        <v>1</v>
      </c>
      <c r="AM25" s="380">
        <f t="shared" si="26"/>
        <v>3.5</v>
      </c>
      <c r="AN25" s="177"/>
      <c r="AO25" s="177"/>
      <c r="AP25" s="177"/>
      <c r="AQ25" s="396"/>
      <c r="AR25" s="178"/>
      <c r="AS25" s="64">
        <v>7.5</v>
      </c>
      <c r="AT25" s="48">
        <v>4</v>
      </c>
      <c r="AU25" s="47" t="s">
        <v>90</v>
      </c>
      <c r="AV25" s="175" t="s">
        <v>177</v>
      </c>
      <c r="AW25" s="177">
        <v>7</v>
      </c>
      <c r="AX25" s="177">
        <v>1</v>
      </c>
      <c r="AY25" s="177">
        <v>3</v>
      </c>
      <c r="AZ25" s="177">
        <f t="shared" si="20"/>
        <v>4</v>
      </c>
      <c r="BA25" s="177">
        <v>0</v>
      </c>
      <c r="BB25" s="202">
        <f t="shared" si="21"/>
        <v>20</v>
      </c>
      <c r="BC25" s="177">
        <f t="shared" si="22"/>
        <v>5</v>
      </c>
      <c r="BD25" s="177">
        <f t="shared" si="23"/>
        <v>9</v>
      </c>
      <c r="BE25" s="177">
        <f t="shared" si="24"/>
        <v>14</v>
      </c>
      <c r="BF25" s="203">
        <f t="shared" si="25"/>
        <v>0</v>
      </c>
      <c r="BG25" s="48">
        <v>13</v>
      </c>
      <c r="BH25" s="48">
        <v>4</v>
      </c>
      <c r="BI25" s="48">
        <v>6</v>
      </c>
      <c r="BJ25" s="48">
        <f t="shared" si="28"/>
        <v>10</v>
      </c>
      <c r="BK25" s="48">
        <v>0</v>
      </c>
      <c r="BL25" s="178"/>
      <c r="BM25" s="178"/>
      <c r="BN25" s="64">
        <v>8</v>
      </c>
      <c r="BP25" s="47" t="s">
        <v>458</v>
      </c>
      <c r="BQ25" s="47"/>
      <c r="BR25" s="177">
        <v>1</v>
      </c>
      <c r="BS25" s="177">
        <v>2</v>
      </c>
      <c r="BT25" s="177">
        <v>1</v>
      </c>
      <c r="BU25" s="177">
        <f>+BS25+BT25</f>
        <v>3</v>
      </c>
      <c r="BV25" s="177">
        <v>0</v>
      </c>
      <c r="BW25" s="202">
        <f t="shared" si="27"/>
        <v>6</v>
      </c>
      <c r="BX25" s="177">
        <f t="shared" si="27"/>
        <v>8</v>
      </c>
      <c r="BY25" s="177">
        <f t="shared" si="27"/>
        <v>1</v>
      </c>
      <c r="BZ25" s="177">
        <f t="shared" si="8"/>
        <v>9</v>
      </c>
      <c r="CA25" s="203">
        <f t="shared" si="9"/>
        <v>0</v>
      </c>
      <c r="CB25" s="48">
        <v>5</v>
      </c>
      <c r="CC25" s="48">
        <v>6</v>
      </c>
      <c r="CD25" s="48">
        <v>0</v>
      </c>
      <c r="CE25" s="48">
        <f t="shared" si="4"/>
        <v>6</v>
      </c>
      <c r="CF25" s="48">
        <v>0</v>
      </c>
      <c r="CG25" s="178"/>
    </row>
    <row r="26" spans="1:85" ht="16.5" customHeight="1" x14ac:dyDescent="0.25">
      <c r="A26" s="178"/>
      <c r="B26" s="320"/>
      <c r="C26" s="18"/>
      <c r="D26" s="329"/>
      <c r="E26" s="329"/>
      <c r="F26" s="18"/>
      <c r="G26" s="18"/>
      <c r="H26" s="177"/>
      <c r="O26" s="175"/>
      <c r="P26" s="175"/>
      <c r="Q26" s="178"/>
      <c r="R26" s="178"/>
      <c r="S26" s="323"/>
      <c r="T26" s="94">
        <v>7</v>
      </c>
      <c r="U26" s="106" t="s">
        <v>22</v>
      </c>
      <c r="V26" s="107"/>
      <c r="W26" s="106"/>
      <c r="X26" s="106"/>
      <c r="Y26" s="106" t="s">
        <v>15</v>
      </c>
      <c r="Z26" s="48"/>
      <c r="AA26" s="48"/>
      <c r="AB26" s="48">
        <f t="shared" si="17"/>
        <v>21</v>
      </c>
      <c r="AC26" s="48">
        <f t="shared" si="17"/>
        <v>5</v>
      </c>
      <c r="AD26" s="48">
        <f t="shared" si="17"/>
        <v>9</v>
      </c>
      <c r="AE26" s="48">
        <f t="shared" si="17"/>
        <v>7</v>
      </c>
      <c r="AF26" s="411">
        <f t="shared" si="18"/>
        <v>0.40476190476190477</v>
      </c>
      <c r="AG26" s="411"/>
      <c r="AH26" s="48">
        <f t="shared" si="19"/>
        <v>0</v>
      </c>
      <c r="AI26" s="48">
        <f t="shared" si="19"/>
        <v>1</v>
      </c>
      <c r="AJ26" s="48">
        <f t="shared" si="19"/>
        <v>72</v>
      </c>
      <c r="AK26" s="48">
        <f t="shared" si="19"/>
        <v>0</v>
      </c>
      <c r="AL26" s="48">
        <f t="shared" si="19"/>
        <v>0</v>
      </c>
      <c r="AM26" s="380">
        <f t="shared" si="26"/>
        <v>3.4285714285714284</v>
      </c>
      <c r="AN26" s="177"/>
      <c r="AO26" s="177"/>
      <c r="AP26" s="177"/>
      <c r="AQ26" s="396"/>
      <c r="AR26" s="178"/>
      <c r="AS26" s="64">
        <v>6</v>
      </c>
      <c r="AT26" s="48">
        <v>8</v>
      </c>
      <c r="AU26" s="47" t="s">
        <v>187</v>
      </c>
      <c r="AV26" s="175" t="s">
        <v>177</v>
      </c>
      <c r="AW26" s="177">
        <v>7</v>
      </c>
      <c r="AX26" s="177">
        <v>0</v>
      </c>
      <c r="AY26" s="177">
        <v>4</v>
      </c>
      <c r="AZ26" s="177">
        <f t="shared" si="20"/>
        <v>4</v>
      </c>
      <c r="BA26" s="177">
        <v>4</v>
      </c>
      <c r="BB26" s="202">
        <f t="shared" si="21"/>
        <v>19</v>
      </c>
      <c r="BC26" s="177">
        <f t="shared" si="22"/>
        <v>2</v>
      </c>
      <c r="BD26" s="177">
        <f t="shared" si="23"/>
        <v>7</v>
      </c>
      <c r="BE26" s="177">
        <f t="shared" si="24"/>
        <v>9</v>
      </c>
      <c r="BF26" s="203">
        <f t="shared" si="25"/>
        <v>4</v>
      </c>
      <c r="BG26" s="48">
        <v>12</v>
      </c>
      <c r="BH26" s="48">
        <v>2</v>
      </c>
      <c r="BI26" s="48">
        <v>3</v>
      </c>
      <c r="BJ26" s="48">
        <f t="shared" si="28"/>
        <v>5</v>
      </c>
      <c r="BK26" s="48">
        <v>0</v>
      </c>
      <c r="BL26" s="178"/>
      <c r="BM26" s="178"/>
      <c r="BN26" s="64">
        <v>8.5</v>
      </c>
      <c r="BP26" s="47" t="s">
        <v>480</v>
      </c>
      <c r="BQ26" s="47" t="s">
        <v>694</v>
      </c>
      <c r="BR26" s="177"/>
      <c r="BS26" s="177"/>
      <c r="BT26" s="177"/>
      <c r="BU26" s="177"/>
      <c r="BV26" s="177"/>
      <c r="BW26" s="202">
        <f t="shared" si="27"/>
        <v>5</v>
      </c>
      <c r="BX26" s="177">
        <f t="shared" si="27"/>
        <v>2</v>
      </c>
      <c r="BY26" s="177">
        <f t="shared" si="27"/>
        <v>2</v>
      </c>
      <c r="BZ26" s="177">
        <f t="shared" si="8"/>
        <v>4</v>
      </c>
      <c r="CA26" s="203">
        <f t="shared" si="9"/>
        <v>2</v>
      </c>
      <c r="CB26" s="48">
        <v>5</v>
      </c>
      <c r="CC26" s="48">
        <v>2</v>
      </c>
      <c r="CD26" s="48">
        <v>2</v>
      </c>
      <c r="CE26" s="48">
        <f t="shared" si="4"/>
        <v>4</v>
      </c>
      <c r="CF26" s="48">
        <v>2</v>
      </c>
      <c r="CG26" s="178"/>
    </row>
    <row r="27" spans="1:85" ht="16.5" customHeight="1" x14ac:dyDescent="0.25">
      <c r="A27" s="178"/>
      <c r="B27" s="320"/>
      <c r="C27" s="18"/>
      <c r="D27" s="329"/>
      <c r="E27" s="329"/>
      <c r="F27" s="18"/>
      <c r="G27" s="18"/>
      <c r="H27" s="177"/>
      <c r="Q27" s="178"/>
      <c r="R27" s="178"/>
      <c r="S27" s="323"/>
      <c r="T27" s="94">
        <v>7.5</v>
      </c>
      <c r="U27" s="106" t="s">
        <v>127</v>
      </c>
      <c r="V27" s="107"/>
      <c r="W27" s="106"/>
      <c r="X27" s="106"/>
      <c r="Y27" s="106" t="s">
        <v>19</v>
      </c>
      <c r="Z27" s="48"/>
      <c r="AA27" s="48"/>
      <c r="AB27" s="48">
        <f t="shared" si="17"/>
        <v>21</v>
      </c>
      <c r="AC27" s="48">
        <f t="shared" si="17"/>
        <v>5</v>
      </c>
      <c r="AD27" s="48">
        <f t="shared" si="17"/>
        <v>13</v>
      </c>
      <c r="AE27" s="48">
        <f t="shared" si="17"/>
        <v>3</v>
      </c>
      <c r="AF27" s="411">
        <f t="shared" si="18"/>
        <v>0.30952380952380953</v>
      </c>
      <c r="AG27" s="411"/>
      <c r="AH27" s="48">
        <f t="shared" si="19"/>
        <v>0</v>
      </c>
      <c r="AI27" s="48">
        <f t="shared" si="19"/>
        <v>1</v>
      </c>
      <c r="AJ27" s="48">
        <f t="shared" si="19"/>
        <v>78</v>
      </c>
      <c r="AK27" s="48">
        <f t="shared" si="19"/>
        <v>3</v>
      </c>
      <c r="AL27" s="48">
        <f t="shared" si="19"/>
        <v>0</v>
      </c>
      <c r="AM27" s="380">
        <f t="shared" si="26"/>
        <v>3.7142857142857144</v>
      </c>
      <c r="AN27" s="177"/>
      <c r="AO27" s="177"/>
      <c r="AP27" s="177"/>
      <c r="AQ27" s="396"/>
      <c r="AR27" s="178"/>
      <c r="AS27" s="64">
        <v>8</v>
      </c>
      <c r="AT27" s="48">
        <v>5</v>
      </c>
      <c r="AU27" s="47" t="s">
        <v>76</v>
      </c>
      <c r="AV27" s="175" t="s">
        <v>177</v>
      </c>
      <c r="AW27" s="177">
        <v>7</v>
      </c>
      <c r="AX27" s="177">
        <v>1</v>
      </c>
      <c r="AY27" s="177">
        <v>2</v>
      </c>
      <c r="AZ27" s="177">
        <f t="shared" si="20"/>
        <v>3</v>
      </c>
      <c r="BA27" s="177">
        <v>0</v>
      </c>
      <c r="BB27" s="202">
        <f t="shared" si="21"/>
        <v>21</v>
      </c>
      <c r="BC27" s="177">
        <f t="shared" si="22"/>
        <v>3</v>
      </c>
      <c r="BD27" s="177">
        <f t="shared" si="23"/>
        <v>6</v>
      </c>
      <c r="BE27" s="177">
        <f t="shared" si="24"/>
        <v>9</v>
      </c>
      <c r="BF27" s="203">
        <f t="shared" si="25"/>
        <v>0</v>
      </c>
      <c r="BG27" s="48">
        <v>14</v>
      </c>
      <c r="BH27" s="48">
        <v>2</v>
      </c>
      <c r="BI27" s="48">
        <v>4</v>
      </c>
      <c r="BJ27" s="48">
        <f t="shared" si="28"/>
        <v>6</v>
      </c>
      <c r="BK27" s="48">
        <v>0</v>
      </c>
      <c r="BL27" s="178"/>
      <c r="BM27" s="178"/>
      <c r="BN27" s="64">
        <v>7</v>
      </c>
      <c r="BP27" s="47" t="s">
        <v>266</v>
      </c>
      <c r="BQ27" s="47"/>
      <c r="BR27" s="177">
        <v>0</v>
      </c>
      <c r="BS27" s="177">
        <v>0</v>
      </c>
      <c r="BT27" s="177">
        <v>0</v>
      </c>
      <c r="BU27" s="177">
        <f>+BS27+BT27</f>
        <v>0</v>
      </c>
      <c r="BV27" s="177">
        <v>0</v>
      </c>
      <c r="BW27" s="202">
        <f t="shared" si="27"/>
        <v>1</v>
      </c>
      <c r="BX27" s="177">
        <f t="shared" si="27"/>
        <v>0</v>
      </c>
      <c r="BY27" s="177">
        <f t="shared" si="27"/>
        <v>2</v>
      </c>
      <c r="BZ27" s="177">
        <f t="shared" si="8"/>
        <v>2</v>
      </c>
      <c r="CA27" s="203">
        <f t="shared" si="9"/>
        <v>0</v>
      </c>
      <c r="CB27" s="48">
        <v>1</v>
      </c>
      <c r="CC27" s="48">
        <v>0</v>
      </c>
      <c r="CD27" s="48">
        <v>2</v>
      </c>
      <c r="CE27" s="48">
        <f t="shared" si="4"/>
        <v>2</v>
      </c>
      <c r="CF27" s="48">
        <v>0</v>
      </c>
      <c r="CG27" s="178"/>
    </row>
    <row r="28" spans="1:85" ht="16.5" customHeight="1" thickBot="1" x14ac:dyDescent="0.3">
      <c r="A28" s="178"/>
      <c r="B28" s="324"/>
      <c r="C28" s="327" t="s">
        <v>645</v>
      </c>
      <c r="D28" s="328"/>
      <c r="E28" s="320"/>
      <c r="F28" s="320"/>
      <c r="G28" s="330">
        <v>3</v>
      </c>
      <c r="H28" s="177">
        <v>1</v>
      </c>
      <c r="I28" s="320" t="s">
        <v>862</v>
      </c>
      <c r="J28" s="320"/>
      <c r="K28" s="175"/>
      <c r="L28" s="175" t="s">
        <v>863</v>
      </c>
      <c r="M28" s="175"/>
      <c r="N28" s="175"/>
      <c r="O28" s="175"/>
      <c r="P28" s="175"/>
      <c r="Q28" s="178"/>
      <c r="R28" s="178"/>
      <c r="S28" s="323"/>
      <c r="T28" s="383"/>
      <c r="U28" s="382" t="s">
        <v>26</v>
      </c>
      <c r="V28" s="383"/>
      <c r="W28" s="382"/>
      <c r="X28" s="384"/>
      <c r="Y28" s="382"/>
      <c r="Z28" s="48"/>
      <c r="AA28" s="48"/>
      <c r="AB28" s="43">
        <f>+AB13+AB43</f>
        <v>18.5</v>
      </c>
      <c r="AC28" s="48">
        <f>+AC13+AC43</f>
        <v>12</v>
      </c>
      <c r="AD28" s="48">
        <f>+AD13+AD43</f>
        <v>5</v>
      </c>
      <c r="AE28" s="48">
        <f>+AE13+AE43</f>
        <v>2</v>
      </c>
      <c r="AF28" s="411">
        <f t="shared" si="18"/>
        <v>0.70270270270270274</v>
      </c>
      <c r="AG28" s="411"/>
      <c r="AH28" s="48">
        <f>+AH13+AH43</f>
        <v>2</v>
      </c>
      <c r="AI28" s="48">
        <f>+AI13+AI43</f>
        <v>0</v>
      </c>
      <c r="AJ28" s="48">
        <f>+AJ13+AJ43</f>
        <v>40</v>
      </c>
      <c r="AK28" s="48">
        <f>+AK13+AK43</f>
        <v>0</v>
      </c>
      <c r="AL28" s="48">
        <f>+AL13+AL43</f>
        <v>0</v>
      </c>
      <c r="AM28" s="381">
        <f t="shared" si="26"/>
        <v>2.1621621621621623</v>
      </c>
      <c r="AN28" s="177"/>
      <c r="AO28" s="177"/>
      <c r="AP28" s="177"/>
      <c r="AQ28" s="396"/>
      <c r="AR28" s="178"/>
      <c r="AS28" s="64">
        <v>7</v>
      </c>
      <c r="AT28" s="48">
        <v>55</v>
      </c>
      <c r="AU28" s="47" t="s">
        <v>118</v>
      </c>
      <c r="AV28" s="175" t="s">
        <v>177</v>
      </c>
      <c r="AW28" s="177">
        <v>5</v>
      </c>
      <c r="AX28" s="177">
        <v>0</v>
      </c>
      <c r="AY28" s="177">
        <v>2</v>
      </c>
      <c r="AZ28" s="177">
        <f t="shared" si="20"/>
        <v>2</v>
      </c>
      <c r="BA28" s="177">
        <v>0</v>
      </c>
      <c r="BB28" s="202">
        <f t="shared" si="21"/>
        <v>15</v>
      </c>
      <c r="BC28" s="177">
        <f t="shared" si="22"/>
        <v>0</v>
      </c>
      <c r="BD28" s="177">
        <f t="shared" si="23"/>
        <v>6</v>
      </c>
      <c r="BE28" s="177">
        <f t="shared" si="24"/>
        <v>6</v>
      </c>
      <c r="BF28" s="203">
        <f t="shared" si="25"/>
        <v>0</v>
      </c>
      <c r="BG28" s="48">
        <v>10</v>
      </c>
      <c r="BH28" s="48">
        <v>0</v>
      </c>
      <c r="BI28" s="48">
        <v>4</v>
      </c>
      <c r="BJ28" s="48">
        <f t="shared" si="28"/>
        <v>4</v>
      </c>
      <c r="BK28" s="48">
        <v>0</v>
      </c>
      <c r="BL28" s="178"/>
      <c r="BM28" s="178"/>
      <c r="BN28" s="64">
        <v>9</v>
      </c>
      <c r="BP28" s="47" t="s">
        <v>431</v>
      </c>
      <c r="BQ28" s="47"/>
      <c r="BR28" s="177">
        <v>0</v>
      </c>
      <c r="BS28" s="177">
        <v>0</v>
      </c>
      <c r="BT28" s="177">
        <v>0</v>
      </c>
      <c r="BU28" s="177">
        <f>+BS28+BT28</f>
        <v>0</v>
      </c>
      <c r="BV28" s="177">
        <v>0</v>
      </c>
      <c r="BW28" s="202">
        <f t="shared" si="27"/>
        <v>4</v>
      </c>
      <c r="BX28" s="177">
        <f t="shared" si="27"/>
        <v>1</v>
      </c>
      <c r="BY28" s="177">
        <f t="shared" si="27"/>
        <v>1</v>
      </c>
      <c r="BZ28" s="177">
        <f t="shared" si="8"/>
        <v>2</v>
      </c>
      <c r="CA28" s="203">
        <f t="shared" si="9"/>
        <v>0</v>
      </c>
      <c r="CB28" s="48">
        <v>4</v>
      </c>
      <c r="CC28" s="48">
        <v>1</v>
      </c>
      <c r="CD28" s="48">
        <v>1</v>
      </c>
      <c r="CE28" s="48">
        <f t="shared" si="4"/>
        <v>2</v>
      </c>
      <c r="CF28" s="48">
        <v>0</v>
      </c>
      <c r="CG28" s="178"/>
    </row>
    <row r="29" spans="1:85" ht="16.5" customHeight="1" x14ac:dyDescent="0.25">
      <c r="A29" s="178"/>
      <c r="B29" s="321" t="s">
        <v>36</v>
      </c>
      <c r="C29" s="320" t="s">
        <v>866</v>
      </c>
      <c r="D29" s="329"/>
      <c r="E29" s="329"/>
      <c r="F29" s="324"/>
      <c r="G29" s="324"/>
      <c r="H29" s="177">
        <v>2</v>
      </c>
      <c r="I29" s="175" t="s">
        <v>862</v>
      </c>
      <c r="L29" s="175" t="s">
        <v>89</v>
      </c>
      <c r="M29" s="175"/>
      <c r="N29" s="177"/>
      <c r="O29" s="175"/>
      <c r="P29" s="175"/>
      <c r="Q29" s="178"/>
      <c r="R29" s="178"/>
      <c r="S29" s="323"/>
      <c r="T29" s="84"/>
      <c r="U29" s="84"/>
      <c r="V29" s="83" t="s">
        <v>655</v>
      </c>
      <c r="W29" s="84"/>
      <c r="X29" s="84"/>
      <c r="Y29" s="84"/>
      <c r="Z29" s="83"/>
      <c r="AA29" s="68"/>
      <c r="AB29" s="68">
        <f t="shared" ref="AB29:AE29" si="29">SUM(AB20:AB28)</f>
        <v>176</v>
      </c>
      <c r="AC29" s="68">
        <f t="shared" si="29"/>
        <v>74</v>
      </c>
      <c r="AD29" s="68">
        <f t="shared" si="29"/>
        <v>74</v>
      </c>
      <c r="AE29" s="68">
        <f t="shared" si="29"/>
        <v>28</v>
      </c>
      <c r="AF29" s="413">
        <f t="shared" si="18"/>
        <v>0.5</v>
      </c>
      <c r="AG29" s="413"/>
      <c r="AH29" s="68">
        <f t="shared" ref="AH29:AL29" si="30">SUM(AH20:AH28)</f>
        <v>30</v>
      </c>
      <c r="AI29" s="68">
        <f t="shared" si="30"/>
        <v>7</v>
      </c>
      <c r="AJ29" s="68">
        <f t="shared" si="30"/>
        <v>497</v>
      </c>
      <c r="AK29" s="68">
        <f t="shared" si="30"/>
        <v>10</v>
      </c>
      <c r="AL29" s="68">
        <f t="shared" si="30"/>
        <v>14</v>
      </c>
      <c r="AM29" s="196">
        <f t="shared" si="26"/>
        <v>2.8238636363636362</v>
      </c>
      <c r="AN29" s="177"/>
      <c r="AO29" s="177"/>
      <c r="AP29" s="177"/>
      <c r="AQ29" s="396"/>
      <c r="AR29" s="178"/>
      <c r="AS29" s="64">
        <v>8.5</v>
      </c>
      <c r="AT29" s="48"/>
      <c r="AU29" s="47" t="s">
        <v>143</v>
      </c>
      <c r="AV29" s="175" t="s">
        <v>177</v>
      </c>
      <c r="AW29" s="177"/>
      <c r="AX29" s="177"/>
      <c r="AY29" s="177"/>
      <c r="AZ29" s="177"/>
      <c r="BA29" s="177"/>
      <c r="BB29" s="202">
        <f t="shared" ref="BB29:BF36" si="31">+AW29+BG29</f>
        <v>7</v>
      </c>
      <c r="BC29" s="177">
        <f t="shared" si="31"/>
        <v>5</v>
      </c>
      <c r="BD29" s="177">
        <f t="shared" si="31"/>
        <v>2</v>
      </c>
      <c r="BE29" s="177">
        <f t="shared" si="31"/>
        <v>7</v>
      </c>
      <c r="BF29" s="203">
        <f t="shared" si="31"/>
        <v>0</v>
      </c>
      <c r="BG29" s="48">
        <v>7</v>
      </c>
      <c r="BH29" s="48">
        <v>5</v>
      </c>
      <c r="BI29" s="48">
        <v>2</v>
      </c>
      <c r="BJ29" s="48">
        <f t="shared" si="28"/>
        <v>7</v>
      </c>
      <c r="BK29" s="48">
        <v>0</v>
      </c>
      <c r="BL29" s="178"/>
      <c r="BM29" s="178"/>
      <c r="BN29" s="64">
        <v>7.5</v>
      </c>
      <c r="BP29" s="47" t="s">
        <v>303</v>
      </c>
      <c r="BQ29" s="47" t="s">
        <v>695</v>
      </c>
      <c r="BR29" s="177"/>
      <c r="BS29" s="177"/>
      <c r="BT29" s="177"/>
      <c r="BU29" s="177"/>
      <c r="BV29" s="177"/>
      <c r="BW29" s="202">
        <f t="shared" si="27"/>
        <v>8</v>
      </c>
      <c r="BX29" s="177">
        <f t="shared" si="27"/>
        <v>0</v>
      </c>
      <c r="BY29" s="177">
        <f t="shared" si="27"/>
        <v>2</v>
      </c>
      <c r="BZ29" s="177">
        <f t="shared" si="8"/>
        <v>2</v>
      </c>
      <c r="CA29" s="203">
        <f t="shared" si="9"/>
        <v>2</v>
      </c>
      <c r="CB29" s="48">
        <v>8</v>
      </c>
      <c r="CC29" s="48">
        <v>0</v>
      </c>
      <c r="CD29" s="48">
        <v>2</v>
      </c>
      <c r="CE29" s="48">
        <f t="shared" si="4"/>
        <v>2</v>
      </c>
      <c r="CF29" s="48">
        <v>2</v>
      </c>
      <c r="CG29" s="178"/>
    </row>
    <row r="30" spans="1:85" ht="16.5" customHeight="1" x14ac:dyDescent="0.25">
      <c r="A30" s="178"/>
      <c r="C30" s="320" t="s">
        <v>867</v>
      </c>
      <c r="D30" s="320"/>
      <c r="E30" s="320"/>
      <c r="F30" s="320"/>
      <c r="H30" s="177">
        <v>2</v>
      </c>
      <c r="I30" s="175" t="s">
        <v>862</v>
      </c>
      <c r="L30" s="175" t="s">
        <v>864</v>
      </c>
      <c r="M30" s="175"/>
      <c r="N30" s="177"/>
      <c r="O30" s="175"/>
      <c r="P30" s="175"/>
      <c r="Q30" s="178"/>
      <c r="R30" s="178"/>
      <c r="S30" s="323"/>
      <c r="T30" s="177"/>
      <c r="U30" s="175"/>
      <c r="V30" s="175"/>
      <c r="W30" s="175"/>
      <c r="X30" s="194"/>
      <c r="Y30" s="175"/>
      <c r="Z30" s="177"/>
      <c r="AA30" s="177"/>
      <c r="AB30" s="177"/>
      <c r="AC30" s="177"/>
      <c r="AD30" s="177"/>
      <c r="AE30" s="176"/>
      <c r="AF30" s="177"/>
      <c r="AG30" s="175"/>
      <c r="AH30" s="175"/>
      <c r="AI30" s="175"/>
      <c r="AJ30" s="194"/>
      <c r="AK30" s="175"/>
      <c r="AL30" s="177"/>
      <c r="AM30" s="177"/>
      <c r="AN30" s="177"/>
      <c r="AO30" s="177"/>
      <c r="AP30" s="177"/>
      <c r="AQ30" s="396"/>
      <c r="AR30" s="178"/>
      <c r="AS30" s="64">
        <v>7</v>
      </c>
      <c r="AT30" s="48"/>
      <c r="AU30" s="47" t="s">
        <v>114</v>
      </c>
      <c r="AV30" s="175" t="s">
        <v>177</v>
      </c>
      <c r="AW30" s="177"/>
      <c r="AX30" s="177"/>
      <c r="AY30" s="177"/>
      <c r="AZ30" s="177"/>
      <c r="BA30" s="177"/>
      <c r="BB30" s="202">
        <f t="shared" si="31"/>
        <v>7</v>
      </c>
      <c r="BC30" s="177">
        <f t="shared" si="31"/>
        <v>2</v>
      </c>
      <c r="BD30" s="177">
        <f t="shared" si="31"/>
        <v>2</v>
      </c>
      <c r="BE30" s="177">
        <f t="shared" si="31"/>
        <v>4</v>
      </c>
      <c r="BF30" s="203">
        <f t="shared" si="31"/>
        <v>0</v>
      </c>
      <c r="BG30" s="48">
        <v>7</v>
      </c>
      <c r="BH30" s="48">
        <v>2</v>
      </c>
      <c r="BI30" s="48">
        <v>2</v>
      </c>
      <c r="BJ30" s="48">
        <f t="shared" si="28"/>
        <v>4</v>
      </c>
      <c r="BK30" s="48">
        <v>0</v>
      </c>
      <c r="BL30" s="178"/>
      <c r="BM30" s="178"/>
      <c r="BN30" s="64">
        <v>7.5</v>
      </c>
      <c r="BP30" s="47" t="s">
        <v>326</v>
      </c>
      <c r="BQ30" s="47"/>
      <c r="BR30" s="177">
        <v>0</v>
      </c>
      <c r="BS30" s="177">
        <v>0</v>
      </c>
      <c r="BT30" s="177">
        <v>0</v>
      </c>
      <c r="BU30" s="177">
        <f>+BS30+BT30</f>
        <v>0</v>
      </c>
      <c r="BV30" s="177">
        <v>0</v>
      </c>
      <c r="BW30" s="202">
        <f t="shared" si="27"/>
        <v>2</v>
      </c>
      <c r="BX30" s="177">
        <f t="shared" si="27"/>
        <v>0</v>
      </c>
      <c r="BY30" s="177">
        <f t="shared" si="27"/>
        <v>1</v>
      </c>
      <c r="BZ30" s="177">
        <f t="shared" si="8"/>
        <v>1</v>
      </c>
      <c r="CA30" s="203">
        <f t="shared" si="9"/>
        <v>0</v>
      </c>
      <c r="CB30" s="48">
        <v>2</v>
      </c>
      <c r="CC30" s="48">
        <v>0</v>
      </c>
      <c r="CD30" s="48">
        <v>1</v>
      </c>
      <c r="CE30" s="48">
        <f t="shared" si="4"/>
        <v>1</v>
      </c>
      <c r="CF30" s="48">
        <v>0</v>
      </c>
      <c r="CG30" s="178"/>
    </row>
    <row r="31" spans="1:85" ht="16.5" customHeight="1" x14ac:dyDescent="0.25">
      <c r="A31" s="178"/>
      <c r="C31" s="320" t="s">
        <v>868</v>
      </c>
      <c r="D31" s="320"/>
      <c r="E31" s="320"/>
      <c r="F31" s="320"/>
      <c r="H31" s="177"/>
      <c r="P31" s="175"/>
      <c r="Q31" s="178"/>
      <c r="R31" s="178"/>
      <c r="S31" s="323"/>
      <c r="T31" s="177"/>
      <c r="U31" s="175"/>
      <c r="V31" s="175"/>
      <c r="W31" s="175"/>
      <c r="X31" s="194"/>
      <c r="Y31" s="175"/>
      <c r="Z31" s="177"/>
      <c r="AA31" s="177"/>
      <c r="AB31" s="177"/>
      <c r="AC31" s="177"/>
      <c r="AD31" s="177"/>
      <c r="AE31" s="176"/>
      <c r="AF31" s="177"/>
      <c r="AG31" s="175"/>
      <c r="AH31" s="175"/>
      <c r="AI31" s="175"/>
      <c r="AJ31" s="194"/>
      <c r="AK31" s="175"/>
      <c r="AL31" s="177"/>
      <c r="AM31" s="177"/>
      <c r="AN31" s="177"/>
      <c r="AO31" s="177"/>
      <c r="AP31" s="177"/>
      <c r="AQ31" s="396"/>
      <c r="AR31" s="178"/>
      <c r="AS31" s="64">
        <v>6</v>
      </c>
      <c r="AT31" s="48"/>
      <c r="AU31" s="47" t="s">
        <v>140</v>
      </c>
      <c r="AV31" s="175" t="s">
        <v>177</v>
      </c>
      <c r="AW31" s="177"/>
      <c r="AX31" s="177"/>
      <c r="AY31" s="177"/>
      <c r="AZ31" s="177"/>
      <c r="BA31" s="177"/>
      <c r="BB31" s="202">
        <f t="shared" si="31"/>
        <v>10</v>
      </c>
      <c r="BC31" s="177">
        <f t="shared" si="31"/>
        <v>0</v>
      </c>
      <c r="BD31" s="177">
        <f t="shared" si="31"/>
        <v>1</v>
      </c>
      <c r="BE31" s="177">
        <f t="shared" si="31"/>
        <v>1</v>
      </c>
      <c r="BF31" s="203">
        <f t="shared" si="31"/>
        <v>2</v>
      </c>
      <c r="BG31" s="48">
        <v>10</v>
      </c>
      <c r="BH31" s="48">
        <v>0</v>
      </c>
      <c r="BI31" s="48">
        <v>1</v>
      </c>
      <c r="BJ31" s="48">
        <f t="shared" si="28"/>
        <v>1</v>
      </c>
      <c r="BK31" s="48">
        <v>2</v>
      </c>
      <c r="BL31" s="178"/>
      <c r="BM31" s="178"/>
      <c r="BN31" s="64">
        <v>8</v>
      </c>
      <c r="BP31" s="47" t="s">
        <v>265</v>
      </c>
      <c r="BQ31" s="47" t="s">
        <v>695</v>
      </c>
      <c r="BR31" s="177"/>
      <c r="BS31" s="177"/>
      <c r="BT31" s="177"/>
      <c r="BU31" s="177"/>
      <c r="BV31" s="177"/>
      <c r="BW31" s="202">
        <f t="shared" si="27"/>
        <v>9</v>
      </c>
      <c r="BX31" s="177">
        <f t="shared" si="27"/>
        <v>10</v>
      </c>
      <c r="BY31" s="177">
        <f t="shared" si="27"/>
        <v>3</v>
      </c>
      <c r="BZ31" s="177">
        <f t="shared" si="8"/>
        <v>13</v>
      </c>
      <c r="CA31" s="203">
        <f t="shared" si="9"/>
        <v>4</v>
      </c>
      <c r="CB31" s="48">
        <v>9</v>
      </c>
      <c r="CC31" s="48">
        <v>10</v>
      </c>
      <c r="CD31" s="48">
        <v>3</v>
      </c>
      <c r="CE31" s="48">
        <f t="shared" si="4"/>
        <v>13</v>
      </c>
      <c r="CF31" s="48">
        <v>4</v>
      </c>
      <c r="CG31" s="178"/>
    </row>
    <row r="32" spans="1:85" ht="16.5" customHeight="1" thickBot="1" x14ac:dyDescent="0.3">
      <c r="A32" s="178"/>
      <c r="C32" s="320" t="s">
        <v>869</v>
      </c>
      <c r="D32" s="320"/>
      <c r="E32" s="320"/>
      <c r="F32" s="320"/>
      <c r="H32" s="177"/>
      <c r="I32" s="175"/>
      <c r="L32" s="175"/>
      <c r="M32" s="175"/>
      <c r="N32" s="175"/>
      <c r="O32" s="175"/>
      <c r="P32" s="175"/>
      <c r="Q32" s="178"/>
      <c r="R32" s="178"/>
      <c r="S32" s="323"/>
      <c r="T32" s="408" t="s">
        <v>651</v>
      </c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177"/>
      <c r="AO32" s="177"/>
      <c r="AP32" s="177"/>
      <c r="AQ32" s="396"/>
      <c r="AR32" s="178"/>
      <c r="AS32" s="216" t="s">
        <v>174</v>
      </c>
      <c r="AT32" s="216"/>
      <c r="AU32" s="216"/>
      <c r="AV32" s="216"/>
      <c r="AW32" s="217">
        <f>SUM(AW19:AW31)</f>
        <v>70</v>
      </c>
      <c r="AX32" s="217">
        <f>SUM(AX19:AX31)</f>
        <v>23</v>
      </c>
      <c r="AY32" s="217">
        <f>SUM(AY19:AY31)+SUMIF(Y$5:Y$12,AV31,AI$5:AI$12)</f>
        <v>40</v>
      </c>
      <c r="AZ32" s="217">
        <f t="shared" ref="AZ32:AZ45" si="32">+AY32+AX32</f>
        <v>63</v>
      </c>
      <c r="BA32" s="217">
        <f>SUM(BA19:BA31)</f>
        <v>18</v>
      </c>
      <c r="BB32" s="218">
        <f t="shared" si="31"/>
        <v>218</v>
      </c>
      <c r="BC32" s="217">
        <f t="shared" si="31"/>
        <v>61</v>
      </c>
      <c r="BD32" s="217">
        <f t="shared" si="31"/>
        <v>95</v>
      </c>
      <c r="BE32" s="217">
        <f t="shared" si="31"/>
        <v>156</v>
      </c>
      <c r="BF32" s="219">
        <f t="shared" si="31"/>
        <v>36</v>
      </c>
      <c r="BG32" s="217">
        <f>+SUM(BG19:BG31)</f>
        <v>148</v>
      </c>
      <c r="BH32" s="217">
        <f>+SUM(BH19:BH31)</f>
        <v>38</v>
      </c>
      <c r="BI32" s="217">
        <f>+SUM(BI19:BI31)+SUMIF($Y$35:$Y$42,"SotF",$AI$35:$AI$42)</f>
        <v>55</v>
      </c>
      <c r="BJ32" s="217">
        <f>+BI32+BH32</f>
        <v>93</v>
      </c>
      <c r="BK32" s="217">
        <f>+SUM(BK19:BK31)+SUMIF($Y$35:$Y$42,"SotF",$AH$35:$AH$42)</f>
        <v>18</v>
      </c>
      <c r="BL32" s="178"/>
      <c r="BM32" s="178"/>
      <c r="BN32" s="64">
        <v>6</v>
      </c>
      <c r="BP32" s="47" t="s">
        <v>63</v>
      </c>
      <c r="BQ32" s="47"/>
      <c r="BR32" s="177">
        <v>0</v>
      </c>
      <c r="BS32" s="177">
        <v>0</v>
      </c>
      <c r="BT32" s="177">
        <v>0</v>
      </c>
      <c r="BU32" s="177">
        <f>+BS32+BT32</f>
        <v>0</v>
      </c>
      <c r="BV32" s="177">
        <v>0</v>
      </c>
      <c r="BW32" s="202">
        <f t="shared" si="27"/>
        <v>4</v>
      </c>
      <c r="BX32" s="177">
        <f t="shared" si="27"/>
        <v>0</v>
      </c>
      <c r="BY32" s="177">
        <f t="shared" si="27"/>
        <v>0</v>
      </c>
      <c r="BZ32" s="177">
        <f t="shared" si="8"/>
        <v>0</v>
      </c>
      <c r="CA32" s="203">
        <f t="shared" si="9"/>
        <v>4</v>
      </c>
      <c r="CB32" s="48">
        <v>4</v>
      </c>
      <c r="CC32" s="48">
        <v>0</v>
      </c>
      <c r="CD32" s="48">
        <v>0</v>
      </c>
      <c r="CE32" s="48">
        <f t="shared" si="4"/>
        <v>0</v>
      </c>
      <c r="CF32" s="48">
        <v>4</v>
      </c>
      <c r="CG32" s="178"/>
    </row>
    <row r="33" spans="1:85" ht="16.5" customHeight="1" x14ac:dyDescent="0.25">
      <c r="A33" s="178" t="s">
        <v>74</v>
      </c>
      <c r="B33" s="224"/>
      <c r="C33" s="224"/>
      <c r="D33" s="224"/>
      <c r="E33" s="224"/>
      <c r="F33" s="224"/>
      <c r="G33" s="224"/>
      <c r="H33" s="224"/>
      <c r="I33" s="225"/>
      <c r="J33" s="225"/>
      <c r="K33" s="225"/>
      <c r="L33" s="225"/>
      <c r="M33" s="225"/>
      <c r="N33" s="225"/>
      <c r="O33" s="225"/>
      <c r="P33" s="225"/>
      <c r="Q33" s="178"/>
      <c r="R33" s="178"/>
      <c r="S33" s="323"/>
      <c r="AN33" s="177"/>
      <c r="AO33" s="177"/>
      <c r="AP33" s="177"/>
      <c r="AQ33" s="396"/>
      <c r="AR33" s="178"/>
      <c r="AS33" s="220" t="s">
        <v>53</v>
      </c>
      <c r="AT33" s="220"/>
      <c r="AU33" s="221"/>
      <c r="AV33" s="205" t="s">
        <v>54</v>
      </c>
      <c r="AW33" s="199">
        <v>16</v>
      </c>
      <c r="AX33" s="199">
        <v>7</v>
      </c>
      <c r="AY33" s="199">
        <v>3</v>
      </c>
      <c r="AZ33" s="177">
        <f t="shared" si="32"/>
        <v>10</v>
      </c>
      <c r="BA33" s="199">
        <v>4</v>
      </c>
      <c r="BB33" s="202">
        <f t="shared" si="31"/>
        <v>48</v>
      </c>
      <c r="BC33" s="177">
        <f t="shared" si="31"/>
        <v>14</v>
      </c>
      <c r="BD33" s="177">
        <f t="shared" si="31"/>
        <v>8</v>
      </c>
      <c r="BE33" s="177">
        <f t="shared" si="31"/>
        <v>22</v>
      </c>
      <c r="BF33" s="203">
        <f t="shared" si="31"/>
        <v>14</v>
      </c>
      <c r="BG33" s="31">
        <v>32</v>
      </c>
      <c r="BH33" s="31">
        <v>7</v>
      </c>
      <c r="BI33" s="31">
        <v>5</v>
      </c>
      <c r="BJ33" s="31">
        <f t="shared" ref="BJ33:BJ43" si="33">+BH33+BI33</f>
        <v>12</v>
      </c>
      <c r="BK33" s="31">
        <v>10</v>
      </c>
      <c r="BL33" s="178"/>
      <c r="BM33" s="178"/>
      <c r="BN33" s="64">
        <v>8.5</v>
      </c>
      <c r="BP33" s="47" t="s">
        <v>424</v>
      </c>
      <c r="BQ33" s="47" t="s">
        <v>696</v>
      </c>
      <c r="BR33" s="177"/>
      <c r="BS33" s="177"/>
      <c r="BT33" s="177"/>
      <c r="BU33" s="177"/>
      <c r="BV33" s="177"/>
      <c r="BW33" s="202">
        <f t="shared" si="27"/>
        <v>8</v>
      </c>
      <c r="BX33" s="177">
        <f t="shared" si="27"/>
        <v>1</v>
      </c>
      <c r="BY33" s="177">
        <f t="shared" si="27"/>
        <v>2</v>
      </c>
      <c r="BZ33" s="177">
        <f t="shared" si="8"/>
        <v>3</v>
      </c>
      <c r="CA33" s="203">
        <f t="shared" si="9"/>
        <v>4</v>
      </c>
      <c r="CB33" s="48">
        <v>8</v>
      </c>
      <c r="CC33" s="48">
        <v>1</v>
      </c>
      <c r="CD33" s="48">
        <v>2</v>
      </c>
      <c r="CE33" s="48">
        <f t="shared" si="4"/>
        <v>3</v>
      </c>
      <c r="CF33" s="48">
        <v>4</v>
      </c>
      <c r="CG33" s="178"/>
    </row>
    <row r="34" spans="1:85" ht="16.5" customHeight="1" thickBot="1" x14ac:dyDescent="0.3">
      <c r="A34" s="178"/>
      <c r="B34" s="389" t="s">
        <v>77</v>
      </c>
      <c r="C34" s="327" t="s">
        <v>647</v>
      </c>
      <c r="D34" s="324"/>
      <c r="E34" s="324"/>
      <c r="F34" s="331"/>
      <c r="G34" s="330">
        <v>6</v>
      </c>
      <c r="H34" s="321">
        <v>1</v>
      </c>
      <c r="I34" s="320" t="s">
        <v>90</v>
      </c>
      <c r="J34" s="320"/>
      <c r="K34" s="320"/>
      <c r="L34" s="320" t="s">
        <v>76</v>
      </c>
      <c r="M34" s="175"/>
      <c r="N34" s="175"/>
      <c r="O34" s="175"/>
      <c r="P34" s="175"/>
      <c r="Q34" s="178"/>
      <c r="R34" s="178"/>
      <c r="S34" s="323"/>
      <c r="T34" s="394" t="s">
        <v>310</v>
      </c>
      <c r="U34" s="25"/>
      <c r="V34" s="25"/>
      <c r="W34" s="25"/>
      <c r="X34" s="25"/>
      <c r="Y34" s="25" t="s">
        <v>2</v>
      </c>
      <c r="Z34" s="254"/>
      <c r="AA34" s="25"/>
      <c r="AB34" s="394" t="s">
        <v>4</v>
      </c>
      <c r="AC34" s="394" t="s">
        <v>8</v>
      </c>
      <c r="AD34" s="394" t="s">
        <v>9</v>
      </c>
      <c r="AE34" s="394" t="s">
        <v>10</v>
      </c>
      <c r="AF34" s="423" t="s">
        <v>129</v>
      </c>
      <c r="AG34" s="423"/>
      <c r="AH34" s="394" t="s">
        <v>3</v>
      </c>
      <c r="AI34" s="394" t="s">
        <v>130</v>
      </c>
      <c r="AJ34" s="394" t="s">
        <v>5</v>
      </c>
      <c r="AK34" s="394" t="s">
        <v>7</v>
      </c>
      <c r="AL34" s="394" t="s">
        <v>6</v>
      </c>
      <c r="AM34" s="394" t="s">
        <v>131</v>
      </c>
      <c r="AN34" s="177"/>
      <c r="AO34" s="177"/>
      <c r="AP34" s="177"/>
      <c r="AQ34" s="396"/>
      <c r="AR34" s="178"/>
      <c r="AS34" s="64">
        <v>9.5</v>
      </c>
      <c r="AT34" s="48">
        <v>9</v>
      </c>
      <c r="AU34" s="47" t="s">
        <v>166</v>
      </c>
      <c r="AV34" s="175" t="s">
        <v>307</v>
      </c>
      <c r="AW34" s="177">
        <v>5</v>
      </c>
      <c r="AX34" s="177">
        <v>4</v>
      </c>
      <c r="AY34" s="177">
        <v>2</v>
      </c>
      <c r="AZ34" s="177">
        <f t="shared" si="32"/>
        <v>6</v>
      </c>
      <c r="BA34" s="177">
        <v>2</v>
      </c>
      <c r="BB34" s="202">
        <f t="shared" si="31"/>
        <v>20</v>
      </c>
      <c r="BC34" s="177">
        <f t="shared" si="31"/>
        <v>26</v>
      </c>
      <c r="BD34" s="177">
        <f t="shared" si="31"/>
        <v>14</v>
      </c>
      <c r="BE34" s="177">
        <f t="shared" si="31"/>
        <v>40</v>
      </c>
      <c r="BF34" s="203">
        <f t="shared" si="31"/>
        <v>2</v>
      </c>
      <c r="BG34" s="48">
        <v>15</v>
      </c>
      <c r="BH34" s="48">
        <v>22</v>
      </c>
      <c r="BI34" s="48">
        <v>12</v>
      </c>
      <c r="BJ34" s="48">
        <f t="shared" si="33"/>
        <v>34</v>
      </c>
      <c r="BK34" s="48">
        <v>0</v>
      </c>
      <c r="BL34" s="178"/>
      <c r="BM34" s="178"/>
      <c r="BN34" s="64">
        <v>8</v>
      </c>
      <c r="BP34" s="47" t="s">
        <v>556</v>
      </c>
      <c r="BQ34" s="47"/>
      <c r="BR34" s="177">
        <v>0</v>
      </c>
      <c r="BS34" s="177">
        <v>0</v>
      </c>
      <c r="BT34" s="177">
        <v>0</v>
      </c>
      <c r="BU34" s="177">
        <f t="shared" ref="BU34:BU41" si="34">+BS34+BT34</f>
        <v>0</v>
      </c>
      <c r="BV34" s="177">
        <v>0</v>
      </c>
      <c r="BW34" s="202">
        <f t="shared" si="27"/>
        <v>2</v>
      </c>
      <c r="BX34" s="177">
        <f t="shared" si="27"/>
        <v>0</v>
      </c>
      <c r="BY34" s="177">
        <f t="shared" si="27"/>
        <v>0</v>
      </c>
      <c r="BZ34" s="177">
        <f t="shared" si="8"/>
        <v>0</v>
      </c>
      <c r="CA34" s="203">
        <f t="shared" si="9"/>
        <v>0</v>
      </c>
      <c r="CB34" s="48">
        <v>2</v>
      </c>
      <c r="CC34" s="48">
        <v>0</v>
      </c>
      <c r="CD34" s="48">
        <v>0</v>
      </c>
      <c r="CE34" s="48">
        <f t="shared" si="4"/>
        <v>0</v>
      </c>
      <c r="CF34" s="48">
        <v>0</v>
      </c>
      <c r="CG34" s="178"/>
    </row>
    <row r="35" spans="1:85" ht="16.5" customHeight="1" x14ac:dyDescent="0.25">
      <c r="A35" s="178"/>
      <c r="B35" s="177" t="s">
        <v>36</v>
      </c>
      <c r="C35" s="329"/>
      <c r="D35" s="329" t="s">
        <v>190</v>
      </c>
      <c r="E35" s="329"/>
      <c r="F35" s="324"/>
      <c r="G35" s="330"/>
      <c r="H35" s="321">
        <v>1</v>
      </c>
      <c r="I35" s="320" t="s">
        <v>598</v>
      </c>
      <c r="J35" s="320"/>
      <c r="K35" s="324"/>
      <c r="L35" s="320" t="s">
        <v>842</v>
      </c>
      <c r="M35" s="175"/>
      <c r="N35" s="175"/>
      <c r="O35" s="175"/>
      <c r="P35" s="175"/>
      <c r="Q35" s="178"/>
      <c r="R35" s="178"/>
      <c r="S35" s="323"/>
      <c r="T35" s="94">
        <v>7.5</v>
      </c>
      <c r="U35" s="106" t="s">
        <v>16</v>
      </c>
      <c r="V35" s="107"/>
      <c r="W35" s="106"/>
      <c r="X35" s="106"/>
      <c r="Y35" s="106" t="s">
        <v>17</v>
      </c>
      <c r="Z35" s="383"/>
      <c r="AA35" s="58"/>
      <c r="AB35" s="94">
        <v>10.5</v>
      </c>
      <c r="AC35" s="58">
        <v>6</v>
      </c>
      <c r="AD35" s="58">
        <v>3</v>
      </c>
      <c r="AE35" s="58">
        <v>1</v>
      </c>
      <c r="AF35" s="413">
        <f t="shared" ref="AF35:AF42" si="35">+(AC35*2+AE35)/(2*AB35)</f>
        <v>0.61904761904761907</v>
      </c>
      <c r="AG35" s="413"/>
      <c r="AH35" s="58">
        <v>0</v>
      </c>
      <c r="AI35" s="58">
        <v>0</v>
      </c>
      <c r="AJ35" s="58">
        <v>15</v>
      </c>
      <c r="AK35" s="58">
        <v>0</v>
      </c>
      <c r="AL35" s="58">
        <v>4</v>
      </c>
      <c r="AM35" s="79">
        <f t="shared" ref="AM35:AM42" si="36">+AJ35/AB35</f>
        <v>1.4285714285714286</v>
      </c>
      <c r="AN35" s="177"/>
      <c r="AO35" s="177"/>
      <c r="AP35" s="177"/>
      <c r="AQ35" s="396"/>
      <c r="AR35" s="178"/>
      <c r="AS35" s="64">
        <v>8.5</v>
      </c>
      <c r="AT35" s="48">
        <v>14</v>
      </c>
      <c r="AU35" s="47" t="s">
        <v>73</v>
      </c>
      <c r="AV35" s="175" t="s">
        <v>307</v>
      </c>
      <c r="AW35" s="177">
        <v>7</v>
      </c>
      <c r="AX35" s="177">
        <v>4</v>
      </c>
      <c r="AY35" s="177">
        <v>1</v>
      </c>
      <c r="AZ35" s="177">
        <f t="shared" si="32"/>
        <v>5</v>
      </c>
      <c r="BA35" s="177">
        <v>4</v>
      </c>
      <c r="BB35" s="202">
        <f t="shared" si="31"/>
        <v>18</v>
      </c>
      <c r="BC35" s="177">
        <f t="shared" si="31"/>
        <v>11</v>
      </c>
      <c r="BD35" s="177">
        <f t="shared" si="31"/>
        <v>8</v>
      </c>
      <c r="BE35" s="177">
        <f t="shared" si="31"/>
        <v>19</v>
      </c>
      <c r="BF35" s="203">
        <f t="shared" si="31"/>
        <v>6</v>
      </c>
      <c r="BG35" s="48">
        <v>11</v>
      </c>
      <c r="BH35" s="48">
        <v>7</v>
      </c>
      <c r="BI35" s="48">
        <v>7</v>
      </c>
      <c r="BJ35" s="48">
        <f t="shared" si="33"/>
        <v>14</v>
      </c>
      <c r="BK35" s="48">
        <v>2</v>
      </c>
      <c r="BL35" s="178"/>
      <c r="BM35" s="178"/>
      <c r="BN35" s="64">
        <v>8.5</v>
      </c>
      <c r="BP35" s="47" t="s">
        <v>481</v>
      </c>
      <c r="BQ35" s="47"/>
      <c r="BR35" s="177">
        <v>1</v>
      </c>
      <c r="BS35" s="177">
        <v>1</v>
      </c>
      <c r="BT35" s="177">
        <v>1</v>
      </c>
      <c r="BU35" s="177">
        <f t="shared" si="34"/>
        <v>2</v>
      </c>
      <c r="BV35" s="177">
        <v>0</v>
      </c>
      <c r="BW35" s="202">
        <f t="shared" si="27"/>
        <v>3</v>
      </c>
      <c r="BX35" s="177">
        <f t="shared" si="27"/>
        <v>2</v>
      </c>
      <c r="BY35" s="177">
        <f t="shared" si="27"/>
        <v>1</v>
      </c>
      <c r="BZ35" s="177">
        <f t="shared" si="8"/>
        <v>3</v>
      </c>
      <c r="CA35" s="203">
        <f t="shared" si="9"/>
        <v>0</v>
      </c>
      <c r="CB35" s="48">
        <v>2</v>
      </c>
      <c r="CC35" s="48">
        <v>1</v>
      </c>
      <c r="CD35" s="48">
        <v>0</v>
      </c>
      <c r="CE35" s="48">
        <f t="shared" si="4"/>
        <v>1</v>
      </c>
      <c r="CF35" s="48">
        <v>0</v>
      </c>
      <c r="CG35" s="178"/>
    </row>
    <row r="36" spans="1:85" ht="16.5" customHeight="1" x14ac:dyDescent="0.25">
      <c r="A36" s="178"/>
      <c r="C36" s="18"/>
      <c r="D36" s="18"/>
      <c r="E36" s="18"/>
      <c r="F36" s="18"/>
      <c r="G36" s="330"/>
      <c r="H36" s="321">
        <v>1</v>
      </c>
      <c r="I36" s="320" t="s">
        <v>267</v>
      </c>
      <c r="J36" s="18"/>
      <c r="K36" s="324"/>
      <c r="L36" s="320" t="s">
        <v>842</v>
      </c>
      <c r="M36" s="175"/>
      <c r="N36" s="175"/>
      <c r="O36" s="175"/>
      <c r="P36" s="175"/>
      <c r="Q36" s="178"/>
      <c r="R36" s="178"/>
      <c r="S36" s="323"/>
      <c r="T36" s="94">
        <v>7.5</v>
      </c>
      <c r="U36" s="106" t="s">
        <v>180</v>
      </c>
      <c r="V36" s="107"/>
      <c r="W36" s="106"/>
      <c r="X36" s="106"/>
      <c r="Y36" s="106" t="s">
        <v>173</v>
      </c>
      <c r="Z36" s="383"/>
      <c r="AA36" s="58"/>
      <c r="AB36" s="58">
        <v>13</v>
      </c>
      <c r="AC36" s="58">
        <v>8</v>
      </c>
      <c r="AD36" s="58">
        <v>2</v>
      </c>
      <c r="AE36" s="58">
        <v>3</v>
      </c>
      <c r="AF36" s="411">
        <f t="shared" si="35"/>
        <v>0.73076923076923073</v>
      </c>
      <c r="AG36" s="411"/>
      <c r="AH36" s="58">
        <v>0</v>
      </c>
      <c r="AI36" s="58">
        <v>3</v>
      </c>
      <c r="AJ36" s="58">
        <v>20</v>
      </c>
      <c r="AK36" s="58">
        <v>0</v>
      </c>
      <c r="AL36" s="58">
        <v>3</v>
      </c>
      <c r="AM36" s="79">
        <f t="shared" si="36"/>
        <v>1.5384615384615385</v>
      </c>
      <c r="AN36" s="177"/>
      <c r="AO36" s="177"/>
      <c r="AP36" s="177"/>
      <c r="AQ36" s="396"/>
      <c r="AR36" s="178"/>
      <c r="AS36" s="64">
        <v>7.5</v>
      </c>
      <c r="AT36" s="48">
        <v>27</v>
      </c>
      <c r="AU36" s="47" t="s">
        <v>43</v>
      </c>
      <c r="AV36" s="175" t="s">
        <v>307</v>
      </c>
      <c r="AW36" s="177">
        <v>7</v>
      </c>
      <c r="AX36" s="177">
        <v>0</v>
      </c>
      <c r="AY36" s="177">
        <v>4</v>
      </c>
      <c r="AZ36" s="177">
        <f t="shared" si="32"/>
        <v>4</v>
      </c>
      <c r="BA36" s="177">
        <v>0</v>
      </c>
      <c r="BB36" s="202">
        <f t="shared" si="31"/>
        <v>20</v>
      </c>
      <c r="BC36" s="177">
        <f t="shared" si="31"/>
        <v>6</v>
      </c>
      <c r="BD36" s="177">
        <f t="shared" si="31"/>
        <v>12</v>
      </c>
      <c r="BE36" s="177">
        <f t="shared" si="31"/>
        <v>18</v>
      </c>
      <c r="BF36" s="203">
        <f t="shared" si="31"/>
        <v>0</v>
      </c>
      <c r="BG36" s="48">
        <v>13</v>
      </c>
      <c r="BH36" s="48">
        <v>6</v>
      </c>
      <c r="BI36" s="48">
        <v>8</v>
      </c>
      <c r="BJ36" s="48">
        <f t="shared" si="33"/>
        <v>14</v>
      </c>
      <c r="BK36" s="48">
        <v>0</v>
      </c>
      <c r="BL36" s="178"/>
      <c r="BM36" s="178"/>
      <c r="BN36" s="64">
        <v>9.5</v>
      </c>
      <c r="BP36" s="47" t="s">
        <v>404</v>
      </c>
      <c r="BQ36" s="47"/>
      <c r="BR36" s="177">
        <v>0</v>
      </c>
      <c r="BS36" s="177">
        <v>0</v>
      </c>
      <c r="BT36" s="177">
        <v>0</v>
      </c>
      <c r="BU36" s="177">
        <f t="shared" si="34"/>
        <v>0</v>
      </c>
      <c r="BV36" s="177">
        <v>0</v>
      </c>
      <c r="BW36" s="202">
        <f t="shared" si="27"/>
        <v>2</v>
      </c>
      <c r="BX36" s="177">
        <f t="shared" si="27"/>
        <v>3</v>
      </c>
      <c r="BY36" s="177">
        <f t="shared" si="27"/>
        <v>0</v>
      </c>
      <c r="BZ36" s="177">
        <f t="shared" si="8"/>
        <v>3</v>
      </c>
      <c r="CA36" s="203">
        <f t="shared" si="9"/>
        <v>0</v>
      </c>
      <c r="CB36" s="48">
        <v>2</v>
      </c>
      <c r="CC36" s="48">
        <v>3</v>
      </c>
      <c r="CD36" s="48">
        <v>0</v>
      </c>
      <c r="CE36" s="48">
        <f t="shared" si="4"/>
        <v>3</v>
      </c>
      <c r="CF36" s="48">
        <v>0</v>
      </c>
      <c r="CG36" s="178"/>
    </row>
    <row r="37" spans="1:85" ht="16.5" customHeight="1" x14ac:dyDescent="0.25">
      <c r="A37" s="178"/>
      <c r="C37" s="18"/>
      <c r="D37" s="18"/>
      <c r="E37" s="18"/>
      <c r="F37" s="18"/>
      <c r="G37" s="18"/>
      <c r="H37" s="321">
        <v>2</v>
      </c>
      <c r="I37" s="320" t="s">
        <v>150</v>
      </c>
      <c r="J37" s="18"/>
      <c r="K37" s="18"/>
      <c r="L37" s="320" t="s">
        <v>844</v>
      </c>
      <c r="M37" s="175"/>
      <c r="N37" s="175"/>
      <c r="O37" s="175"/>
      <c r="P37" s="175"/>
      <c r="Q37" s="178"/>
      <c r="R37" s="178"/>
      <c r="S37" s="323"/>
      <c r="T37" s="94">
        <v>8</v>
      </c>
      <c r="U37" s="106" t="s">
        <v>18</v>
      </c>
      <c r="V37" s="107"/>
      <c r="W37" s="106"/>
      <c r="X37" s="106"/>
      <c r="Y37" s="106" t="s">
        <v>177</v>
      </c>
      <c r="Z37" s="383"/>
      <c r="AA37" s="58"/>
      <c r="AB37" s="58">
        <v>15</v>
      </c>
      <c r="AC37" s="58">
        <v>6</v>
      </c>
      <c r="AD37" s="58">
        <v>5</v>
      </c>
      <c r="AE37" s="58">
        <v>4</v>
      </c>
      <c r="AF37" s="411">
        <f t="shared" si="35"/>
        <v>0.53333333333333333</v>
      </c>
      <c r="AG37" s="411"/>
      <c r="AH37" s="58">
        <v>0</v>
      </c>
      <c r="AI37" s="58">
        <v>0</v>
      </c>
      <c r="AJ37" s="58">
        <v>31</v>
      </c>
      <c r="AK37" s="58">
        <v>1</v>
      </c>
      <c r="AL37" s="58">
        <v>3</v>
      </c>
      <c r="AM37" s="79">
        <f t="shared" si="36"/>
        <v>2.0666666666666669</v>
      </c>
      <c r="AN37" s="177"/>
      <c r="AO37" s="177"/>
      <c r="AP37" s="177"/>
      <c r="AQ37" s="396"/>
      <c r="AR37" s="178"/>
      <c r="AS37" s="64">
        <v>8</v>
      </c>
      <c r="AT37" s="48">
        <v>18</v>
      </c>
      <c r="AU37" s="47" t="s">
        <v>137</v>
      </c>
      <c r="AV37" s="175" t="s">
        <v>307</v>
      </c>
      <c r="AW37" s="177">
        <v>4</v>
      </c>
      <c r="AX37" s="177">
        <v>0</v>
      </c>
      <c r="AY37" s="177">
        <v>3</v>
      </c>
      <c r="AZ37" s="177">
        <f t="shared" si="32"/>
        <v>3</v>
      </c>
      <c r="BA37" s="177">
        <v>0</v>
      </c>
      <c r="BB37" s="202">
        <f t="shared" ref="BB37:BF45" si="37">+AW37+BG37</f>
        <v>16</v>
      </c>
      <c r="BC37" s="177">
        <f t="shared" si="37"/>
        <v>6</v>
      </c>
      <c r="BD37" s="177">
        <f t="shared" si="37"/>
        <v>7</v>
      </c>
      <c r="BE37" s="177">
        <f t="shared" si="37"/>
        <v>13</v>
      </c>
      <c r="BF37" s="203">
        <f t="shared" si="37"/>
        <v>6</v>
      </c>
      <c r="BG37" s="48">
        <v>12</v>
      </c>
      <c r="BH37" s="48">
        <v>6</v>
      </c>
      <c r="BI37" s="48">
        <v>4</v>
      </c>
      <c r="BJ37" s="48">
        <f t="shared" si="33"/>
        <v>10</v>
      </c>
      <c r="BK37" s="48">
        <v>6</v>
      </c>
      <c r="BL37" s="178"/>
      <c r="BM37" s="178"/>
      <c r="BN37" s="64">
        <v>9</v>
      </c>
      <c r="BP37" s="47" t="s">
        <v>189</v>
      </c>
      <c r="BQ37" s="47"/>
      <c r="BR37" s="177">
        <v>4</v>
      </c>
      <c r="BS37" s="177">
        <v>6</v>
      </c>
      <c r="BT37" s="177">
        <v>2</v>
      </c>
      <c r="BU37" s="177">
        <f t="shared" si="34"/>
        <v>8</v>
      </c>
      <c r="BV37" s="177">
        <v>0</v>
      </c>
      <c r="BW37" s="202">
        <f t="shared" si="27"/>
        <v>12</v>
      </c>
      <c r="BX37" s="177">
        <f t="shared" si="27"/>
        <v>9</v>
      </c>
      <c r="BY37" s="177">
        <f t="shared" si="27"/>
        <v>7</v>
      </c>
      <c r="BZ37" s="177">
        <f t="shared" si="8"/>
        <v>16</v>
      </c>
      <c r="CA37" s="203">
        <f t="shared" si="9"/>
        <v>0</v>
      </c>
      <c r="CB37" s="48">
        <v>8</v>
      </c>
      <c r="CC37" s="48">
        <v>3</v>
      </c>
      <c r="CD37" s="48">
        <v>5</v>
      </c>
      <c r="CE37" s="48">
        <f t="shared" si="4"/>
        <v>8</v>
      </c>
      <c r="CF37" s="48">
        <v>0</v>
      </c>
      <c r="CG37" s="178"/>
    </row>
    <row r="38" spans="1:85" ht="16.5" customHeight="1" x14ac:dyDescent="0.25">
      <c r="A38" s="178"/>
      <c r="C38" s="18"/>
      <c r="D38" s="18"/>
      <c r="E38" s="18"/>
      <c r="F38" s="18"/>
      <c r="G38" s="18"/>
      <c r="H38" s="321">
        <v>2</v>
      </c>
      <c r="I38" s="320" t="s">
        <v>150</v>
      </c>
      <c r="J38" s="18"/>
      <c r="K38" s="18"/>
      <c r="L38" s="320" t="s">
        <v>843</v>
      </c>
      <c r="M38" s="175"/>
      <c r="N38" s="175"/>
      <c r="O38" s="175"/>
      <c r="P38" s="175"/>
      <c r="Q38" s="178"/>
      <c r="R38" s="178"/>
      <c r="S38" s="323"/>
      <c r="T38" s="94">
        <v>7.5</v>
      </c>
      <c r="U38" s="106" t="s">
        <v>149</v>
      </c>
      <c r="V38" s="107"/>
      <c r="W38" s="106"/>
      <c r="X38" s="106"/>
      <c r="Y38" s="106" t="s">
        <v>23</v>
      </c>
      <c r="Z38" s="383"/>
      <c r="AA38" s="58"/>
      <c r="AB38" s="58">
        <v>14</v>
      </c>
      <c r="AC38" s="58">
        <v>8</v>
      </c>
      <c r="AD38" s="58">
        <v>5</v>
      </c>
      <c r="AE38" s="58">
        <v>1</v>
      </c>
      <c r="AF38" s="411">
        <f t="shared" si="35"/>
        <v>0.6071428571428571</v>
      </c>
      <c r="AG38" s="411"/>
      <c r="AH38" s="58">
        <v>0</v>
      </c>
      <c r="AI38" s="58">
        <v>1</v>
      </c>
      <c r="AJ38" s="58">
        <v>39</v>
      </c>
      <c r="AK38" s="58">
        <v>1</v>
      </c>
      <c r="AL38" s="58">
        <v>1</v>
      </c>
      <c r="AM38" s="79">
        <f t="shared" si="36"/>
        <v>2.7857142857142856</v>
      </c>
      <c r="AN38" s="177"/>
      <c r="AO38" s="177"/>
      <c r="AP38" s="177"/>
      <c r="AQ38" s="396"/>
      <c r="AR38" s="178"/>
      <c r="AS38" s="64">
        <v>7.5</v>
      </c>
      <c r="AT38" s="48">
        <v>4</v>
      </c>
      <c r="AU38" s="47" t="s">
        <v>59</v>
      </c>
      <c r="AV38" s="175" t="s">
        <v>307</v>
      </c>
      <c r="AW38" s="177">
        <v>7</v>
      </c>
      <c r="AX38" s="177">
        <v>0</v>
      </c>
      <c r="AY38" s="177">
        <v>2</v>
      </c>
      <c r="AZ38" s="177">
        <f t="shared" si="32"/>
        <v>2</v>
      </c>
      <c r="BA38" s="177">
        <v>2</v>
      </c>
      <c r="BB38" s="202">
        <f t="shared" si="37"/>
        <v>19</v>
      </c>
      <c r="BC38" s="177">
        <f t="shared" si="37"/>
        <v>0</v>
      </c>
      <c r="BD38" s="177">
        <f t="shared" si="37"/>
        <v>9</v>
      </c>
      <c r="BE38" s="177">
        <f t="shared" si="37"/>
        <v>9</v>
      </c>
      <c r="BF38" s="203">
        <f t="shared" si="37"/>
        <v>2</v>
      </c>
      <c r="BG38" s="48">
        <v>12</v>
      </c>
      <c r="BH38" s="48">
        <v>0</v>
      </c>
      <c r="BI38" s="48">
        <v>7</v>
      </c>
      <c r="BJ38" s="48">
        <f t="shared" si="33"/>
        <v>7</v>
      </c>
      <c r="BK38" s="48">
        <v>0</v>
      </c>
      <c r="BL38" s="178"/>
      <c r="BM38" s="178"/>
      <c r="BN38" s="64">
        <v>7.5</v>
      </c>
      <c r="BP38" s="47" t="s">
        <v>612</v>
      </c>
      <c r="BQ38" s="47"/>
      <c r="BR38" s="177">
        <v>0</v>
      </c>
      <c r="BS38" s="177">
        <v>0</v>
      </c>
      <c r="BT38" s="177">
        <v>0</v>
      </c>
      <c r="BU38" s="177">
        <f t="shared" si="34"/>
        <v>0</v>
      </c>
      <c r="BV38" s="177">
        <v>0</v>
      </c>
      <c r="BW38" s="202">
        <f t="shared" ref="BW38:BY52" si="38">+CB38+BR38</f>
        <v>1</v>
      </c>
      <c r="BX38" s="177">
        <f t="shared" si="38"/>
        <v>0</v>
      </c>
      <c r="BY38" s="177">
        <f t="shared" si="38"/>
        <v>0</v>
      </c>
      <c r="BZ38" s="177">
        <f t="shared" si="8"/>
        <v>0</v>
      </c>
      <c r="CA38" s="203">
        <f t="shared" si="9"/>
        <v>0</v>
      </c>
      <c r="CB38" s="48">
        <v>1</v>
      </c>
      <c r="CC38" s="48">
        <v>0</v>
      </c>
      <c r="CD38" s="48">
        <v>0</v>
      </c>
      <c r="CE38" s="48">
        <f t="shared" si="4"/>
        <v>0</v>
      </c>
      <c r="CF38" s="48">
        <v>0</v>
      </c>
      <c r="CG38" s="178"/>
    </row>
    <row r="39" spans="1:85" ht="16.5" customHeight="1" x14ac:dyDescent="0.25">
      <c r="A39" s="178"/>
      <c r="C39" s="18"/>
      <c r="D39" s="18"/>
      <c r="E39" s="18"/>
      <c r="F39" s="18"/>
      <c r="G39" s="18"/>
      <c r="H39" s="321">
        <v>2</v>
      </c>
      <c r="I39" s="320" t="s">
        <v>76</v>
      </c>
      <c r="J39" s="18"/>
      <c r="K39" s="18"/>
      <c r="L39" s="320" t="s">
        <v>672</v>
      </c>
      <c r="M39" s="175"/>
      <c r="N39" s="175"/>
      <c r="O39" s="175"/>
      <c r="P39" s="175"/>
      <c r="Q39" s="178"/>
      <c r="R39" s="178"/>
      <c r="S39" s="323"/>
      <c r="T39" s="94">
        <v>7</v>
      </c>
      <c r="U39" s="106" t="s">
        <v>24</v>
      </c>
      <c r="V39" s="107"/>
      <c r="W39" s="106"/>
      <c r="X39" s="106"/>
      <c r="Y39" s="106" t="s">
        <v>25</v>
      </c>
      <c r="Z39" s="383"/>
      <c r="AA39" s="58"/>
      <c r="AB39" s="58">
        <v>15</v>
      </c>
      <c r="AC39" s="58">
        <v>7</v>
      </c>
      <c r="AD39" s="58">
        <v>7</v>
      </c>
      <c r="AE39" s="58">
        <v>1</v>
      </c>
      <c r="AF39" s="411">
        <f t="shared" si="35"/>
        <v>0.5</v>
      </c>
      <c r="AG39" s="411"/>
      <c r="AH39" s="58">
        <v>2</v>
      </c>
      <c r="AI39" s="58">
        <v>0</v>
      </c>
      <c r="AJ39" s="58">
        <v>47</v>
      </c>
      <c r="AK39" s="58">
        <v>1</v>
      </c>
      <c r="AL39" s="58">
        <v>1</v>
      </c>
      <c r="AM39" s="79">
        <f t="shared" si="36"/>
        <v>3.1333333333333333</v>
      </c>
      <c r="AN39" s="177"/>
      <c r="AO39" s="177"/>
      <c r="AP39" s="177"/>
      <c r="AQ39" s="396"/>
      <c r="AR39" s="178"/>
      <c r="AS39" s="64">
        <v>7</v>
      </c>
      <c r="AT39" s="48">
        <v>8</v>
      </c>
      <c r="AU39" s="47" t="s">
        <v>167</v>
      </c>
      <c r="AV39" s="175" t="s">
        <v>307</v>
      </c>
      <c r="AW39" s="177">
        <v>4</v>
      </c>
      <c r="AX39" s="177">
        <v>0</v>
      </c>
      <c r="AY39" s="177">
        <v>1</v>
      </c>
      <c r="AZ39" s="177">
        <f t="shared" si="32"/>
        <v>1</v>
      </c>
      <c r="BA39" s="177">
        <v>0</v>
      </c>
      <c r="BB39" s="202">
        <f t="shared" si="37"/>
        <v>17</v>
      </c>
      <c r="BC39" s="177">
        <f t="shared" si="37"/>
        <v>3</v>
      </c>
      <c r="BD39" s="177">
        <f t="shared" si="37"/>
        <v>6</v>
      </c>
      <c r="BE39" s="177">
        <f t="shared" si="37"/>
        <v>9</v>
      </c>
      <c r="BF39" s="203">
        <f t="shared" si="37"/>
        <v>2</v>
      </c>
      <c r="BG39" s="48">
        <v>13</v>
      </c>
      <c r="BH39" s="48">
        <v>3</v>
      </c>
      <c r="BI39" s="48">
        <v>5</v>
      </c>
      <c r="BJ39" s="48">
        <f t="shared" si="33"/>
        <v>8</v>
      </c>
      <c r="BK39" s="48">
        <v>2</v>
      </c>
      <c r="BL39" s="178"/>
      <c r="BM39" s="178"/>
      <c r="BN39" s="64">
        <v>7</v>
      </c>
      <c r="BP39" s="47" t="s">
        <v>267</v>
      </c>
      <c r="BQ39" s="47" t="s">
        <v>696</v>
      </c>
      <c r="BR39" s="177">
        <v>1</v>
      </c>
      <c r="BS39" s="177">
        <v>0</v>
      </c>
      <c r="BT39" s="177">
        <v>0</v>
      </c>
      <c r="BU39" s="177">
        <f t="shared" si="34"/>
        <v>0</v>
      </c>
      <c r="BV39" s="177">
        <v>0</v>
      </c>
      <c r="BW39" s="202">
        <f t="shared" si="38"/>
        <v>13</v>
      </c>
      <c r="BX39" s="177">
        <f t="shared" si="38"/>
        <v>5</v>
      </c>
      <c r="BY39" s="177">
        <f t="shared" si="38"/>
        <v>4</v>
      </c>
      <c r="BZ39" s="177">
        <f t="shared" si="8"/>
        <v>9</v>
      </c>
      <c r="CA39" s="203">
        <f t="shared" si="9"/>
        <v>2</v>
      </c>
      <c r="CB39" s="48">
        <v>12</v>
      </c>
      <c r="CC39" s="48">
        <v>5</v>
      </c>
      <c r="CD39" s="48">
        <v>4</v>
      </c>
      <c r="CE39" s="48">
        <f t="shared" si="4"/>
        <v>9</v>
      </c>
      <c r="CF39" s="48">
        <v>2</v>
      </c>
      <c r="CG39" s="178"/>
    </row>
    <row r="40" spans="1:85" ht="16.5" customHeight="1" x14ac:dyDescent="0.25">
      <c r="A40" s="178"/>
      <c r="C40" s="18"/>
      <c r="D40" s="18"/>
      <c r="E40" s="18"/>
      <c r="F40" s="18"/>
      <c r="G40" s="18"/>
      <c r="H40" s="18"/>
      <c r="I40" s="18"/>
      <c r="J40" s="18"/>
      <c r="K40" s="18"/>
      <c r="L40" s="18"/>
      <c r="Q40" s="178"/>
      <c r="R40" s="178"/>
      <c r="S40" s="323"/>
      <c r="T40" s="94">
        <v>8</v>
      </c>
      <c r="U40" s="106" t="s">
        <v>126</v>
      </c>
      <c r="V40" s="107"/>
      <c r="W40" s="106"/>
      <c r="X40" s="106"/>
      <c r="Y40" s="106" t="s">
        <v>21</v>
      </c>
      <c r="Z40" s="383"/>
      <c r="AA40" s="58"/>
      <c r="AB40" s="58">
        <v>15</v>
      </c>
      <c r="AC40" s="58">
        <v>3</v>
      </c>
      <c r="AD40" s="58">
        <v>10</v>
      </c>
      <c r="AE40" s="58">
        <v>2</v>
      </c>
      <c r="AF40" s="411">
        <f t="shared" si="35"/>
        <v>0.26666666666666666</v>
      </c>
      <c r="AG40" s="411"/>
      <c r="AH40" s="58">
        <v>0</v>
      </c>
      <c r="AI40" s="58">
        <v>0</v>
      </c>
      <c r="AJ40" s="58">
        <v>49</v>
      </c>
      <c r="AK40" s="58">
        <v>1</v>
      </c>
      <c r="AL40" s="58">
        <v>0</v>
      </c>
      <c r="AM40" s="79">
        <f t="shared" si="36"/>
        <v>3.2666666666666666</v>
      </c>
      <c r="AN40" s="177"/>
      <c r="AO40" s="177"/>
      <c r="AP40" s="177"/>
      <c r="AQ40" s="396"/>
      <c r="AR40" s="178"/>
      <c r="AS40" s="64">
        <v>7.5</v>
      </c>
      <c r="AT40" s="48">
        <v>13</v>
      </c>
      <c r="AU40" s="47" t="s">
        <v>38</v>
      </c>
      <c r="AV40" s="175" t="s">
        <v>307</v>
      </c>
      <c r="AW40" s="177">
        <v>7</v>
      </c>
      <c r="AX40" s="177">
        <v>0</v>
      </c>
      <c r="AY40" s="177">
        <v>1</v>
      </c>
      <c r="AZ40" s="177">
        <f t="shared" si="32"/>
        <v>1</v>
      </c>
      <c r="BA40" s="177">
        <v>0</v>
      </c>
      <c r="BB40" s="202">
        <f t="shared" si="37"/>
        <v>20</v>
      </c>
      <c r="BC40" s="177">
        <f t="shared" si="37"/>
        <v>0</v>
      </c>
      <c r="BD40" s="177">
        <f t="shared" si="37"/>
        <v>8</v>
      </c>
      <c r="BE40" s="177">
        <f t="shared" si="37"/>
        <v>8</v>
      </c>
      <c r="BF40" s="203">
        <f t="shared" si="37"/>
        <v>0</v>
      </c>
      <c r="BG40" s="48">
        <v>13</v>
      </c>
      <c r="BH40" s="48">
        <v>0</v>
      </c>
      <c r="BI40" s="48">
        <v>7</v>
      </c>
      <c r="BJ40" s="48">
        <f t="shared" si="33"/>
        <v>7</v>
      </c>
      <c r="BK40" s="48">
        <v>0</v>
      </c>
      <c r="BL40" s="178"/>
      <c r="BM40" s="178"/>
      <c r="BN40" s="64">
        <v>9</v>
      </c>
      <c r="BP40" s="47" t="s">
        <v>207</v>
      </c>
      <c r="BQ40" s="47"/>
      <c r="BR40" s="177">
        <v>3</v>
      </c>
      <c r="BS40" s="177">
        <v>1</v>
      </c>
      <c r="BT40" s="177">
        <v>4</v>
      </c>
      <c r="BU40" s="177">
        <f t="shared" si="34"/>
        <v>5</v>
      </c>
      <c r="BV40" s="177">
        <v>0</v>
      </c>
      <c r="BW40" s="202">
        <f t="shared" si="38"/>
        <v>6</v>
      </c>
      <c r="BX40" s="177">
        <f t="shared" si="38"/>
        <v>3</v>
      </c>
      <c r="BY40" s="177">
        <f t="shared" si="38"/>
        <v>4</v>
      </c>
      <c r="BZ40" s="177">
        <f t="shared" si="8"/>
        <v>7</v>
      </c>
      <c r="CA40" s="203">
        <f t="shared" si="9"/>
        <v>0</v>
      </c>
      <c r="CB40" s="48">
        <v>3</v>
      </c>
      <c r="CC40" s="48">
        <v>2</v>
      </c>
      <c r="CD40" s="48">
        <v>0</v>
      </c>
      <c r="CE40" s="48">
        <f t="shared" si="4"/>
        <v>2</v>
      </c>
      <c r="CF40" s="48">
        <v>0</v>
      </c>
      <c r="CG40" s="178"/>
    </row>
    <row r="41" spans="1:85" ht="16.5" customHeight="1" x14ac:dyDescent="0.25">
      <c r="A41" s="178"/>
      <c r="B41" s="324"/>
      <c r="C41" s="327" t="s">
        <v>646</v>
      </c>
      <c r="D41" s="324"/>
      <c r="E41" s="324"/>
      <c r="F41" s="331"/>
      <c r="G41" s="330">
        <v>1</v>
      </c>
      <c r="H41" s="321">
        <v>2</v>
      </c>
      <c r="I41" s="320" t="s">
        <v>845</v>
      </c>
      <c r="J41" s="324"/>
      <c r="K41" s="324"/>
      <c r="L41" s="320" t="s">
        <v>846</v>
      </c>
      <c r="M41" s="175"/>
      <c r="N41" s="175"/>
      <c r="O41" s="175"/>
      <c r="P41" s="175"/>
      <c r="Q41" s="178"/>
      <c r="R41" s="178"/>
      <c r="S41" s="323"/>
      <c r="T41" s="94">
        <v>7</v>
      </c>
      <c r="U41" s="106" t="s">
        <v>22</v>
      </c>
      <c r="V41" s="107"/>
      <c r="W41" s="106"/>
      <c r="X41" s="106"/>
      <c r="Y41" s="106" t="s">
        <v>15</v>
      </c>
      <c r="Z41" s="383"/>
      <c r="AA41" s="58"/>
      <c r="AB41" s="58">
        <v>14</v>
      </c>
      <c r="AC41" s="58">
        <v>4</v>
      </c>
      <c r="AD41" s="58">
        <v>6</v>
      </c>
      <c r="AE41" s="58">
        <v>4</v>
      </c>
      <c r="AF41" s="411">
        <f t="shared" si="35"/>
        <v>0.42857142857142855</v>
      </c>
      <c r="AG41" s="411"/>
      <c r="AH41" s="58">
        <v>0</v>
      </c>
      <c r="AI41" s="58">
        <v>1</v>
      </c>
      <c r="AJ41" s="58">
        <v>49</v>
      </c>
      <c r="AK41" s="58">
        <v>0</v>
      </c>
      <c r="AL41" s="58">
        <v>0</v>
      </c>
      <c r="AM41" s="79">
        <f t="shared" si="36"/>
        <v>3.5</v>
      </c>
      <c r="AN41" s="177"/>
      <c r="AO41" s="177"/>
      <c r="AP41" s="177"/>
      <c r="AQ41" s="396"/>
      <c r="AR41" s="178"/>
      <c r="AS41" s="64">
        <v>6</v>
      </c>
      <c r="AT41" s="48">
        <v>3</v>
      </c>
      <c r="AU41" s="47" t="s">
        <v>67</v>
      </c>
      <c r="AV41" s="175" t="s">
        <v>307</v>
      </c>
      <c r="AW41" s="177">
        <v>0</v>
      </c>
      <c r="AX41" s="177">
        <v>0</v>
      </c>
      <c r="AY41" s="177">
        <v>0</v>
      </c>
      <c r="AZ41" s="177">
        <f t="shared" si="32"/>
        <v>0</v>
      </c>
      <c r="BA41" s="177">
        <v>0</v>
      </c>
      <c r="BB41" s="202">
        <f t="shared" si="37"/>
        <v>5</v>
      </c>
      <c r="BC41" s="177">
        <f t="shared" si="37"/>
        <v>0</v>
      </c>
      <c r="BD41" s="177">
        <f t="shared" si="37"/>
        <v>5</v>
      </c>
      <c r="BE41" s="177">
        <f t="shared" si="37"/>
        <v>5</v>
      </c>
      <c r="BF41" s="203">
        <f t="shared" si="37"/>
        <v>0</v>
      </c>
      <c r="BG41" s="48">
        <v>5</v>
      </c>
      <c r="BH41" s="48">
        <v>0</v>
      </c>
      <c r="BI41" s="48">
        <v>5</v>
      </c>
      <c r="BJ41" s="48">
        <f t="shared" si="33"/>
        <v>5</v>
      </c>
      <c r="BK41" s="48">
        <v>0</v>
      </c>
      <c r="BL41" s="178"/>
      <c r="BM41" s="178"/>
      <c r="BN41" s="64">
        <v>8</v>
      </c>
      <c r="BP41" s="47" t="s">
        <v>296</v>
      </c>
      <c r="BQ41" s="47"/>
      <c r="BR41" s="177">
        <v>1</v>
      </c>
      <c r="BS41" s="177">
        <v>0</v>
      </c>
      <c r="BT41" s="177">
        <v>0</v>
      </c>
      <c r="BU41" s="177">
        <f t="shared" si="34"/>
        <v>0</v>
      </c>
      <c r="BV41" s="177">
        <v>0</v>
      </c>
      <c r="BW41" s="202">
        <f t="shared" si="38"/>
        <v>4</v>
      </c>
      <c r="BX41" s="177">
        <f t="shared" si="38"/>
        <v>0</v>
      </c>
      <c r="BY41" s="177">
        <f t="shared" si="38"/>
        <v>1</v>
      </c>
      <c r="BZ41" s="177">
        <f t="shared" si="8"/>
        <v>1</v>
      </c>
      <c r="CA41" s="203">
        <f t="shared" si="9"/>
        <v>0</v>
      </c>
      <c r="CB41" s="48">
        <v>3</v>
      </c>
      <c r="CC41" s="48">
        <v>0</v>
      </c>
      <c r="CD41" s="48">
        <v>1</v>
      </c>
      <c r="CE41" s="48">
        <f t="shared" si="4"/>
        <v>1</v>
      </c>
      <c r="CF41" s="48">
        <v>0</v>
      </c>
      <c r="CG41" s="178"/>
    </row>
    <row r="42" spans="1:85" ht="16.5" customHeight="1" x14ac:dyDescent="0.25">
      <c r="A42" s="178"/>
      <c r="B42" s="321" t="s">
        <v>36</v>
      </c>
      <c r="C42" s="320"/>
      <c r="D42" s="320" t="s">
        <v>190</v>
      </c>
      <c r="E42" s="320"/>
      <c r="F42" s="320"/>
      <c r="G42" s="330"/>
      <c r="H42" s="177"/>
      <c r="I42" s="175"/>
      <c r="J42" s="174"/>
      <c r="K42" s="174"/>
      <c r="L42" s="175"/>
      <c r="M42" s="175"/>
      <c r="N42" s="175"/>
      <c r="O42" s="175"/>
      <c r="P42" s="175"/>
      <c r="Q42" s="178"/>
      <c r="R42" s="178"/>
      <c r="S42" s="323"/>
      <c r="T42" s="94">
        <v>7.5</v>
      </c>
      <c r="U42" s="106" t="s">
        <v>127</v>
      </c>
      <c r="V42" s="107"/>
      <c r="W42" s="106"/>
      <c r="X42" s="106"/>
      <c r="Y42" s="106" t="s">
        <v>19</v>
      </c>
      <c r="Z42" s="383"/>
      <c r="AA42" s="58"/>
      <c r="AB42" s="58">
        <v>15</v>
      </c>
      <c r="AC42" s="58">
        <v>3</v>
      </c>
      <c r="AD42" s="58">
        <v>9</v>
      </c>
      <c r="AE42" s="58">
        <v>3</v>
      </c>
      <c r="AF42" s="411">
        <f t="shared" si="35"/>
        <v>0.3</v>
      </c>
      <c r="AG42" s="411"/>
      <c r="AH42" s="58">
        <v>0</v>
      </c>
      <c r="AI42" s="58">
        <v>1</v>
      </c>
      <c r="AJ42" s="58">
        <v>56</v>
      </c>
      <c r="AK42" s="58">
        <v>1</v>
      </c>
      <c r="AL42" s="58">
        <v>0</v>
      </c>
      <c r="AM42" s="79">
        <f t="shared" si="36"/>
        <v>3.7333333333333334</v>
      </c>
      <c r="AN42" s="177"/>
      <c r="AO42" s="177"/>
      <c r="AP42" s="177"/>
      <c r="AQ42" s="396"/>
      <c r="AR42" s="178"/>
      <c r="AS42" s="64">
        <v>6.5</v>
      </c>
      <c r="AT42" s="48">
        <v>34</v>
      </c>
      <c r="AU42" s="47" t="s">
        <v>139</v>
      </c>
      <c r="AV42" s="175" t="s">
        <v>307</v>
      </c>
      <c r="AW42" s="177">
        <v>7</v>
      </c>
      <c r="AX42" s="177">
        <v>0</v>
      </c>
      <c r="AY42" s="177">
        <v>0</v>
      </c>
      <c r="AZ42" s="177">
        <f t="shared" si="32"/>
        <v>0</v>
      </c>
      <c r="BA42" s="177">
        <v>0</v>
      </c>
      <c r="BB42" s="202">
        <f t="shared" si="37"/>
        <v>18</v>
      </c>
      <c r="BC42" s="177">
        <f t="shared" si="37"/>
        <v>0</v>
      </c>
      <c r="BD42" s="177">
        <f t="shared" si="37"/>
        <v>5</v>
      </c>
      <c r="BE42" s="177">
        <f t="shared" si="37"/>
        <v>5</v>
      </c>
      <c r="BF42" s="203">
        <f t="shared" si="37"/>
        <v>0</v>
      </c>
      <c r="BG42" s="48">
        <v>11</v>
      </c>
      <c r="BH42" s="48">
        <v>0</v>
      </c>
      <c r="BI42" s="48">
        <v>5</v>
      </c>
      <c r="BJ42" s="48">
        <f t="shared" si="33"/>
        <v>5</v>
      </c>
      <c r="BK42" s="48">
        <v>0</v>
      </c>
      <c r="BL42" s="178"/>
      <c r="BM42" s="178"/>
      <c r="BN42" s="64">
        <v>6</v>
      </c>
      <c r="BP42" s="47" t="s">
        <v>305</v>
      </c>
      <c r="BQ42" s="47" t="s">
        <v>694</v>
      </c>
      <c r="BR42" s="177"/>
      <c r="BS42" s="177"/>
      <c r="BT42" s="177"/>
      <c r="BU42" s="177"/>
      <c r="BV42" s="177"/>
      <c r="BW42" s="202">
        <f t="shared" si="38"/>
        <v>12</v>
      </c>
      <c r="BX42" s="177">
        <f t="shared" si="38"/>
        <v>0</v>
      </c>
      <c r="BY42" s="177">
        <f t="shared" si="38"/>
        <v>0</v>
      </c>
      <c r="BZ42" s="177">
        <f t="shared" si="8"/>
        <v>0</v>
      </c>
      <c r="CA42" s="203">
        <f t="shared" si="9"/>
        <v>0</v>
      </c>
      <c r="CB42" s="48">
        <v>12</v>
      </c>
      <c r="CC42" s="48">
        <v>0</v>
      </c>
      <c r="CD42" s="48">
        <v>0</v>
      </c>
      <c r="CE42" s="48">
        <f t="shared" si="4"/>
        <v>0</v>
      </c>
      <c r="CF42" s="48">
        <v>0</v>
      </c>
      <c r="CG42" s="178"/>
    </row>
    <row r="43" spans="1:85" ht="16.5" customHeight="1" thickBot="1" x14ac:dyDescent="0.3">
      <c r="A43" s="178"/>
      <c r="B43" s="212"/>
      <c r="C43" s="224"/>
      <c r="D43" s="224"/>
      <c r="E43" s="224"/>
      <c r="F43" s="224"/>
      <c r="G43" s="224"/>
      <c r="H43" s="224"/>
      <c r="I43" s="224"/>
      <c r="J43" s="225"/>
      <c r="K43" s="225"/>
      <c r="L43" s="225"/>
      <c r="M43" s="225"/>
      <c r="N43" s="225"/>
      <c r="O43" s="225"/>
      <c r="P43" s="225"/>
      <c r="Q43" s="178"/>
      <c r="R43" s="178"/>
      <c r="S43" s="323"/>
      <c r="T43" s="385"/>
      <c r="U43" s="386" t="s">
        <v>26</v>
      </c>
      <c r="V43" s="383"/>
      <c r="W43" s="386"/>
      <c r="X43" s="386"/>
      <c r="Y43" s="387"/>
      <c r="Z43" s="386"/>
      <c r="AA43" s="43"/>
      <c r="AB43" s="43">
        <f>+AB108</f>
        <v>8.5</v>
      </c>
      <c r="AC43" s="43">
        <f>+AC108</f>
        <v>5</v>
      </c>
      <c r="AD43" s="43">
        <f>+AD108</f>
        <v>3</v>
      </c>
      <c r="AE43" s="43">
        <f>+AE108</f>
        <v>1</v>
      </c>
      <c r="AF43" s="412">
        <f>+AF108</f>
        <v>0.6470588235294118</v>
      </c>
      <c r="AG43" s="412"/>
      <c r="AH43" s="43">
        <f>+AH108</f>
        <v>2</v>
      </c>
      <c r="AI43" s="43">
        <f>+AI108</f>
        <v>0</v>
      </c>
      <c r="AJ43" s="43">
        <f>+AJ108</f>
        <v>18</v>
      </c>
      <c r="AK43" s="43">
        <f>+AK108</f>
        <v>0</v>
      </c>
      <c r="AL43" s="43">
        <f>+AL108</f>
        <v>0</v>
      </c>
      <c r="AM43" s="57">
        <f>+AM108</f>
        <v>2.1176470588235294</v>
      </c>
      <c r="AN43" s="177"/>
      <c r="AO43" s="177"/>
      <c r="AP43" s="177"/>
      <c r="AQ43" s="396"/>
      <c r="AR43" s="178"/>
      <c r="AS43" s="64">
        <v>6</v>
      </c>
      <c r="AT43" s="48">
        <v>5</v>
      </c>
      <c r="AU43" s="47" t="s">
        <v>362</v>
      </c>
      <c r="AV43" s="175" t="s">
        <v>307</v>
      </c>
      <c r="AW43" s="177">
        <v>6</v>
      </c>
      <c r="AX43" s="177">
        <v>0</v>
      </c>
      <c r="AY43" s="177">
        <v>0</v>
      </c>
      <c r="AZ43" s="177">
        <f t="shared" si="32"/>
        <v>0</v>
      </c>
      <c r="BA43" s="177">
        <v>0</v>
      </c>
      <c r="BB43" s="202">
        <f t="shared" si="37"/>
        <v>16</v>
      </c>
      <c r="BC43" s="177">
        <f t="shared" si="37"/>
        <v>0</v>
      </c>
      <c r="BD43" s="177">
        <f t="shared" si="37"/>
        <v>4</v>
      </c>
      <c r="BE43" s="177">
        <f t="shared" si="37"/>
        <v>4</v>
      </c>
      <c r="BF43" s="203">
        <f t="shared" si="37"/>
        <v>2</v>
      </c>
      <c r="BG43" s="48">
        <v>10</v>
      </c>
      <c r="BH43" s="48">
        <v>0</v>
      </c>
      <c r="BI43" s="48">
        <v>4</v>
      </c>
      <c r="BJ43" s="48">
        <f t="shared" si="33"/>
        <v>4</v>
      </c>
      <c r="BK43" s="48">
        <v>2</v>
      </c>
      <c r="BL43" s="178"/>
      <c r="BM43" s="178"/>
      <c r="BN43" s="64">
        <v>7</v>
      </c>
      <c r="BP43" s="47" t="s">
        <v>369</v>
      </c>
      <c r="BQ43" s="47"/>
      <c r="BR43" s="177">
        <v>2</v>
      </c>
      <c r="BS43" s="177">
        <v>0</v>
      </c>
      <c r="BT43" s="177">
        <v>1</v>
      </c>
      <c r="BU43" s="177">
        <f t="shared" ref="BU43:BU49" si="39">+BS43+BT43</f>
        <v>1</v>
      </c>
      <c r="BV43" s="177">
        <v>0</v>
      </c>
      <c r="BW43" s="202">
        <f t="shared" si="38"/>
        <v>7</v>
      </c>
      <c r="BX43" s="177">
        <f t="shared" si="38"/>
        <v>2</v>
      </c>
      <c r="BY43" s="177">
        <f t="shared" si="38"/>
        <v>6</v>
      </c>
      <c r="BZ43" s="177">
        <f t="shared" si="8"/>
        <v>8</v>
      </c>
      <c r="CA43" s="203">
        <f t="shared" si="9"/>
        <v>0</v>
      </c>
      <c r="CB43" s="48">
        <v>5</v>
      </c>
      <c r="CC43" s="48">
        <v>2</v>
      </c>
      <c r="CD43" s="48">
        <v>5</v>
      </c>
      <c r="CE43" s="48">
        <f t="shared" si="4"/>
        <v>7</v>
      </c>
      <c r="CF43" s="48">
        <v>0</v>
      </c>
      <c r="CG43" s="178"/>
    </row>
    <row r="44" spans="1:85" ht="16.5" customHeight="1" thickBot="1" x14ac:dyDescent="0.3">
      <c r="A44" s="178"/>
      <c r="B44" s="389" t="s">
        <v>93</v>
      </c>
      <c r="C44" s="327" t="s">
        <v>632</v>
      </c>
      <c r="D44" s="327"/>
      <c r="E44" s="327"/>
      <c r="F44" s="328"/>
      <c r="G44" s="330">
        <v>5</v>
      </c>
      <c r="H44" s="321">
        <v>1</v>
      </c>
      <c r="I44" s="320" t="s">
        <v>480</v>
      </c>
      <c r="J44" s="320"/>
      <c r="K44" s="175"/>
      <c r="L44" s="175" t="s">
        <v>142</v>
      </c>
      <c r="M44" s="175"/>
      <c r="N44" s="175"/>
      <c r="O44" s="175"/>
      <c r="P44" s="175"/>
      <c r="Q44" s="178"/>
      <c r="R44" s="178"/>
      <c r="S44" s="323"/>
      <c r="T44" s="84"/>
      <c r="U44" s="84"/>
      <c r="V44" s="83" t="s">
        <v>653</v>
      </c>
      <c r="W44" s="84"/>
      <c r="X44" s="84"/>
      <c r="Y44" s="84"/>
      <c r="Z44" s="83"/>
      <c r="AA44" s="68"/>
      <c r="AB44" s="68">
        <f t="shared" ref="AB44:AE44" si="40">SUM(AB35:AB43)</f>
        <v>120</v>
      </c>
      <c r="AC44" s="68">
        <f t="shared" si="40"/>
        <v>50</v>
      </c>
      <c r="AD44" s="68">
        <f t="shared" si="40"/>
        <v>50</v>
      </c>
      <c r="AE44" s="68">
        <f t="shared" si="40"/>
        <v>20</v>
      </c>
      <c r="AF44" s="413">
        <f t="shared" ref="AF44" si="41">+(AC44*2+AE44)/(2*AB44)</f>
        <v>0.5</v>
      </c>
      <c r="AG44" s="413"/>
      <c r="AH44" s="68">
        <f t="shared" ref="AH44:AL44" si="42">SUM(AH35:AH43)</f>
        <v>4</v>
      </c>
      <c r="AI44" s="68">
        <f t="shared" si="42"/>
        <v>6</v>
      </c>
      <c r="AJ44" s="68">
        <f t="shared" si="42"/>
        <v>324</v>
      </c>
      <c r="AK44" s="68">
        <f t="shared" si="42"/>
        <v>5</v>
      </c>
      <c r="AL44" s="68">
        <f t="shared" si="42"/>
        <v>12</v>
      </c>
      <c r="AM44" s="85">
        <f>+AJ44/AB44</f>
        <v>2.7</v>
      </c>
      <c r="AN44" s="177"/>
      <c r="AO44" s="177"/>
      <c r="AP44" s="177"/>
      <c r="AQ44" s="396"/>
      <c r="AR44" s="178"/>
      <c r="AS44" s="33" t="s">
        <v>245</v>
      </c>
      <c r="AT44" s="216"/>
      <c r="AU44" s="216"/>
      <c r="AV44" s="216"/>
      <c r="AW44" s="217">
        <f>SUM(AW33:AW43)</f>
        <v>70</v>
      </c>
      <c r="AX44" s="217">
        <f t="shared" ref="AX44" si="43">SUM(AX33:AX43)</f>
        <v>15</v>
      </c>
      <c r="AY44" s="217">
        <f>SUM(AY33:AY43)+SUMIF(Y$5:Y$12,"Dive Shop",AI$5:AI$12)</f>
        <v>17</v>
      </c>
      <c r="AZ44" s="217">
        <f t="shared" si="32"/>
        <v>32</v>
      </c>
      <c r="BA44" s="217">
        <f>SUM(BA33:BA43)+SUMIF(Y$5:Y$12,"Dive Shop",AH$5:AH$12)</f>
        <v>14</v>
      </c>
      <c r="BB44" s="218">
        <f t="shared" si="37"/>
        <v>217</v>
      </c>
      <c r="BC44" s="217">
        <f t="shared" si="37"/>
        <v>66</v>
      </c>
      <c r="BD44" s="217">
        <f t="shared" si="37"/>
        <v>86</v>
      </c>
      <c r="BE44" s="217">
        <f t="shared" si="37"/>
        <v>152</v>
      </c>
      <c r="BF44" s="219">
        <f t="shared" si="37"/>
        <v>38</v>
      </c>
      <c r="BG44" s="217">
        <f>+SUM(BG33:BG43)</f>
        <v>147</v>
      </c>
      <c r="BH44" s="217">
        <f t="shared" ref="BH44" si="44">+SUM(BH33:BH43)</f>
        <v>51</v>
      </c>
      <c r="BI44" s="217">
        <f>+SUM(BI33:BI43)+SUMIF($Y$35:$Y$42,"Dive",$AI$35:$AI$42)</f>
        <v>69</v>
      </c>
      <c r="BJ44" s="217">
        <f>+BI44+BH44</f>
        <v>120</v>
      </c>
      <c r="BK44" s="217">
        <f>+SUM(BK33:BK43)+SUMIF($Y$35:$Y$42,"Dive Shop",$AH$35:$AH$42)</f>
        <v>24</v>
      </c>
      <c r="BL44" s="178"/>
      <c r="BM44" s="178"/>
      <c r="BN44" s="64">
        <v>8.5</v>
      </c>
      <c r="BP44" s="47" t="s">
        <v>428</v>
      </c>
      <c r="BQ44" s="47"/>
      <c r="BR44" s="177">
        <v>1</v>
      </c>
      <c r="BS44" s="177">
        <v>0</v>
      </c>
      <c r="BT44" s="177">
        <v>1</v>
      </c>
      <c r="BU44" s="177">
        <f t="shared" si="39"/>
        <v>1</v>
      </c>
      <c r="BV44" s="177">
        <v>0</v>
      </c>
      <c r="BW44" s="202">
        <f t="shared" si="38"/>
        <v>3</v>
      </c>
      <c r="BX44" s="177">
        <f t="shared" si="38"/>
        <v>0</v>
      </c>
      <c r="BY44" s="177">
        <f t="shared" si="38"/>
        <v>1</v>
      </c>
      <c r="BZ44" s="177">
        <f t="shared" si="8"/>
        <v>1</v>
      </c>
      <c r="CA44" s="203">
        <f t="shared" si="9"/>
        <v>0</v>
      </c>
      <c r="CB44" s="48">
        <v>2</v>
      </c>
      <c r="CC44" s="48">
        <v>0</v>
      </c>
      <c r="CD44" s="48">
        <v>0</v>
      </c>
      <c r="CE44" s="48">
        <f t="shared" si="4"/>
        <v>0</v>
      </c>
      <c r="CF44" s="48">
        <v>0</v>
      </c>
      <c r="CG44" s="178"/>
    </row>
    <row r="45" spans="1:85" ht="16.5" customHeight="1" x14ac:dyDescent="0.25">
      <c r="A45" s="178"/>
      <c r="B45" s="177" t="s">
        <v>36</v>
      </c>
      <c r="C45" s="320" t="s">
        <v>847</v>
      </c>
      <c r="D45" s="320"/>
      <c r="E45" s="320"/>
      <c r="F45" s="324"/>
      <c r="G45" s="330"/>
      <c r="H45" s="321">
        <v>2</v>
      </c>
      <c r="I45" s="320" t="s">
        <v>469</v>
      </c>
      <c r="J45" s="320"/>
      <c r="K45" s="175"/>
      <c r="L45" s="175" t="s">
        <v>674</v>
      </c>
      <c r="M45" s="175"/>
      <c r="N45" s="175"/>
      <c r="O45" s="175"/>
      <c r="P45" s="175"/>
      <c r="Q45" s="178"/>
      <c r="R45" s="178"/>
      <c r="S45" s="323"/>
      <c r="T45" s="177"/>
      <c r="U45" s="175"/>
      <c r="V45" s="175"/>
      <c r="W45" s="175"/>
      <c r="X45" s="194"/>
      <c r="Y45" s="175"/>
      <c r="Z45" s="177"/>
      <c r="AA45" s="177"/>
      <c r="AB45" s="177"/>
      <c r="AC45" s="177"/>
      <c r="AD45" s="177"/>
      <c r="AE45" s="176"/>
      <c r="AF45" s="177"/>
      <c r="AG45" s="175"/>
      <c r="AH45" s="175"/>
      <c r="AI45" s="175"/>
      <c r="AJ45" s="194"/>
      <c r="AK45" s="175"/>
      <c r="AL45" s="177"/>
      <c r="AM45" s="177"/>
      <c r="AN45" s="177"/>
      <c r="AO45" s="177"/>
      <c r="AP45" s="177"/>
      <c r="AQ45" s="396"/>
      <c r="AR45" s="178"/>
      <c r="AS45" s="35" t="s">
        <v>21</v>
      </c>
      <c r="AT45" s="220"/>
      <c r="AU45" s="220"/>
      <c r="AV45" s="32" t="s">
        <v>88</v>
      </c>
      <c r="AW45" s="199">
        <v>12</v>
      </c>
      <c r="AX45" s="199">
        <v>8</v>
      </c>
      <c r="AY45" s="199">
        <v>5</v>
      </c>
      <c r="AZ45" s="177">
        <f t="shared" si="32"/>
        <v>13</v>
      </c>
      <c r="BA45" s="199">
        <v>2</v>
      </c>
      <c r="BB45" s="202">
        <f t="shared" si="37"/>
        <v>55</v>
      </c>
      <c r="BC45" s="177">
        <f t="shared" si="37"/>
        <v>13</v>
      </c>
      <c r="BD45" s="177">
        <f t="shared" si="37"/>
        <v>8</v>
      </c>
      <c r="BE45" s="177">
        <f t="shared" si="37"/>
        <v>21</v>
      </c>
      <c r="BF45" s="203">
        <f t="shared" si="37"/>
        <v>6</v>
      </c>
      <c r="BG45" s="31">
        <v>43</v>
      </c>
      <c r="BH45" s="31">
        <v>5</v>
      </c>
      <c r="BI45" s="31">
        <v>3</v>
      </c>
      <c r="BJ45" s="31">
        <f t="shared" ref="BJ45" si="45">+BH45+BI45</f>
        <v>8</v>
      </c>
      <c r="BK45" s="31">
        <v>4</v>
      </c>
      <c r="BL45" s="178"/>
      <c r="BM45" s="178"/>
      <c r="BN45" s="64">
        <v>7</v>
      </c>
      <c r="BP45" s="47" t="s">
        <v>298</v>
      </c>
      <c r="BQ45" s="47"/>
      <c r="BR45" s="177">
        <v>3</v>
      </c>
      <c r="BS45" s="177">
        <v>0</v>
      </c>
      <c r="BT45" s="177">
        <v>2</v>
      </c>
      <c r="BU45" s="177">
        <f t="shared" si="39"/>
        <v>2</v>
      </c>
      <c r="BV45" s="177">
        <v>0</v>
      </c>
      <c r="BW45" s="202">
        <f t="shared" si="38"/>
        <v>7</v>
      </c>
      <c r="BX45" s="177">
        <f t="shared" si="38"/>
        <v>0</v>
      </c>
      <c r="BY45" s="177">
        <f t="shared" si="38"/>
        <v>2</v>
      </c>
      <c r="BZ45" s="177">
        <f t="shared" si="8"/>
        <v>2</v>
      </c>
      <c r="CA45" s="203">
        <f t="shared" si="9"/>
        <v>0</v>
      </c>
      <c r="CB45" s="48">
        <v>4</v>
      </c>
      <c r="CC45" s="48">
        <v>0</v>
      </c>
      <c r="CD45" s="48">
        <v>0</v>
      </c>
      <c r="CE45" s="48">
        <f t="shared" si="4"/>
        <v>0</v>
      </c>
      <c r="CF45" s="48">
        <v>0</v>
      </c>
      <c r="CG45" s="178"/>
    </row>
    <row r="46" spans="1:85" ht="16.5" customHeight="1" x14ac:dyDescent="0.25">
      <c r="A46" s="178"/>
      <c r="C46" s="18"/>
      <c r="D46" s="18"/>
      <c r="E46" s="18"/>
      <c r="F46" s="18"/>
      <c r="G46" s="18"/>
      <c r="H46" s="321">
        <v>2</v>
      </c>
      <c r="I46" s="320" t="s">
        <v>469</v>
      </c>
      <c r="J46" s="18"/>
      <c r="L46" s="175"/>
      <c r="M46" s="175" t="s">
        <v>254</v>
      </c>
      <c r="N46" s="175"/>
      <c r="O46" s="175"/>
      <c r="Q46" s="178"/>
      <c r="R46" s="178"/>
      <c r="S46" s="323"/>
      <c r="T46" s="177"/>
      <c r="U46" s="175"/>
      <c r="V46" s="175"/>
      <c r="W46" s="175"/>
      <c r="X46" s="194"/>
      <c r="Y46" s="175"/>
      <c r="Z46" s="177"/>
      <c r="AA46" s="177"/>
      <c r="AB46" s="177"/>
      <c r="AC46" s="177"/>
      <c r="AD46" s="177"/>
      <c r="AE46" s="176"/>
      <c r="AF46" s="177"/>
      <c r="AG46" s="175"/>
      <c r="AH46" s="175"/>
      <c r="AI46" s="175"/>
      <c r="AJ46" s="194"/>
      <c r="AK46" s="175"/>
      <c r="AL46" s="177"/>
      <c r="AM46" s="177"/>
      <c r="AN46" s="177"/>
      <c r="AO46" s="177"/>
      <c r="AP46" s="177"/>
      <c r="AQ46" s="396"/>
      <c r="AR46" s="178"/>
      <c r="AS46" s="64">
        <v>8.5</v>
      </c>
      <c r="AT46" s="48">
        <v>33</v>
      </c>
      <c r="AU46" s="47" t="s">
        <v>480</v>
      </c>
      <c r="AV46" s="47" t="s">
        <v>21</v>
      </c>
      <c r="AW46" s="177">
        <v>6</v>
      </c>
      <c r="AX46" s="177">
        <v>6</v>
      </c>
      <c r="AY46" s="177">
        <v>5</v>
      </c>
      <c r="AZ46" s="177">
        <f t="shared" ref="AZ46:AZ55" si="46">+AY46+AX46</f>
        <v>11</v>
      </c>
      <c r="BA46" s="177">
        <v>0</v>
      </c>
      <c r="BB46" s="202">
        <f t="shared" ref="BB46:BB55" si="47">+AW46+BG46</f>
        <v>6</v>
      </c>
      <c r="BC46" s="177">
        <f t="shared" ref="BC46:BC55" si="48">+AX46+BH46</f>
        <v>6</v>
      </c>
      <c r="BD46" s="177">
        <f t="shared" ref="BD46:BD55" si="49">+AY46+BI46</f>
        <v>5</v>
      </c>
      <c r="BE46" s="177">
        <f t="shared" ref="BE46:BE55" si="50">+AZ46+BJ46</f>
        <v>11</v>
      </c>
      <c r="BF46" s="203">
        <f t="shared" ref="BF46:BF55" si="51">+BA46+BK46</f>
        <v>0</v>
      </c>
      <c r="BG46" s="48"/>
      <c r="BH46" s="48"/>
      <c r="BI46" s="48"/>
      <c r="BJ46" s="48"/>
      <c r="BK46" s="48"/>
      <c r="BL46" s="178"/>
      <c r="BM46" s="178"/>
      <c r="BN46" s="64">
        <v>8.5</v>
      </c>
      <c r="BP46" s="47" t="s">
        <v>297</v>
      </c>
      <c r="BQ46" s="47"/>
      <c r="BR46" s="177">
        <v>2</v>
      </c>
      <c r="BS46" s="177">
        <v>0</v>
      </c>
      <c r="BT46" s="177">
        <v>3</v>
      </c>
      <c r="BU46" s="177">
        <f t="shared" si="39"/>
        <v>3</v>
      </c>
      <c r="BV46" s="177">
        <v>0</v>
      </c>
      <c r="BW46" s="202">
        <f t="shared" si="38"/>
        <v>4</v>
      </c>
      <c r="BX46" s="177">
        <f t="shared" si="38"/>
        <v>0</v>
      </c>
      <c r="BY46" s="177">
        <f t="shared" si="38"/>
        <v>4</v>
      </c>
      <c r="BZ46" s="177">
        <f t="shared" si="8"/>
        <v>4</v>
      </c>
      <c r="CA46" s="203">
        <f t="shared" si="9"/>
        <v>0</v>
      </c>
      <c r="CB46" s="48">
        <v>2</v>
      </c>
      <c r="CC46" s="48">
        <v>0</v>
      </c>
      <c r="CD46" s="48">
        <v>1</v>
      </c>
      <c r="CE46" s="48">
        <f t="shared" si="4"/>
        <v>1</v>
      </c>
      <c r="CF46" s="48">
        <v>0</v>
      </c>
      <c r="CG46" s="178"/>
    </row>
    <row r="47" spans="1:85" ht="16.5" customHeight="1" x14ac:dyDescent="0.25">
      <c r="A47" s="178"/>
      <c r="C47" s="18"/>
      <c r="D47" s="18"/>
      <c r="E47" s="18"/>
      <c r="F47" s="18"/>
      <c r="G47" s="18"/>
      <c r="H47" s="321">
        <v>2</v>
      </c>
      <c r="I47" s="320" t="s">
        <v>480</v>
      </c>
      <c r="J47" s="18"/>
      <c r="L47" s="175"/>
      <c r="M47" s="175" t="s">
        <v>254</v>
      </c>
      <c r="N47" s="175"/>
      <c r="O47" s="175"/>
      <c r="Q47" s="178"/>
      <c r="R47" s="178"/>
      <c r="S47" s="323"/>
      <c r="T47" s="177"/>
      <c r="U47" s="175"/>
      <c r="V47" s="175"/>
      <c r="W47" s="175"/>
      <c r="X47" s="194"/>
      <c r="Y47" s="175"/>
      <c r="Z47" s="177"/>
      <c r="AA47" s="177"/>
      <c r="AB47" s="177"/>
      <c r="AC47" s="177"/>
      <c r="AD47" s="177"/>
      <c r="AE47" s="176"/>
      <c r="AF47" s="177"/>
      <c r="AG47" s="175"/>
      <c r="AH47" s="175"/>
      <c r="AI47" s="175"/>
      <c r="AJ47" s="194"/>
      <c r="AK47" s="175"/>
      <c r="AL47" s="177"/>
      <c r="AM47" s="177"/>
      <c r="AN47" s="177"/>
      <c r="AO47" s="177"/>
      <c r="AP47" s="177"/>
      <c r="AQ47" s="396"/>
      <c r="AR47" s="178"/>
      <c r="AS47" s="64">
        <v>7.5</v>
      </c>
      <c r="AT47" s="48">
        <v>7</v>
      </c>
      <c r="AU47" s="47" t="s">
        <v>142</v>
      </c>
      <c r="AV47" s="32" t="s">
        <v>21</v>
      </c>
      <c r="AW47" s="177">
        <v>7</v>
      </c>
      <c r="AX47" s="177">
        <v>3</v>
      </c>
      <c r="AY47" s="177">
        <v>5</v>
      </c>
      <c r="AZ47" s="177">
        <f t="shared" si="46"/>
        <v>8</v>
      </c>
      <c r="BA47" s="177">
        <v>0</v>
      </c>
      <c r="BB47" s="202">
        <f t="shared" si="47"/>
        <v>22</v>
      </c>
      <c r="BC47" s="177">
        <f t="shared" si="48"/>
        <v>6</v>
      </c>
      <c r="BD47" s="177">
        <f t="shared" si="49"/>
        <v>8</v>
      </c>
      <c r="BE47" s="177">
        <f t="shared" si="50"/>
        <v>14</v>
      </c>
      <c r="BF47" s="203">
        <f t="shared" si="51"/>
        <v>0</v>
      </c>
      <c r="BG47" s="48">
        <v>15</v>
      </c>
      <c r="BH47" s="48">
        <v>3</v>
      </c>
      <c r="BI47" s="48">
        <v>3</v>
      </c>
      <c r="BJ47" s="48">
        <f t="shared" ref="BJ47:BJ53" si="52">+BH47+BI47</f>
        <v>6</v>
      </c>
      <c r="BK47" s="48">
        <v>0</v>
      </c>
      <c r="BL47" s="178"/>
      <c r="BM47" s="178"/>
      <c r="BN47" s="64">
        <v>7.5</v>
      </c>
      <c r="BP47" s="47" t="s">
        <v>407</v>
      </c>
      <c r="BQ47" s="47"/>
      <c r="BR47" s="177">
        <v>0</v>
      </c>
      <c r="BS47" s="177">
        <v>0</v>
      </c>
      <c r="BT47" s="177">
        <v>0</v>
      </c>
      <c r="BU47" s="177">
        <f t="shared" si="39"/>
        <v>0</v>
      </c>
      <c r="BV47" s="177">
        <v>0</v>
      </c>
      <c r="BW47" s="202">
        <f t="shared" si="38"/>
        <v>1</v>
      </c>
      <c r="BX47" s="177">
        <f t="shared" si="38"/>
        <v>0</v>
      </c>
      <c r="BY47" s="177">
        <f t="shared" si="38"/>
        <v>0</v>
      </c>
      <c r="BZ47" s="177">
        <f t="shared" si="8"/>
        <v>0</v>
      </c>
      <c r="CA47" s="203">
        <f t="shared" si="9"/>
        <v>0</v>
      </c>
      <c r="CB47" s="48">
        <v>1</v>
      </c>
      <c r="CC47" s="48">
        <v>0</v>
      </c>
      <c r="CD47" s="48">
        <v>0</v>
      </c>
      <c r="CE47" s="48">
        <f t="shared" si="4"/>
        <v>0</v>
      </c>
      <c r="CF47" s="48">
        <v>0</v>
      </c>
      <c r="CG47" s="178"/>
    </row>
    <row r="48" spans="1:85" ht="16.5" customHeight="1" x14ac:dyDescent="0.25">
      <c r="A48" s="178"/>
      <c r="C48" s="18"/>
      <c r="D48" s="18"/>
      <c r="E48" s="18"/>
      <c r="F48" s="18"/>
      <c r="G48" s="18"/>
      <c r="H48" s="321">
        <v>2</v>
      </c>
      <c r="I48" s="320" t="s">
        <v>469</v>
      </c>
      <c r="J48" s="324"/>
      <c r="K48" s="174"/>
      <c r="L48" s="175" t="s">
        <v>848</v>
      </c>
      <c r="M48" s="175"/>
      <c r="N48" s="175"/>
      <c r="O48" s="175"/>
      <c r="P48" s="175"/>
      <c r="Q48" s="178"/>
      <c r="R48" s="178"/>
      <c r="S48" s="323"/>
      <c r="T48" s="177"/>
      <c r="U48" s="175"/>
      <c r="V48" s="175"/>
      <c r="W48" s="175"/>
      <c r="X48" s="194"/>
      <c r="Y48" s="175"/>
      <c r="Z48" s="177"/>
      <c r="AA48" s="177"/>
      <c r="AB48" s="177"/>
      <c r="AC48" s="177"/>
      <c r="AD48" s="177"/>
      <c r="AE48" s="176"/>
      <c r="AF48" s="177"/>
      <c r="AG48" s="175"/>
      <c r="AH48" s="175"/>
      <c r="AI48" s="175"/>
      <c r="AJ48" s="194"/>
      <c r="AK48" s="175"/>
      <c r="AL48" s="177"/>
      <c r="AM48" s="177"/>
      <c r="AN48" s="177"/>
      <c r="AO48" s="177"/>
      <c r="AP48" s="177"/>
      <c r="AQ48" s="396"/>
      <c r="AR48" s="396"/>
      <c r="AS48" s="64">
        <v>8</v>
      </c>
      <c r="AT48" s="48">
        <v>11</v>
      </c>
      <c r="AU48" s="47" t="s">
        <v>55</v>
      </c>
      <c r="AV48" s="47" t="s">
        <v>21</v>
      </c>
      <c r="AW48" s="177">
        <v>5</v>
      </c>
      <c r="AX48" s="177">
        <v>5</v>
      </c>
      <c r="AY48" s="177">
        <v>2</v>
      </c>
      <c r="AZ48" s="177">
        <f t="shared" si="46"/>
        <v>7</v>
      </c>
      <c r="BA48" s="177">
        <v>0</v>
      </c>
      <c r="BB48" s="202">
        <f t="shared" si="47"/>
        <v>19</v>
      </c>
      <c r="BC48" s="177">
        <f t="shared" si="48"/>
        <v>8</v>
      </c>
      <c r="BD48" s="177">
        <f t="shared" si="49"/>
        <v>7</v>
      </c>
      <c r="BE48" s="177">
        <f t="shared" si="50"/>
        <v>15</v>
      </c>
      <c r="BF48" s="203">
        <f t="shared" si="51"/>
        <v>4</v>
      </c>
      <c r="BG48" s="48">
        <v>14</v>
      </c>
      <c r="BH48" s="48">
        <v>3</v>
      </c>
      <c r="BI48" s="48">
        <v>5</v>
      </c>
      <c r="BJ48" s="48">
        <f t="shared" si="52"/>
        <v>8</v>
      </c>
      <c r="BK48" s="48">
        <v>4</v>
      </c>
      <c r="BL48" s="178"/>
      <c r="BM48" s="396"/>
      <c r="BN48" s="64">
        <v>6</v>
      </c>
      <c r="BP48" s="47" t="s">
        <v>163</v>
      </c>
      <c r="BQ48" s="47"/>
      <c r="BR48" s="177">
        <v>0</v>
      </c>
      <c r="BS48" s="177">
        <v>0</v>
      </c>
      <c r="BT48" s="177">
        <v>0</v>
      </c>
      <c r="BU48" s="177">
        <f t="shared" si="39"/>
        <v>0</v>
      </c>
      <c r="BV48" s="177">
        <v>0</v>
      </c>
      <c r="BW48" s="202">
        <f t="shared" si="38"/>
        <v>2</v>
      </c>
      <c r="BX48" s="177">
        <f t="shared" si="38"/>
        <v>0</v>
      </c>
      <c r="BY48" s="177">
        <f t="shared" si="38"/>
        <v>1</v>
      </c>
      <c r="BZ48" s="177">
        <f t="shared" si="8"/>
        <v>1</v>
      </c>
      <c r="CA48" s="203">
        <f t="shared" si="9"/>
        <v>0</v>
      </c>
      <c r="CB48" s="48">
        <v>2</v>
      </c>
      <c r="CC48" s="48">
        <v>0</v>
      </c>
      <c r="CD48" s="48">
        <v>1</v>
      </c>
      <c r="CE48" s="48">
        <f t="shared" si="4"/>
        <v>1</v>
      </c>
      <c r="CF48" s="48">
        <v>0</v>
      </c>
      <c r="CG48" s="396"/>
    </row>
    <row r="49" spans="1:85" ht="16.5" customHeight="1" x14ac:dyDescent="0.25">
      <c r="A49" s="178"/>
      <c r="C49" s="18"/>
      <c r="D49" s="18"/>
      <c r="E49" s="18"/>
      <c r="F49" s="18"/>
      <c r="G49" s="18"/>
      <c r="H49" s="18"/>
      <c r="I49" s="320"/>
      <c r="J49" s="324"/>
      <c r="K49" s="174"/>
      <c r="L49" s="175"/>
      <c r="M49" s="175"/>
      <c r="N49" s="175"/>
      <c r="O49" s="175"/>
      <c r="P49" s="175"/>
      <c r="Q49" s="178"/>
      <c r="R49" s="178"/>
      <c r="S49" s="323"/>
      <c r="T49" s="177"/>
      <c r="U49" s="175"/>
      <c r="V49" s="175"/>
      <c r="W49" s="175"/>
      <c r="X49" s="194"/>
      <c r="Y49" s="175"/>
      <c r="Z49" s="177"/>
      <c r="AA49" s="177"/>
      <c r="AB49" s="177"/>
      <c r="AC49" s="177"/>
      <c r="AD49" s="177"/>
      <c r="AE49" s="176"/>
      <c r="AF49" s="177"/>
      <c r="AG49" s="175"/>
      <c r="AH49" s="175"/>
      <c r="AI49" s="175"/>
      <c r="AJ49" s="194"/>
      <c r="AK49" s="175"/>
      <c r="AL49" s="177"/>
      <c r="AM49" s="177"/>
      <c r="AN49" s="177"/>
      <c r="AO49" s="177"/>
      <c r="AP49" s="177"/>
      <c r="AQ49" s="396"/>
      <c r="AR49" s="178"/>
      <c r="AS49" s="64">
        <v>8.5</v>
      </c>
      <c r="AT49" s="48">
        <v>4</v>
      </c>
      <c r="AU49" s="47" t="s">
        <v>39</v>
      </c>
      <c r="AV49" s="47" t="s">
        <v>21</v>
      </c>
      <c r="AW49" s="177">
        <v>4</v>
      </c>
      <c r="AX49" s="177">
        <v>3</v>
      </c>
      <c r="AY49" s="177">
        <v>1</v>
      </c>
      <c r="AZ49" s="177">
        <f t="shared" si="46"/>
        <v>4</v>
      </c>
      <c r="BA49" s="177">
        <v>0</v>
      </c>
      <c r="BB49" s="202">
        <f t="shared" si="47"/>
        <v>15</v>
      </c>
      <c r="BC49" s="177">
        <f t="shared" si="48"/>
        <v>6</v>
      </c>
      <c r="BD49" s="177">
        <f t="shared" si="49"/>
        <v>3</v>
      </c>
      <c r="BE49" s="177">
        <f t="shared" si="50"/>
        <v>9</v>
      </c>
      <c r="BF49" s="203">
        <f t="shared" si="51"/>
        <v>0</v>
      </c>
      <c r="BG49" s="48">
        <v>11</v>
      </c>
      <c r="BH49" s="48">
        <v>3</v>
      </c>
      <c r="BI49" s="48">
        <v>2</v>
      </c>
      <c r="BJ49" s="48">
        <f t="shared" si="52"/>
        <v>5</v>
      </c>
      <c r="BK49" s="48">
        <v>0</v>
      </c>
      <c r="BL49" s="178"/>
      <c r="BM49" s="178"/>
      <c r="BN49" s="64">
        <v>9</v>
      </c>
      <c r="BP49" s="47" t="s">
        <v>497</v>
      </c>
      <c r="BQ49" s="47"/>
      <c r="BR49" s="177">
        <v>2</v>
      </c>
      <c r="BS49" s="177">
        <v>1</v>
      </c>
      <c r="BT49" s="177">
        <v>3</v>
      </c>
      <c r="BU49" s="177">
        <f t="shared" si="39"/>
        <v>4</v>
      </c>
      <c r="BV49" s="177">
        <v>2</v>
      </c>
      <c r="BW49" s="202">
        <f t="shared" si="38"/>
        <v>4</v>
      </c>
      <c r="BX49" s="177">
        <f t="shared" si="38"/>
        <v>3</v>
      </c>
      <c r="BY49" s="177">
        <f t="shared" si="38"/>
        <v>3</v>
      </c>
      <c r="BZ49" s="177">
        <f t="shared" si="8"/>
        <v>6</v>
      </c>
      <c r="CA49" s="203">
        <f t="shared" si="9"/>
        <v>2</v>
      </c>
      <c r="CB49" s="48">
        <v>2</v>
      </c>
      <c r="CC49" s="48">
        <v>2</v>
      </c>
      <c r="CD49" s="48">
        <v>0</v>
      </c>
      <c r="CE49" s="48">
        <f t="shared" si="4"/>
        <v>2</v>
      </c>
      <c r="CF49" s="48">
        <v>0</v>
      </c>
      <c r="CG49" s="178"/>
    </row>
    <row r="50" spans="1:85" ht="16.5" customHeight="1" x14ac:dyDescent="0.25">
      <c r="A50" s="178"/>
      <c r="B50" s="328"/>
      <c r="C50" s="327" t="s">
        <v>650</v>
      </c>
      <c r="D50" s="324"/>
      <c r="E50" s="324"/>
      <c r="F50" s="328"/>
      <c r="G50" s="330">
        <v>7</v>
      </c>
      <c r="H50" s="321">
        <v>1</v>
      </c>
      <c r="I50" s="320" t="s">
        <v>849</v>
      </c>
      <c r="J50" s="324"/>
      <c r="K50" s="174"/>
      <c r="L50" s="175" t="s">
        <v>58</v>
      </c>
      <c r="M50" s="175"/>
      <c r="N50" s="175"/>
      <c r="O50" s="175"/>
      <c r="P50" s="175"/>
      <c r="Q50" s="178"/>
      <c r="R50" s="178"/>
      <c r="S50" s="323"/>
      <c r="T50" s="177"/>
      <c r="U50" s="175"/>
      <c r="V50" s="175"/>
      <c r="W50" s="175"/>
      <c r="X50" s="194"/>
      <c r="Y50" s="175"/>
      <c r="Z50" s="177"/>
      <c r="AA50" s="177"/>
      <c r="AB50" s="177"/>
      <c r="AC50" s="177"/>
      <c r="AD50" s="177"/>
      <c r="AE50" s="176"/>
      <c r="AF50" s="177"/>
      <c r="AG50" s="175"/>
      <c r="AH50" s="175"/>
      <c r="AI50" s="175"/>
      <c r="AJ50" s="194"/>
      <c r="AK50" s="175"/>
      <c r="AL50" s="177"/>
      <c r="AM50" s="177"/>
      <c r="AN50" s="177"/>
      <c r="AO50" s="177"/>
      <c r="AP50" s="177"/>
      <c r="AQ50" s="396"/>
      <c r="AR50" s="396"/>
      <c r="AS50" s="64">
        <v>7</v>
      </c>
      <c r="AT50" s="48">
        <v>2</v>
      </c>
      <c r="AU50" s="47" t="s">
        <v>41</v>
      </c>
      <c r="AV50" s="47" t="s">
        <v>21</v>
      </c>
      <c r="AW50" s="177">
        <v>6</v>
      </c>
      <c r="AX50" s="177">
        <v>0</v>
      </c>
      <c r="AY50" s="177">
        <v>3</v>
      </c>
      <c r="AZ50" s="177">
        <f t="shared" si="46"/>
        <v>3</v>
      </c>
      <c r="BA50" s="177">
        <v>4</v>
      </c>
      <c r="BB50" s="202">
        <f t="shared" si="47"/>
        <v>21</v>
      </c>
      <c r="BC50" s="177">
        <f t="shared" si="48"/>
        <v>1</v>
      </c>
      <c r="BD50" s="177">
        <f t="shared" si="49"/>
        <v>7</v>
      </c>
      <c r="BE50" s="177">
        <f t="shared" si="50"/>
        <v>8</v>
      </c>
      <c r="BF50" s="203">
        <f t="shared" si="51"/>
        <v>10</v>
      </c>
      <c r="BG50" s="48">
        <v>15</v>
      </c>
      <c r="BH50" s="48">
        <v>1</v>
      </c>
      <c r="BI50" s="48">
        <v>4</v>
      </c>
      <c r="BJ50" s="48">
        <f t="shared" si="52"/>
        <v>5</v>
      </c>
      <c r="BK50" s="48">
        <v>6</v>
      </c>
      <c r="BL50" s="396"/>
      <c r="BM50" s="396"/>
      <c r="BN50" s="64">
        <v>6.5</v>
      </c>
      <c r="BP50" s="47" t="s">
        <v>171</v>
      </c>
      <c r="BQ50" s="47" t="s">
        <v>694</v>
      </c>
      <c r="BR50" s="177"/>
      <c r="BS50" s="177"/>
      <c r="BT50" s="177"/>
      <c r="BU50" s="177"/>
      <c r="BV50" s="177"/>
      <c r="BW50" s="202">
        <f t="shared" si="38"/>
        <v>12</v>
      </c>
      <c r="BX50" s="177">
        <f t="shared" si="38"/>
        <v>1</v>
      </c>
      <c r="BY50" s="177">
        <f t="shared" si="38"/>
        <v>1</v>
      </c>
      <c r="BZ50" s="177">
        <f t="shared" si="8"/>
        <v>2</v>
      </c>
      <c r="CA50" s="203">
        <f t="shared" si="9"/>
        <v>0</v>
      </c>
      <c r="CB50" s="48">
        <v>12</v>
      </c>
      <c r="CC50" s="48">
        <v>1</v>
      </c>
      <c r="CD50" s="48">
        <v>1</v>
      </c>
      <c r="CE50" s="48">
        <f t="shared" si="4"/>
        <v>2</v>
      </c>
      <c r="CF50" s="48">
        <v>0</v>
      </c>
      <c r="CG50" s="396"/>
    </row>
    <row r="51" spans="1:85" ht="16.5" customHeight="1" x14ac:dyDescent="0.25">
      <c r="A51" s="178"/>
      <c r="B51" s="177" t="s">
        <v>36</v>
      </c>
      <c r="C51" s="320"/>
      <c r="D51" s="320" t="s">
        <v>190</v>
      </c>
      <c r="E51" s="320"/>
      <c r="F51" s="320"/>
      <c r="G51" s="330"/>
      <c r="H51" s="321">
        <v>1</v>
      </c>
      <c r="I51" s="320" t="s">
        <v>75</v>
      </c>
      <c r="J51" s="18"/>
      <c r="L51" s="175" t="s">
        <v>850</v>
      </c>
      <c r="M51" s="175"/>
      <c r="N51" s="175"/>
      <c r="Q51" s="178"/>
      <c r="R51" s="178"/>
      <c r="S51" s="323"/>
      <c r="T51" s="177"/>
      <c r="U51" s="175"/>
      <c r="V51" s="175"/>
      <c r="W51" s="175"/>
      <c r="X51" s="194"/>
      <c r="Y51" s="175"/>
      <c r="Z51" s="177"/>
      <c r="AA51" s="177"/>
      <c r="AB51" s="177"/>
      <c r="AC51" s="177"/>
      <c r="AD51" s="177"/>
      <c r="AE51" s="176"/>
      <c r="AF51" s="177"/>
      <c r="AG51" s="175"/>
      <c r="AH51" s="175"/>
      <c r="AI51" s="175"/>
      <c r="AJ51" s="194"/>
      <c r="AK51" s="175"/>
      <c r="AL51" s="177"/>
      <c r="AM51" s="177"/>
      <c r="AN51" s="177"/>
      <c r="AO51" s="177"/>
      <c r="AP51" s="177"/>
      <c r="AQ51" s="396"/>
      <c r="AR51" s="178"/>
      <c r="AS51" s="64">
        <v>7.5</v>
      </c>
      <c r="AT51" s="48">
        <v>22</v>
      </c>
      <c r="AU51" s="47" t="s">
        <v>113</v>
      </c>
      <c r="AV51" s="47" t="s">
        <v>21</v>
      </c>
      <c r="AW51" s="177">
        <v>7</v>
      </c>
      <c r="AX51" s="177">
        <v>0</v>
      </c>
      <c r="AY51" s="177">
        <v>3</v>
      </c>
      <c r="AZ51" s="177">
        <f t="shared" si="46"/>
        <v>3</v>
      </c>
      <c r="BA51" s="177">
        <v>0</v>
      </c>
      <c r="BB51" s="202">
        <f t="shared" si="47"/>
        <v>22</v>
      </c>
      <c r="BC51" s="177">
        <f t="shared" si="48"/>
        <v>2</v>
      </c>
      <c r="BD51" s="177">
        <f t="shared" si="49"/>
        <v>5</v>
      </c>
      <c r="BE51" s="177">
        <f t="shared" si="50"/>
        <v>7</v>
      </c>
      <c r="BF51" s="203">
        <f t="shared" si="51"/>
        <v>0</v>
      </c>
      <c r="BG51" s="48">
        <v>15</v>
      </c>
      <c r="BH51" s="48">
        <v>2</v>
      </c>
      <c r="BI51" s="48">
        <v>2</v>
      </c>
      <c r="BJ51" s="48">
        <f t="shared" si="52"/>
        <v>4</v>
      </c>
      <c r="BK51" s="48">
        <v>0</v>
      </c>
      <c r="BL51" s="178"/>
      <c r="BM51" s="178"/>
      <c r="BN51" s="64">
        <v>6</v>
      </c>
      <c r="BP51" s="47" t="s">
        <v>459</v>
      </c>
      <c r="BQ51" s="47"/>
      <c r="BR51" s="177">
        <v>0</v>
      </c>
      <c r="BS51" s="177">
        <v>0</v>
      </c>
      <c r="BT51" s="177">
        <v>0</v>
      </c>
      <c r="BU51" s="177">
        <f>+BS51+BT51</f>
        <v>0</v>
      </c>
      <c r="BV51" s="177">
        <v>0</v>
      </c>
      <c r="BW51" s="202">
        <f t="shared" si="38"/>
        <v>2</v>
      </c>
      <c r="BX51" s="177">
        <f t="shared" si="38"/>
        <v>0</v>
      </c>
      <c r="BY51" s="177">
        <f t="shared" si="38"/>
        <v>0</v>
      </c>
      <c r="BZ51" s="177">
        <f t="shared" si="8"/>
        <v>0</v>
      </c>
      <c r="CA51" s="203">
        <f t="shared" si="9"/>
        <v>0</v>
      </c>
      <c r="CB51" s="48">
        <v>2</v>
      </c>
      <c r="CC51" s="48">
        <v>0</v>
      </c>
      <c r="CD51" s="48">
        <v>0</v>
      </c>
      <c r="CE51" s="48">
        <f t="shared" si="4"/>
        <v>0</v>
      </c>
      <c r="CF51" s="48">
        <v>0</v>
      </c>
      <c r="CG51" s="178"/>
    </row>
    <row r="52" spans="1:85" ht="16.5" customHeight="1" thickBot="1" x14ac:dyDescent="0.3">
      <c r="A52" s="178"/>
      <c r="C52" s="18"/>
      <c r="D52" s="18"/>
      <c r="E52" s="18"/>
      <c r="F52" s="18"/>
      <c r="G52" s="18"/>
      <c r="H52" s="321">
        <v>1</v>
      </c>
      <c r="I52" s="320" t="s">
        <v>491</v>
      </c>
      <c r="J52" s="18"/>
      <c r="L52" s="175" t="s">
        <v>242</v>
      </c>
      <c r="Q52" s="178"/>
      <c r="R52" s="178"/>
      <c r="S52" s="323"/>
      <c r="T52" s="177"/>
      <c r="U52" s="175"/>
      <c r="V52" s="175"/>
      <c r="W52" s="175"/>
      <c r="X52" s="194"/>
      <c r="Y52" s="175"/>
      <c r="Z52" s="177"/>
      <c r="AA52" s="177"/>
      <c r="AB52" s="177"/>
      <c r="AC52" s="177"/>
      <c r="AD52" s="177"/>
      <c r="AE52" s="176"/>
      <c r="AF52" s="177"/>
      <c r="AG52" s="175"/>
      <c r="AH52" s="175"/>
      <c r="AI52" s="175"/>
      <c r="AJ52" s="194"/>
      <c r="AK52" s="175"/>
      <c r="AL52" s="177"/>
      <c r="AM52" s="177"/>
      <c r="AN52" s="177"/>
      <c r="AO52" s="177"/>
      <c r="AP52" s="177"/>
      <c r="AQ52" s="396"/>
      <c r="AR52" s="396"/>
      <c r="AS52" s="64">
        <v>6</v>
      </c>
      <c r="AT52" s="48">
        <v>24</v>
      </c>
      <c r="AU52" s="47" t="s">
        <v>97</v>
      </c>
      <c r="AV52" s="47" t="s">
        <v>21</v>
      </c>
      <c r="AW52" s="177">
        <v>6</v>
      </c>
      <c r="AX52" s="177">
        <v>0</v>
      </c>
      <c r="AY52" s="177">
        <v>2</v>
      </c>
      <c r="AZ52" s="177">
        <f t="shared" si="46"/>
        <v>2</v>
      </c>
      <c r="BA52" s="177">
        <v>0</v>
      </c>
      <c r="BB52" s="202">
        <f t="shared" si="47"/>
        <v>17</v>
      </c>
      <c r="BC52" s="177">
        <f t="shared" si="48"/>
        <v>0</v>
      </c>
      <c r="BD52" s="177">
        <f t="shared" si="49"/>
        <v>3</v>
      </c>
      <c r="BE52" s="177">
        <f t="shared" si="50"/>
        <v>3</v>
      </c>
      <c r="BF52" s="203">
        <f t="shared" si="51"/>
        <v>0</v>
      </c>
      <c r="BG52" s="48">
        <v>11</v>
      </c>
      <c r="BH52" s="48">
        <v>0</v>
      </c>
      <c r="BI52" s="48">
        <v>1</v>
      </c>
      <c r="BJ52" s="48">
        <f t="shared" si="52"/>
        <v>1</v>
      </c>
      <c r="BK52" s="48">
        <v>0</v>
      </c>
      <c r="BL52" s="396"/>
      <c r="BM52" s="396"/>
      <c r="BN52" s="64">
        <v>8.5</v>
      </c>
      <c r="BP52" s="47" t="s">
        <v>587</v>
      </c>
      <c r="BQ52" s="47" t="s">
        <v>693</v>
      </c>
      <c r="BR52" s="177"/>
      <c r="BS52" s="177"/>
      <c r="BT52" s="177"/>
      <c r="BU52" s="177"/>
      <c r="BV52" s="177"/>
      <c r="BW52" s="202">
        <f t="shared" si="38"/>
        <v>2</v>
      </c>
      <c r="BX52" s="177">
        <f t="shared" si="38"/>
        <v>0</v>
      </c>
      <c r="BY52" s="177">
        <f t="shared" si="38"/>
        <v>0</v>
      </c>
      <c r="BZ52" s="177">
        <f t="shared" si="8"/>
        <v>0</v>
      </c>
      <c r="CA52" s="203">
        <f t="shared" si="9"/>
        <v>0</v>
      </c>
      <c r="CB52" s="48">
        <v>2</v>
      </c>
      <c r="CC52" s="48">
        <v>0</v>
      </c>
      <c r="CD52" s="48">
        <v>0</v>
      </c>
      <c r="CE52" s="48">
        <f t="shared" si="4"/>
        <v>0</v>
      </c>
      <c r="CF52" s="48">
        <v>0</v>
      </c>
      <c r="CG52" s="396"/>
    </row>
    <row r="53" spans="1:85" ht="16.5" customHeight="1" x14ac:dyDescent="0.25">
      <c r="A53" s="178"/>
      <c r="C53" s="18"/>
      <c r="D53" s="18"/>
      <c r="E53" s="18"/>
      <c r="F53" s="18"/>
      <c r="G53" s="18"/>
      <c r="H53" s="321">
        <v>1</v>
      </c>
      <c r="I53" s="320" t="s">
        <v>587</v>
      </c>
      <c r="J53" s="18"/>
      <c r="L53" s="175" t="s">
        <v>491</v>
      </c>
      <c r="Q53" s="178"/>
      <c r="R53" s="178"/>
      <c r="S53" s="323"/>
      <c r="T53" s="177"/>
      <c r="U53" s="175"/>
      <c r="V53" s="175"/>
      <c r="W53" s="175"/>
      <c r="X53" s="194"/>
      <c r="Y53" s="175"/>
      <c r="Z53" s="177"/>
      <c r="AA53" s="177"/>
      <c r="AB53" s="177"/>
      <c r="AC53" s="177"/>
      <c r="AD53" s="177"/>
      <c r="AE53" s="176"/>
      <c r="AF53" s="177"/>
      <c r="AG53" s="175"/>
      <c r="AH53" s="175"/>
      <c r="AI53" s="175"/>
      <c r="AJ53" s="194"/>
      <c r="AK53" s="175"/>
      <c r="AL53" s="177"/>
      <c r="AM53" s="177"/>
      <c r="AN53" s="177"/>
      <c r="AO53" s="177"/>
      <c r="AP53" s="177"/>
      <c r="AQ53" s="396"/>
      <c r="AR53" s="396"/>
      <c r="AS53" s="64">
        <v>7.5</v>
      </c>
      <c r="AT53" s="48">
        <v>25</v>
      </c>
      <c r="AU53" s="47" t="s">
        <v>92</v>
      </c>
      <c r="AV53" s="47" t="s">
        <v>21</v>
      </c>
      <c r="AW53" s="177">
        <v>6</v>
      </c>
      <c r="AX53" s="177">
        <v>0</v>
      </c>
      <c r="AY53" s="177">
        <v>2</v>
      </c>
      <c r="AZ53" s="177">
        <f t="shared" si="46"/>
        <v>2</v>
      </c>
      <c r="BA53" s="177">
        <v>0</v>
      </c>
      <c r="BB53" s="202">
        <f t="shared" si="47"/>
        <v>16</v>
      </c>
      <c r="BC53" s="177">
        <f t="shared" si="48"/>
        <v>1</v>
      </c>
      <c r="BD53" s="177">
        <f t="shared" si="49"/>
        <v>2</v>
      </c>
      <c r="BE53" s="177">
        <f t="shared" si="50"/>
        <v>3</v>
      </c>
      <c r="BF53" s="203">
        <f t="shared" si="51"/>
        <v>0</v>
      </c>
      <c r="BG53" s="48">
        <v>10</v>
      </c>
      <c r="BH53" s="48">
        <v>1</v>
      </c>
      <c r="BI53" s="48">
        <v>0</v>
      </c>
      <c r="BJ53" s="48">
        <f t="shared" si="52"/>
        <v>1</v>
      </c>
      <c r="BK53" s="48">
        <v>0</v>
      </c>
      <c r="BL53" s="178"/>
      <c r="BM53" s="396"/>
      <c r="BN53" s="232" t="s">
        <v>637</v>
      </c>
      <c r="BO53" s="232"/>
      <c r="BP53" s="233"/>
      <c r="BQ53" s="208"/>
      <c r="BR53" s="199">
        <f t="shared" ref="BR53:CF53" si="53">SUM(BR5:BR52)</f>
        <v>69</v>
      </c>
      <c r="BS53" s="199">
        <f t="shared" si="53"/>
        <v>28</v>
      </c>
      <c r="BT53" s="199">
        <f t="shared" si="53"/>
        <v>40</v>
      </c>
      <c r="BU53" s="199">
        <f t="shared" si="53"/>
        <v>68</v>
      </c>
      <c r="BV53" s="199">
        <f t="shared" si="53"/>
        <v>8</v>
      </c>
      <c r="BW53" s="199">
        <f t="shared" si="53"/>
        <v>284</v>
      </c>
      <c r="BX53" s="199">
        <f t="shared" si="53"/>
        <v>102</v>
      </c>
      <c r="BY53" s="199">
        <f t="shared" si="53"/>
        <v>97</v>
      </c>
      <c r="BZ53" s="199">
        <f t="shared" si="53"/>
        <v>199</v>
      </c>
      <c r="CA53" s="199">
        <f t="shared" si="53"/>
        <v>32</v>
      </c>
      <c r="CB53" s="199">
        <f t="shared" si="53"/>
        <v>215</v>
      </c>
      <c r="CC53" s="199">
        <f t="shared" si="53"/>
        <v>74</v>
      </c>
      <c r="CD53" s="199">
        <f t="shared" si="53"/>
        <v>57</v>
      </c>
      <c r="CE53" s="199">
        <f t="shared" si="53"/>
        <v>131</v>
      </c>
      <c r="CF53" s="199">
        <f t="shared" si="53"/>
        <v>24</v>
      </c>
      <c r="CG53" s="396"/>
    </row>
    <row r="54" spans="1:85" ht="16.5" customHeight="1" x14ac:dyDescent="0.25">
      <c r="A54" s="178"/>
      <c r="H54" s="177">
        <v>2</v>
      </c>
      <c r="I54" s="175" t="s">
        <v>58</v>
      </c>
      <c r="L54" s="175" t="s">
        <v>849</v>
      </c>
      <c r="Q54" s="178"/>
      <c r="R54" s="178"/>
      <c r="S54" s="323"/>
      <c r="T54" s="177"/>
      <c r="U54" s="175"/>
      <c r="V54" s="175"/>
      <c r="W54" s="175"/>
      <c r="X54" s="194"/>
      <c r="Y54" s="175"/>
      <c r="Z54" s="177"/>
      <c r="AA54" s="177"/>
      <c r="AB54" s="177"/>
      <c r="AC54" s="177"/>
      <c r="AD54" s="177"/>
      <c r="AE54" s="176"/>
      <c r="AF54" s="177"/>
      <c r="AG54" s="175"/>
      <c r="AH54" s="175"/>
      <c r="AI54" s="175"/>
      <c r="AJ54" s="194"/>
      <c r="AK54" s="175"/>
      <c r="AL54" s="177"/>
      <c r="AM54" s="177"/>
      <c r="AN54" s="177"/>
      <c r="AO54" s="177"/>
      <c r="AP54" s="177"/>
      <c r="AQ54" s="396"/>
      <c r="AR54" s="396"/>
      <c r="AS54" s="64">
        <v>6.5</v>
      </c>
      <c r="AT54" s="48">
        <v>9</v>
      </c>
      <c r="AU54" s="47" t="s">
        <v>171</v>
      </c>
      <c r="AV54" s="47" t="s">
        <v>21</v>
      </c>
      <c r="AW54" s="177">
        <v>5</v>
      </c>
      <c r="AX54" s="177">
        <v>0</v>
      </c>
      <c r="AY54" s="177">
        <v>2</v>
      </c>
      <c r="AZ54" s="177">
        <f t="shared" si="46"/>
        <v>2</v>
      </c>
      <c r="BA54" s="177">
        <v>0</v>
      </c>
      <c r="BB54" s="202">
        <f t="shared" si="47"/>
        <v>5</v>
      </c>
      <c r="BC54" s="177">
        <f t="shared" si="48"/>
        <v>0</v>
      </c>
      <c r="BD54" s="177">
        <f t="shared" si="49"/>
        <v>2</v>
      </c>
      <c r="BE54" s="177">
        <f t="shared" si="50"/>
        <v>2</v>
      </c>
      <c r="BF54" s="203">
        <f t="shared" si="51"/>
        <v>0</v>
      </c>
      <c r="BG54" s="48"/>
      <c r="BH54" s="48"/>
      <c r="BI54" s="48"/>
      <c r="BJ54" s="48"/>
      <c r="BK54" s="48"/>
      <c r="BL54" s="396"/>
      <c r="BM54" s="396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396"/>
    </row>
    <row r="55" spans="1:85" ht="16.5" customHeight="1" x14ac:dyDescent="0.25">
      <c r="A55" s="178"/>
      <c r="H55" s="177">
        <v>2</v>
      </c>
      <c r="I55" s="175" t="s">
        <v>75</v>
      </c>
      <c r="L55" s="175" t="s">
        <v>850</v>
      </c>
      <c r="Q55" s="178"/>
      <c r="R55" s="178"/>
      <c r="S55" s="323"/>
      <c r="T55" s="177"/>
      <c r="U55" s="175"/>
      <c r="V55" s="175"/>
      <c r="W55" s="175"/>
      <c r="X55" s="194"/>
      <c r="Y55" s="175"/>
      <c r="Z55" s="177"/>
      <c r="AA55" s="177"/>
      <c r="AB55" s="177"/>
      <c r="AC55" s="177"/>
      <c r="AD55" s="177"/>
      <c r="AE55" s="176"/>
      <c r="AF55" s="177"/>
      <c r="AG55" s="175"/>
      <c r="AH55" s="175"/>
      <c r="AI55" s="175"/>
      <c r="AJ55" s="194"/>
      <c r="AK55" s="175"/>
      <c r="AL55" s="177"/>
      <c r="AM55" s="177"/>
      <c r="AN55" s="177"/>
      <c r="AO55" s="177"/>
      <c r="AP55" s="177"/>
      <c r="AQ55" s="396"/>
      <c r="AR55" s="396"/>
      <c r="AS55" s="64">
        <v>6</v>
      </c>
      <c r="AT55" s="48">
        <v>19</v>
      </c>
      <c r="AU55" s="47" t="s">
        <v>305</v>
      </c>
      <c r="AV55" s="47" t="s">
        <v>21</v>
      </c>
      <c r="AW55" s="177">
        <v>6</v>
      </c>
      <c r="AX55" s="177">
        <v>0</v>
      </c>
      <c r="AY55" s="177">
        <v>2</v>
      </c>
      <c r="AZ55" s="177">
        <f t="shared" si="46"/>
        <v>2</v>
      </c>
      <c r="BA55" s="177">
        <v>0</v>
      </c>
      <c r="BB55" s="202">
        <f t="shared" si="47"/>
        <v>6</v>
      </c>
      <c r="BC55" s="177">
        <f t="shared" si="48"/>
        <v>0</v>
      </c>
      <c r="BD55" s="177">
        <f t="shared" si="49"/>
        <v>2</v>
      </c>
      <c r="BE55" s="177">
        <f t="shared" si="50"/>
        <v>2</v>
      </c>
      <c r="BF55" s="203">
        <f t="shared" si="51"/>
        <v>0</v>
      </c>
      <c r="BG55" s="48"/>
      <c r="BH55" s="48"/>
      <c r="BI55" s="48"/>
      <c r="BJ55" s="48"/>
      <c r="BK55" s="48"/>
      <c r="BL55" s="396"/>
      <c r="BM55" s="396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396"/>
    </row>
    <row r="56" spans="1:85" ht="16.5" customHeight="1" x14ac:dyDescent="0.25">
      <c r="A56" s="178"/>
      <c r="H56" s="177">
        <v>2</v>
      </c>
      <c r="I56" s="175" t="s">
        <v>75</v>
      </c>
      <c r="L56" s="175" t="s">
        <v>850</v>
      </c>
      <c r="Q56" s="178"/>
      <c r="R56" s="178"/>
      <c r="S56" s="323"/>
      <c r="T56" s="177"/>
      <c r="U56" s="175"/>
      <c r="V56" s="175"/>
      <c r="W56" s="175"/>
      <c r="X56" s="194"/>
      <c r="Y56" s="175"/>
      <c r="Z56" s="177"/>
      <c r="AA56" s="177"/>
      <c r="AB56" s="177"/>
      <c r="AC56" s="177"/>
      <c r="AD56" s="177"/>
      <c r="AE56" s="176"/>
      <c r="AF56" s="177"/>
      <c r="AG56" s="175"/>
      <c r="AH56" s="175"/>
      <c r="AI56" s="175"/>
      <c r="AJ56" s="194"/>
      <c r="AK56" s="175"/>
      <c r="AL56" s="177"/>
      <c r="AM56" s="177"/>
      <c r="AN56" s="177"/>
      <c r="AO56" s="177"/>
      <c r="AP56" s="177"/>
      <c r="AQ56" s="396"/>
      <c r="AR56" s="396"/>
      <c r="AS56" s="64">
        <v>8.5</v>
      </c>
      <c r="AT56" s="48"/>
      <c r="AU56" s="47" t="s">
        <v>135</v>
      </c>
      <c r="AV56" s="47" t="s">
        <v>21</v>
      </c>
      <c r="AW56" s="177"/>
      <c r="AX56" s="177"/>
      <c r="AY56" s="177"/>
      <c r="AZ56" s="177"/>
      <c r="BA56" s="177"/>
      <c r="BB56" s="202">
        <f t="shared" ref="BB56:BF59" si="54">+AW56+BG56</f>
        <v>5</v>
      </c>
      <c r="BC56" s="177">
        <f t="shared" si="54"/>
        <v>1</v>
      </c>
      <c r="BD56" s="177">
        <f t="shared" si="54"/>
        <v>1</v>
      </c>
      <c r="BE56" s="177">
        <f t="shared" si="54"/>
        <v>2</v>
      </c>
      <c r="BF56" s="203">
        <f t="shared" si="54"/>
        <v>0</v>
      </c>
      <c r="BG56" s="48">
        <v>5</v>
      </c>
      <c r="BH56" s="48">
        <v>1</v>
      </c>
      <c r="BI56" s="48">
        <v>1</v>
      </c>
      <c r="BJ56" s="48">
        <f>+BH56+BI56</f>
        <v>2</v>
      </c>
      <c r="BK56" s="48">
        <v>0</v>
      </c>
      <c r="BL56" s="396"/>
      <c r="BM56" s="396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396"/>
    </row>
    <row r="57" spans="1:85" ht="16.5" customHeight="1" x14ac:dyDescent="0.25">
      <c r="A57" s="178"/>
      <c r="B57" s="228"/>
      <c r="C57" s="229"/>
      <c r="D57" s="229"/>
      <c r="E57" s="229"/>
      <c r="F57" s="229"/>
      <c r="G57" s="230"/>
      <c r="H57" s="231"/>
      <c r="I57" s="229"/>
      <c r="J57" s="229"/>
      <c r="K57" s="231"/>
      <c r="L57" s="231"/>
      <c r="M57" s="231"/>
      <c r="N57" s="231"/>
      <c r="O57" s="231"/>
      <c r="P57" s="231"/>
      <c r="Q57" s="178"/>
      <c r="R57" s="178"/>
      <c r="S57" s="323"/>
      <c r="T57" s="177"/>
      <c r="U57" s="175"/>
      <c r="V57" s="175"/>
      <c r="W57" s="175"/>
      <c r="X57" s="194"/>
      <c r="Y57" s="175"/>
      <c r="Z57" s="177"/>
      <c r="AA57" s="177"/>
      <c r="AB57" s="177"/>
      <c r="AC57" s="177"/>
      <c r="AD57" s="177"/>
      <c r="AE57" s="176"/>
      <c r="AF57" s="177"/>
      <c r="AG57" s="175"/>
      <c r="AH57" s="175"/>
      <c r="AI57" s="175"/>
      <c r="AJ57" s="194"/>
      <c r="AK57" s="175"/>
      <c r="AL57" s="177"/>
      <c r="AM57" s="177"/>
      <c r="AN57" s="177"/>
      <c r="AO57" s="177"/>
      <c r="AP57" s="177"/>
      <c r="AQ57" s="396"/>
      <c r="AR57" s="396"/>
      <c r="AS57" s="64">
        <v>6</v>
      </c>
      <c r="AT57" s="48"/>
      <c r="AU57" s="47" t="s">
        <v>80</v>
      </c>
      <c r="AV57" s="47" t="s">
        <v>21</v>
      </c>
      <c r="AW57" s="177"/>
      <c r="AX57" s="177"/>
      <c r="AY57" s="177"/>
      <c r="AZ57" s="177"/>
      <c r="BA57" s="177"/>
      <c r="BB57" s="202">
        <f t="shared" si="54"/>
        <v>3</v>
      </c>
      <c r="BC57" s="177">
        <f t="shared" si="54"/>
        <v>0</v>
      </c>
      <c r="BD57" s="177">
        <f t="shared" si="54"/>
        <v>1</v>
      </c>
      <c r="BE57" s="177">
        <f t="shared" si="54"/>
        <v>1</v>
      </c>
      <c r="BF57" s="203">
        <f t="shared" si="54"/>
        <v>0</v>
      </c>
      <c r="BG57" s="48">
        <v>3</v>
      </c>
      <c r="BH57" s="48">
        <v>0</v>
      </c>
      <c r="BI57" s="48">
        <v>1</v>
      </c>
      <c r="BJ57" s="48">
        <f>+BH57+BI57</f>
        <v>1</v>
      </c>
      <c r="BK57" s="48">
        <v>0</v>
      </c>
      <c r="BL57" s="396"/>
      <c r="BM57" s="396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396"/>
    </row>
    <row r="58" spans="1:85" ht="16.5" customHeight="1" x14ac:dyDescent="0.25">
      <c r="A58" s="178"/>
      <c r="B58" s="176"/>
      <c r="C58" s="176"/>
      <c r="D58" s="176"/>
      <c r="E58" s="175" t="s">
        <v>635</v>
      </c>
      <c r="F58" s="175"/>
      <c r="G58" s="388">
        <f>SUM(G14:G57)</f>
        <v>31</v>
      </c>
      <c r="H58" s="388"/>
      <c r="I58" s="227"/>
      <c r="J58" s="175" t="s">
        <v>101</v>
      </c>
      <c r="K58" s="227"/>
      <c r="L58" s="49">
        <f>COUNTA(C14:C57)-8</f>
        <v>10</v>
      </c>
      <c r="M58" s="174"/>
      <c r="N58" s="175" t="s">
        <v>132</v>
      </c>
      <c r="O58" s="388">
        <v>20</v>
      </c>
      <c r="P58" s="176"/>
      <c r="Q58" s="396"/>
      <c r="R58" s="396"/>
      <c r="S58" s="321"/>
      <c r="T58" s="177"/>
      <c r="U58" s="175"/>
      <c r="V58" s="175"/>
      <c r="W58" s="175"/>
      <c r="X58" s="194"/>
      <c r="Y58" s="175"/>
      <c r="Z58" s="177"/>
      <c r="AA58" s="177"/>
      <c r="AB58" s="177"/>
      <c r="AC58" s="177"/>
      <c r="AD58" s="177"/>
      <c r="AE58" s="176"/>
      <c r="AF58" s="177"/>
      <c r="AG58" s="175"/>
      <c r="AH58" s="175"/>
      <c r="AI58" s="175"/>
      <c r="AJ58" s="194"/>
      <c r="AK58" s="175"/>
      <c r="AL58" s="177"/>
      <c r="AM58" s="177"/>
      <c r="AN58" s="177"/>
      <c r="AO58" s="177"/>
      <c r="AP58" s="177"/>
      <c r="AQ58" s="396"/>
      <c r="AR58" s="396"/>
      <c r="AS58" s="64">
        <v>6.5</v>
      </c>
      <c r="AT58" s="48"/>
      <c r="AU58" s="47" t="s">
        <v>148</v>
      </c>
      <c r="AV58" s="47" t="s">
        <v>21</v>
      </c>
      <c r="AW58" s="177"/>
      <c r="AX58" s="177"/>
      <c r="AY58" s="177"/>
      <c r="AZ58" s="177"/>
      <c r="BA58" s="177"/>
      <c r="BB58" s="202">
        <f t="shared" si="54"/>
        <v>6</v>
      </c>
      <c r="BC58" s="177">
        <f t="shared" si="54"/>
        <v>0</v>
      </c>
      <c r="BD58" s="177">
        <f t="shared" si="54"/>
        <v>1</v>
      </c>
      <c r="BE58" s="177">
        <f t="shared" si="54"/>
        <v>1</v>
      </c>
      <c r="BF58" s="203">
        <f t="shared" si="54"/>
        <v>2</v>
      </c>
      <c r="BG58" s="48">
        <v>6</v>
      </c>
      <c r="BH58" s="48">
        <v>0</v>
      </c>
      <c r="BI58" s="48">
        <v>1</v>
      </c>
      <c r="BJ58" s="48">
        <f>+BH58+BI58</f>
        <v>1</v>
      </c>
      <c r="BK58" s="48">
        <v>2</v>
      </c>
      <c r="BL58" s="396"/>
      <c r="BM58" s="396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396"/>
    </row>
    <row r="59" spans="1:85" ht="16.5" customHeight="1" thickBot="1" x14ac:dyDescent="0.3">
      <c r="A59" s="396"/>
      <c r="B59" s="174"/>
      <c r="C59" s="174"/>
      <c r="D59" s="174"/>
      <c r="E59" s="47" t="s">
        <v>210</v>
      </c>
      <c r="F59" s="47"/>
      <c r="G59" s="49">
        <f>COUNTA(L15:L57)+COUNTIF(L15:L57,"*&amp;*")</f>
        <v>46</v>
      </c>
      <c r="H59" s="174"/>
      <c r="I59" s="174"/>
      <c r="J59" s="174"/>
      <c r="K59" s="174"/>
      <c r="L59" s="174"/>
      <c r="M59" s="174"/>
      <c r="N59" s="174"/>
      <c r="O59" s="174"/>
      <c r="P59" s="174"/>
      <c r="Q59" s="178"/>
      <c r="R59" s="178"/>
      <c r="S59" s="323"/>
      <c r="T59" s="177"/>
      <c r="U59" s="175"/>
      <c r="V59" s="175"/>
      <c r="W59" s="175"/>
      <c r="X59" s="194"/>
      <c r="Y59" s="175"/>
      <c r="Z59" s="177"/>
      <c r="AA59" s="177"/>
      <c r="AB59" s="177"/>
      <c r="AC59" s="177"/>
      <c r="AD59" s="177"/>
      <c r="AE59" s="176"/>
      <c r="AF59" s="177"/>
      <c r="AG59" s="175"/>
      <c r="AH59" s="175"/>
      <c r="AI59" s="175"/>
      <c r="AJ59" s="194"/>
      <c r="AK59" s="175"/>
      <c r="AL59" s="177"/>
      <c r="AM59" s="177"/>
      <c r="AN59" s="177"/>
      <c r="AO59" s="177"/>
      <c r="AP59" s="177"/>
      <c r="AQ59" s="396"/>
      <c r="AR59" s="396"/>
      <c r="AS59" s="33" t="s">
        <v>103</v>
      </c>
      <c r="AT59" s="216"/>
      <c r="AU59" s="216"/>
      <c r="AV59" s="216"/>
      <c r="AW59" s="217">
        <f>SUM(AW45:AW58)</f>
        <v>70</v>
      </c>
      <c r="AX59" s="217">
        <f>SUM(AX45:AX58)</f>
        <v>25</v>
      </c>
      <c r="AY59" s="217">
        <f>SUM(AY45:AY58)+SUMIF(Y$5:Y$12,AV58,AI$5:AI$12)</f>
        <v>32</v>
      </c>
      <c r="AZ59" s="217">
        <f>+AY59+AX59</f>
        <v>57</v>
      </c>
      <c r="BA59" s="217">
        <f>SUM(BA45:BA58)</f>
        <v>6</v>
      </c>
      <c r="BB59" s="218">
        <f t="shared" si="54"/>
        <v>218</v>
      </c>
      <c r="BC59" s="217">
        <f t="shared" si="54"/>
        <v>44</v>
      </c>
      <c r="BD59" s="217">
        <f t="shared" si="54"/>
        <v>55</v>
      </c>
      <c r="BE59" s="217">
        <f t="shared" si="54"/>
        <v>99</v>
      </c>
      <c r="BF59" s="219">
        <f t="shared" si="54"/>
        <v>22</v>
      </c>
      <c r="BG59" s="217">
        <f>+SUM(BG45:BG58)</f>
        <v>148</v>
      </c>
      <c r="BH59" s="217">
        <f>+SUM(BH45:BH58)</f>
        <v>19</v>
      </c>
      <c r="BI59" s="217">
        <f>+SUM(BI45:BI58)+SUMIF($Y$35:$Y$42,"Eriton",$AI$35:$AI$42)</f>
        <v>23</v>
      </c>
      <c r="BJ59" s="217">
        <f>+BI59+BH59</f>
        <v>42</v>
      </c>
      <c r="BK59" s="217">
        <f>+SUM(BK45:BK58)+SUMIF($Y$35:$Y$42,"Eriton",$AH$35:$AH$42)</f>
        <v>16</v>
      </c>
      <c r="BL59" s="396"/>
      <c r="BM59" s="396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396"/>
    </row>
    <row r="60" spans="1:85" ht="16.5" customHeight="1" x14ac:dyDescent="0.2">
      <c r="A60" s="178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396"/>
      <c r="R60" s="396"/>
      <c r="S60" s="321"/>
      <c r="T60" s="177"/>
      <c r="U60" s="175"/>
      <c r="V60" s="175"/>
      <c r="W60" s="175"/>
      <c r="X60" s="194"/>
      <c r="Y60" s="175"/>
      <c r="Z60" s="177"/>
      <c r="AA60" s="177"/>
      <c r="AB60" s="177"/>
      <c r="AC60" s="177"/>
      <c r="AD60" s="177"/>
      <c r="AE60" s="176"/>
      <c r="AF60" s="177"/>
      <c r="AG60" s="175"/>
      <c r="AH60" s="175"/>
      <c r="AI60" s="175"/>
      <c r="AJ60" s="194"/>
      <c r="AK60" s="175"/>
      <c r="AL60" s="177"/>
      <c r="AM60" s="177"/>
      <c r="AN60" s="177"/>
      <c r="AO60" s="177"/>
      <c r="AP60" s="177"/>
      <c r="AQ60" s="396"/>
      <c r="AR60" s="396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396"/>
      <c r="BM60" s="396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396"/>
    </row>
    <row r="61" spans="1:85" ht="16.5" customHeight="1" x14ac:dyDescent="0.2">
      <c r="A61" s="396"/>
      <c r="B61" s="184" t="s">
        <v>156</v>
      </c>
      <c r="C61" s="18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84"/>
      <c r="O61" s="184"/>
      <c r="P61" s="174"/>
      <c r="Q61" s="178"/>
      <c r="R61" s="178"/>
      <c r="S61" s="323"/>
      <c r="T61" s="177"/>
      <c r="U61" s="175"/>
      <c r="V61" s="175"/>
      <c r="W61" s="175"/>
      <c r="X61" s="194"/>
      <c r="Y61" s="175"/>
      <c r="Z61" s="177"/>
      <c r="AA61" s="177"/>
      <c r="AB61" s="177"/>
      <c r="AC61" s="177"/>
      <c r="AD61" s="177"/>
      <c r="AE61" s="176"/>
      <c r="AF61" s="177"/>
      <c r="AG61" s="175"/>
      <c r="AH61" s="175"/>
      <c r="AI61" s="175"/>
      <c r="AJ61" s="194"/>
      <c r="AK61" s="175"/>
      <c r="AL61" s="177"/>
      <c r="AM61" s="177"/>
      <c r="AN61" s="177"/>
      <c r="AO61" s="177"/>
      <c r="AP61" s="177"/>
      <c r="AQ61" s="396"/>
      <c r="AR61" s="396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396"/>
      <c r="BM61" s="396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396"/>
    </row>
    <row r="62" spans="1:85" ht="16.5" customHeight="1" x14ac:dyDescent="0.2">
      <c r="A62" s="178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396"/>
      <c r="R62" s="396"/>
      <c r="S62" s="321"/>
      <c r="T62" s="205"/>
      <c r="U62" s="408" t="s">
        <v>636</v>
      </c>
      <c r="V62" s="408"/>
      <c r="W62" s="408"/>
      <c r="X62" s="408"/>
      <c r="Y62" s="408"/>
      <c r="Z62" s="408"/>
      <c r="AA62" s="408"/>
      <c r="AB62" s="408"/>
      <c r="AC62" s="408"/>
      <c r="AD62" s="408"/>
      <c r="AE62" s="408"/>
      <c r="AF62" s="408"/>
      <c r="AG62" s="408"/>
      <c r="AH62" s="408"/>
      <c r="AI62" s="408"/>
      <c r="AJ62" s="408"/>
      <c r="AK62" s="408"/>
      <c r="AL62" s="408"/>
      <c r="AM62" s="408"/>
      <c r="AN62" s="408"/>
      <c r="AO62" s="408"/>
      <c r="AP62" s="177"/>
      <c r="AQ62" s="396"/>
      <c r="AR62" s="396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396"/>
      <c r="BM62" s="396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396"/>
    </row>
    <row r="63" spans="1:85" ht="16.5" customHeight="1" x14ac:dyDescent="0.2">
      <c r="A63" s="396"/>
      <c r="B63" s="174"/>
      <c r="C63" s="184" t="s">
        <v>105</v>
      </c>
      <c r="D63" s="174"/>
      <c r="E63" s="174"/>
      <c r="F63" s="174"/>
      <c r="G63" s="174"/>
      <c r="H63" s="174"/>
      <c r="I63" s="184" t="s">
        <v>120</v>
      </c>
      <c r="J63" s="174"/>
      <c r="K63" s="174"/>
      <c r="L63" s="174"/>
      <c r="M63" s="174"/>
      <c r="N63" s="184" t="s">
        <v>121</v>
      </c>
      <c r="O63" s="174"/>
      <c r="P63" s="174"/>
      <c r="Q63" s="396"/>
      <c r="R63" s="396"/>
      <c r="S63" s="321"/>
      <c r="T63" s="176"/>
      <c r="U63" s="176"/>
      <c r="V63" s="17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396"/>
      <c r="AR63" s="396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396"/>
      <c r="BM63" s="396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396"/>
    </row>
    <row r="64" spans="1:85" ht="16.5" customHeight="1" x14ac:dyDescent="0.2">
      <c r="A64" s="396"/>
      <c r="B64" s="174"/>
      <c r="C64" s="175" t="s">
        <v>190</v>
      </c>
      <c r="D64" s="175"/>
      <c r="E64" s="175"/>
      <c r="F64" s="175"/>
      <c r="G64" s="175"/>
      <c r="H64" s="175"/>
      <c r="I64" s="175" t="s">
        <v>852</v>
      </c>
      <c r="J64" s="175"/>
      <c r="K64" s="175"/>
      <c r="L64" s="175"/>
      <c r="M64" s="175"/>
      <c r="N64" s="175" t="s">
        <v>514</v>
      </c>
      <c r="O64" s="175"/>
      <c r="P64" s="174"/>
      <c r="Q64" s="396"/>
      <c r="R64" s="396"/>
      <c r="S64" s="321"/>
      <c r="T64" s="176"/>
      <c r="U64" s="235" t="s">
        <v>805</v>
      </c>
      <c r="V64" s="235"/>
      <c r="W64" s="235"/>
      <c r="X64" s="409">
        <v>44452</v>
      </c>
      <c r="Y64" s="409"/>
      <c r="Z64" s="409"/>
      <c r="AA64" s="236" t="s">
        <v>806</v>
      </c>
      <c r="AB64" s="237"/>
      <c r="AC64" s="238"/>
      <c r="AD64" s="238"/>
      <c r="AE64" s="174"/>
      <c r="AF64" s="174"/>
      <c r="AG64" s="400"/>
      <c r="AH64" s="400"/>
      <c r="AI64" s="400"/>
      <c r="AJ64" s="420"/>
      <c r="AK64" s="420"/>
      <c r="AL64" s="420"/>
      <c r="AM64" s="401"/>
      <c r="AN64" s="402"/>
      <c r="AO64" s="403"/>
      <c r="AP64" s="177"/>
      <c r="AQ64" s="396"/>
      <c r="AR64" s="396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396"/>
      <c r="BM64" s="396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396"/>
    </row>
    <row r="65" spans="1:85" ht="16.5" customHeight="1" thickBot="1" x14ac:dyDescent="0.25">
      <c r="A65" s="170"/>
      <c r="C65" s="175"/>
      <c r="D65" s="175"/>
      <c r="E65" s="175"/>
      <c r="F65" s="175"/>
      <c r="G65" s="175"/>
      <c r="H65" s="175"/>
      <c r="I65" s="175" t="s">
        <v>853</v>
      </c>
      <c r="J65" s="175"/>
      <c r="K65" s="175"/>
      <c r="L65" s="175"/>
      <c r="M65" s="175"/>
      <c r="N65" s="175" t="s">
        <v>851</v>
      </c>
      <c r="Q65" s="170"/>
      <c r="R65" s="170"/>
      <c r="S65" s="324"/>
      <c r="T65" s="174"/>
      <c r="U65" s="421" t="s">
        <v>106</v>
      </c>
      <c r="V65" s="421"/>
      <c r="W65" s="393"/>
      <c r="X65" s="393" t="s">
        <v>107</v>
      </c>
      <c r="Y65" s="421" t="s">
        <v>840</v>
      </c>
      <c r="Z65" s="421"/>
      <c r="AA65" s="421"/>
      <c r="AB65" s="421"/>
      <c r="AC65" s="421"/>
      <c r="AD65" s="393"/>
      <c r="AE65" s="174"/>
      <c r="AF65" s="174"/>
      <c r="AG65" s="422"/>
      <c r="AH65" s="422"/>
      <c r="AI65" s="404"/>
      <c r="AJ65" s="404"/>
      <c r="AK65" s="422"/>
      <c r="AL65" s="422"/>
      <c r="AM65" s="422"/>
      <c r="AN65" s="422"/>
      <c r="AO65" s="422"/>
      <c r="AP65" s="174"/>
      <c r="AQ65" s="240"/>
      <c r="AR65" s="396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396"/>
      <c r="BM65" s="396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396"/>
    </row>
    <row r="66" spans="1:85" ht="16.5" customHeight="1" x14ac:dyDescent="0.2">
      <c r="A66" s="170"/>
      <c r="I66" s="175" t="s">
        <v>872</v>
      </c>
      <c r="N66" s="175" t="s">
        <v>854</v>
      </c>
      <c r="Q66" s="170"/>
      <c r="R66" s="170"/>
      <c r="S66" s="324"/>
      <c r="T66" s="174"/>
      <c r="U66" s="418"/>
      <c r="V66" s="418"/>
      <c r="W66" s="390"/>
      <c r="X66" s="388"/>
      <c r="Y66" s="326"/>
      <c r="Z66" s="326"/>
      <c r="AA66" s="326"/>
      <c r="AB66" s="326"/>
      <c r="AC66" s="326"/>
      <c r="AD66" s="392"/>
      <c r="AE66" s="174"/>
      <c r="AF66" s="174"/>
      <c r="AG66" s="419"/>
      <c r="AH66" s="419"/>
      <c r="AI66" s="405"/>
      <c r="AJ66" s="404"/>
      <c r="AK66" s="399"/>
      <c r="AL66" s="399"/>
      <c r="AM66" s="399"/>
      <c r="AN66" s="399"/>
      <c r="AO66" s="399"/>
      <c r="AP66" s="174"/>
      <c r="AQ66" s="240"/>
      <c r="AR66" s="396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396"/>
      <c r="BM66" s="396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396"/>
    </row>
    <row r="67" spans="1:85" ht="16.5" customHeight="1" x14ac:dyDescent="0.2">
      <c r="A67" s="170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 t="s">
        <v>855</v>
      </c>
      <c r="Q67" s="170"/>
      <c r="R67" s="170"/>
      <c r="S67" s="324"/>
      <c r="T67" s="174"/>
      <c r="U67" s="410" t="s">
        <v>807</v>
      </c>
      <c r="V67" s="410"/>
      <c r="W67" s="410"/>
      <c r="X67" s="410"/>
      <c r="Y67" s="410"/>
      <c r="Z67" s="410"/>
      <c r="AA67" s="410"/>
      <c r="AB67" s="410"/>
      <c r="AC67" s="410"/>
      <c r="AD67" s="392"/>
      <c r="AE67" s="174"/>
      <c r="AF67" s="174"/>
      <c r="AG67" s="419"/>
      <c r="AH67" s="419"/>
      <c r="AI67" s="419"/>
      <c r="AJ67" s="419"/>
      <c r="AK67" s="419"/>
      <c r="AL67" s="419"/>
      <c r="AM67" s="419"/>
      <c r="AN67" s="419"/>
      <c r="AO67" s="419"/>
      <c r="AP67" s="174"/>
      <c r="AQ67" s="240"/>
      <c r="AR67" s="396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396"/>
      <c r="BM67" s="396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396"/>
    </row>
    <row r="68" spans="1:85" ht="16.5" customHeight="1" x14ac:dyDescent="0.2">
      <c r="A68" s="170"/>
      <c r="N68" s="175" t="s">
        <v>865</v>
      </c>
      <c r="Q68" s="170"/>
      <c r="R68" s="170"/>
      <c r="S68" s="324"/>
      <c r="T68" s="174"/>
      <c r="U68" s="390"/>
      <c r="V68" s="390"/>
      <c r="W68" s="390"/>
      <c r="X68" s="388"/>
      <c r="Y68" s="392"/>
      <c r="Z68" s="392"/>
      <c r="AA68" s="392"/>
      <c r="AB68" s="392"/>
      <c r="AC68" s="392"/>
      <c r="AD68" s="392"/>
      <c r="AE68" s="174"/>
      <c r="AF68" s="174"/>
      <c r="AG68" s="405"/>
      <c r="AH68" s="405"/>
      <c r="AI68" s="405"/>
      <c r="AJ68" s="404"/>
      <c r="AK68" s="406"/>
      <c r="AL68" s="406"/>
      <c r="AM68" s="406"/>
      <c r="AN68" s="406"/>
      <c r="AO68" s="406"/>
      <c r="AP68" s="174"/>
      <c r="AQ68" s="240"/>
      <c r="AR68" s="396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396"/>
      <c r="BM68" s="396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396"/>
    </row>
    <row r="69" spans="1:85" ht="16.5" customHeight="1" x14ac:dyDescent="0.2">
      <c r="A69" s="170"/>
      <c r="Q69" s="170"/>
      <c r="R69" s="170"/>
      <c r="S69" s="324"/>
      <c r="T69" s="174"/>
      <c r="U69" s="390"/>
      <c r="V69" s="390"/>
      <c r="W69" s="390"/>
      <c r="X69" s="388"/>
      <c r="Y69" s="392"/>
      <c r="Z69" s="392"/>
      <c r="AA69" s="392"/>
      <c r="AB69" s="392"/>
      <c r="AC69" s="392"/>
      <c r="AD69" s="392"/>
      <c r="AE69" s="174"/>
      <c r="AF69" s="174"/>
      <c r="AG69" s="405"/>
      <c r="AH69" s="405"/>
      <c r="AI69" s="405"/>
      <c r="AJ69" s="404"/>
      <c r="AK69" s="406"/>
      <c r="AL69" s="406"/>
      <c r="AM69" s="406"/>
      <c r="AN69" s="406"/>
      <c r="AO69" s="406"/>
      <c r="AP69" s="174"/>
      <c r="AQ69" s="240"/>
      <c r="AR69" s="396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396"/>
      <c r="BM69" s="396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396"/>
    </row>
    <row r="70" spans="1:85" ht="16.5" customHeight="1" x14ac:dyDescent="0.2">
      <c r="A70" s="170"/>
      <c r="Q70" s="170"/>
      <c r="R70" s="170"/>
      <c r="S70" s="324"/>
      <c r="T70" s="174"/>
      <c r="U70" s="390"/>
      <c r="V70" s="390"/>
      <c r="W70" s="390"/>
      <c r="X70" s="388"/>
      <c r="Y70" s="392"/>
      <c r="Z70" s="392"/>
      <c r="AA70" s="392"/>
      <c r="AB70" s="176"/>
      <c r="AC70" s="176"/>
      <c r="AD70" s="392"/>
      <c r="AE70" s="174"/>
      <c r="AF70" s="174"/>
      <c r="AG70" s="405"/>
      <c r="AH70" s="405"/>
      <c r="AI70" s="405"/>
      <c r="AJ70" s="404"/>
      <c r="AK70" s="406"/>
      <c r="AL70" s="406"/>
      <c r="AM70" s="406"/>
      <c r="AN70" s="406"/>
      <c r="AO70" s="406"/>
      <c r="AP70" s="174"/>
      <c r="AQ70" s="240"/>
      <c r="AR70" s="396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396"/>
      <c r="BM70" s="396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396"/>
    </row>
    <row r="71" spans="1:85" ht="16.5" customHeight="1" x14ac:dyDescent="0.2">
      <c r="A71" s="170"/>
      <c r="Q71" s="170"/>
      <c r="R71" s="170"/>
      <c r="S71" s="324"/>
      <c r="T71" s="174"/>
      <c r="U71" s="390"/>
      <c r="V71" s="390"/>
      <c r="W71" s="390"/>
      <c r="X71" s="388"/>
      <c r="Y71" s="392"/>
      <c r="Z71" s="392"/>
      <c r="AA71" s="392"/>
      <c r="AB71" s="176"/>
      <c r="AC71" s="176"/>
      <c r="AD71" s="392"/>
      <c r="AE71" s="174"/>
      <c r="AF71" s="174"/>
      <c r="AG71" s="405"/>
      <c r="AH71" s="405"/>
      <c r="AI71" s="405"/>
      <c r="AJ71" s="404"/>
      <c r="AK71" s="406"/>
      <c r="AL71" s="406"/>
      <c r="AM71" s="406"/>
      <c r="AN71" s="406"/>
      <c r="AO71" s="406"/>
      <c r="AP71" s="174"/>
      <c r="AQ71" s="240"/>
      <c r="AR71" s="396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396"/>
      <c r="BM71" s="396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396"/>
    </row>
    <row r="72" spans="1:85" ht="16.5" customHeight="1" x14ac:dyDescent="0.2">
      <c r="A72" s="170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5"/>
      <c r="O72" s="174"/>
      <c r="P72" s="174"/>
      <c r="Q72" s="170"/>
      <c r="R72" s="170"/>
      <c r="S72" s="32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240"/>
      <c r="AR72" s="396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396"/>
      <c r="BM72" s="396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396"/>
    </row>
    <row r="73" spans="1:85" ht="16.5" customHeight="1" x14ac:dyDescent="0.2">
      <c r="A73" s="170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240"/>
      <c r="AR73" s="396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396"/>
      <c r="BM73" s="396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396"/>
    </row>
    <row r="74" spans="1:85" ht="16.5" customHeight="1" x14ac:dyDescent="0.2">
      <c r="A74" s="170"/>
      <c r="B74" s="407" t="s">
        <v>669</v>
      </c>
      <c r="C74" s="407"/>
      <c r="D74" s="407"/>
      <c r="E74" s="407"/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407"/>
      <c r="Q74" s="170"/>
      <c r="R74" s="170"/>
      <c r="S74" s="170"/>
      <c r="T74" s="407" t="s">
        <v>638</v>
      </c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240"/>
      <c r="AR74" s="396"/>
      <c r="AS74" s="407" t="s">
        <v>622</v>
      </c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396"/>
      <c r="BM74" s="396"/>
      <c r="BN74" s="407" t="s">
        <v>639</v>
      </c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396"/>
    </row>
    <row r="75" spans="1:85" ht="16.5" customHeight="1" x14ac:dyDescent="0.2">
      <c r="A75" s="170"/>
      <c r="B75" s="388" t="s">
        <v>146</v>
      </c>
      <c r="C75" s="388">
        <f>+C2</f>
        <v>22</v>
      </c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244"/>
      <c r="Q75" s="170"/>
      <c r="R75" s="170"/>
      <c r="S75" s="324"/>
      <c r="AL75" s="388"/>
      <c r="AM75" s="388"/>
      <c r="AN75" s="388"/>
      <c r="AO75" s="388"/>
      <c r="AP75" s="388"/>
      <c r="AQ75" s="170"/>
      <c r="AR75" s="396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396"/>
      <c r="BM75" s="396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396"/>
    </row>
    <row r="76" spans="1:85" ht="16.5" customHeight="1" thickBot="1" x14ac:dyDescent="0.25">
      <c r="A76" s="396"/>
      <c r="B76" s="174"/>
      <c r="C76" s="174"/>
      <c r="D76" s="180" t="s">
        <v>123</v>
      </c>
      <c r="E76" s="180"/>
      <c r="F76" s="180"/>
      <c r="G76" s="182" t="s">
        <v>2</v>
      </c>
      <c r="H76" s="182"/>
      <c r="I76" s="182" t="s">
        <v>4</v>
      </c>
      <c r="J76" s="182" t="s">
        <v>30</v>
      </c>
      <c r="K76" s="182" t="s">
        <v>31</v>
      </c>
      <c r="L76" s="340" t="s">
        <v>32</v>
      </c>
      <c r="M76" s="182" t="s">
        <v>3</v>
      </c>
      <c r="N76" s="174"/>
      <c r="O76" s="174"/>
      <c r="P76" s="174"/>
      <c r="Q76" s="396"/>
      <c r="R76" s="396"/>
      <c r="S76" s="321"/>
      <c r="T76" s="408" t="s">
        <v>654</v>
      </c>
      <c r="U76" s="408"/>
      <c r="V76" s="408"/>
      <c r="W76" s="408"/>
      <c r="X76" s="408"/>
      <c r="Y76" s="408"/>
      <c r="Z76" s="408"/>
      <c r="AA76" s="408"/>
      <c r="AB76" s="408"/>
      <c r="AC76" s="408"/>
      <c r="AD76" s="408"/>
      <c r="AE76" s="408"/>
      <c r="AF76" s="408"/>
      <c r="AG76" s="408"/>
      <c r="AH76" s="408"/>
      <c r="AI76" s="408"/>
      <c r="AJ76" s="408"/>
      <c r="AK76" s="408"/>
      <c r="AL76" s="408"/>
      <c r="AM76" s="408"/>
      <c r="AN76" s="177"/>
      <c r="AO76" s="177"/>
      <c r="AP76" s="177"/>
      <c r="AQ76" s="396"/>
      <c r="AR76" s="396"/>
      <c r="AS76" s="174"/>
      <c r="AT76" s="174"/>
      <c r="AU76" s="174"/>
      <c r="AV76" s="174"/>
      <c r="AW76" s="407" t="s">
        <v>654</v>
      </c>
      <c r="AX76" s="407"/>
      <c r="AY76" s="407"/>
      <c r="AZ76" s="407"/>
      <c r="BA76" s="415"/>
      <c r="BB76" s="416" t="s">
        <v>652</v>
      </c>
      <c r="BC76" s="408"/>
      <c r="BD76" s="408"/>
      <c r="BE76" s="408"/>
      <c r="BF76" s="417"/>
      <c r="BG76" s="407" t="s">
        <v>663</v>
      </c>
      <c r="BH76" s="407"/>
      <c r="BI76" s="407"/>
      <c r="BJ76" s="407"/>
      <c r="BK76" s="407"/>
      <c r="BL76" s="396"/>
      <c r="BM76" s="396"/>
      <c r="BN76" s="174"/>
      <c r="BO76" s="174"/>
      <c r="BP76" s="174"/>
      <c r="BQ76" s="174"/>
      <c r="BR76" s="407" t="s">
        <v>654</v>
      </c>
      <c r="BS76" s="407"/>
      <c r="BT76" s="407"/>
      <c r="BU76" s="407"/>
      <c r="BV76" s="415"/>
      <c r="BW76" s="416" t="s">
        <v>652</v>
      </c>
      <c r="BX76" s="408"/>
      <c r="BY76" s="408"/>
      <c r="BZ76" s="408"/>
      <c r="CA76" s="417"/>
      <c r="CB76" s="407" t="s">
        <v>663</v>
      </c>
      <c r="CC76" s="407"/>
      <c r="CD76" s="407"/>
      <c r="CE76" s="407"/>
      <c r="CF76" s="407"/>
      <c r="CG76" s="396"/>
    </row>
    <row r="77" spans="1:85" ht="16.5" customHeight="1" thickBot="1" x14ac:dyDescent="0.3">
      <c r="A77" s="396"/>
      <c r="B77" s="174"/>
      <c r="C77" s="174"/>
      <c r="D77" s="47" t="s">
        <v>71</v>
      </c>
      <c r="G77" s="175" t="s">
        <v>17</v>
      </c>
      <c r="I77" s="177">
        <v>6</v>
      </c>
      <c r="J77" s="177">
        <v>11</v>
      </c>
      <c r="K77" s="177">
        <v>12</v>
      </c>
      <c r="L77" s="318">
        <v>23</v>
      </c>
      <c r="M77" s="177">
        <v>0</v>
      </c>
      <c r="N77" s="174"/>
      <c r="O77" s="174"/>
      <c r="P77" s="174"/>
      <c r="Q77" s="170"/>
      <c r="R77" s="170"/>
      <c r="S77" s="324"/>
      <c r="AL77" s="174"/>
      <c r="AM77" s="177"/>
      <c r="AN77" s="177"/>
      <c r="AO77" s="177"/>
      <c r="AP77" s="177"/>
      <c r="AQ77" s="170"/>
      <c r="AR77" s="396"/>
      <c r="AS77" s="186" t="s">
        <v>28</v>
      </c>
      <c r="AT77" s="186"/>
      <c r="AU77" s="186"/>
      <c r="AV77" s="187" t="s">
        <v>29</v>
      </c>
      <c r="AW77" s="396" t="s">
        <v>4</v>
      </c>
      <c r="AX77" s="396" t="s">
        <v>30</v>
      </c>
      <c r="AY77" s="396" t="s">
        <v>31</v>
      </c>
      <c r="AZ77" s="188" t="s">
        <v>32</v>
      </c>
      <c r="BA77" s="396" t="s">
        <v>3</v>
      </c>
      <c r="BB77" s="189" t="s">
        <v>4</v>
      </c>
      <c r="BC77" s="190" t="s">
        <v>30</v>
      </c>
      <c r="BD77" s="190" t="s">
        <v>31</v>
      </c>
      <c r="BE77" s="190" t="s">
        <v>32</v>
      </c>
      <c r="BF77" s="191" t="s">
        <v>3</v>
      </c>
      <c r="BG77" s="188" t="s">
        <v>4</v>
      </c>
      <c r="BH77" s="188" t="s">
        <v>30</v>
      </c>
      <c r="BI77" s="188" t="s">
        <v>31</v>
      </c>
      <c r="BJ77" s="188" t="s">
        <v>32</v>
      </c>
      <c r="BK77" s="188" t="s">
        <v>3</v>
      </c>
      <c r="BL77" s="396"/>
      <c r="BM77" s="396"/>
      <c r="BN77" s="192" t="s">
        <v>28</v>
      </c>
      <c r="BO77" s="192"/>
      <c r="BP77" s="192"/>
      <c r="BQ77" s="193"/>
      <c r="BR77" s="188" t="s">
        <v>4</v>
      </c>
      <c r="BS77" s="188" t="s">
        <v>30</v>
      </c>
      <c r="BT77" s="188" t="s">
        <v>31</v>
      </c>
      <c r="BU77" s="188" t="s">
        <v>32</v>
      </c>
      <c r="BV77" s="188" t="s">
        <v>3</v>
      </c>
      <c r="BW77" s="189" t="s">
        <v>4</v>
      </c>
      <c r="BX77" s="190" t="s">
        <v>30</v>
      </c>
      <c r="BY77" s="190" t="s">
        <v>31</v>
      </c>
      <c r="BZ77" s="190" t="s">
        <v>32</v>
      </c>
      <c r="CA77" s="191" t="s">
        <v>3</v>
      </c>
      <c r="CB77" s="188" t="s">
        <v>4</v>
      </c>
      <c r="CC77" s="188" t="s">
        <v>30</v>
      </c>
      <c r="CD77" s="188" t="s">
        <v>31</v>
      </c>
      <c r="CE77" s="188" t="s">
        <v>32</v>
      </c>
      <c r="CF77" s="188" t="s">
        <v>3</v>
      </c>
      <c r="CG77" s="396"/>
    </row>
    <row r="78" spans="1:85" ht="16.5" customHeight="1" thickBot="1" x14ac:dyDescent="0.3">
      <c r="A78" s="396"/>
      <c r="B78" s="174"/>
      <c r="C78" s="174"/>
      <c r="D78" s="47" t="s">
        <v>158</v>
      </c>
      <c r="G78" s="175" t="s">
        <v>179</v>
      </c>
      <c r="I78" s="177">
        <v>7</v>
      </c>
      <c r="J78" s="177">
        <v>11</v>
      </c>
      <c r="K78" s="177">
        <v>8</v>
      </c>
      <c r="L78" s="318">
        <v>19</v>
      </c>
      <c r="M78" s="177">
        <v>2</v>
      </c>
      <c r="N78" s="174"/>
      <c r="O78" s="174"/>
      <c r="P78" s="174"/>
      <c r="Q78" s="170"/>
      <c r="R78" s="170"/>
      <c r="S78" s="324"/>
      <c r="T78" s="67" t="s">
        <v>310</v>
      </c>
      <c r="U78" s="245" t="s">
        <v>145</v>
      </c>
      <c r="V78" s="245"/>
      <c r="W78" s="245"/>
      <c r="X78" s="245"/>
      <c r="Y78" s="245"/>
      <c r="Z78" s="245"/>
      <c r="AA78" s="190"/>
      <c r="AB78" s="391" t="s">
        <v>4</v>
      </c>
      <c r="AC78" s="391" t="s">
        <v>8</v>
      </c>
      <c r="AD78" s="391" t="s">
        <v>9</v>
      </c>
      <c r="AE78" s="391" t="s">
        <v>10</v>
      </c>
      <c r="AF78" s="414" t="s">
        <v>129</v>
      </c>
      <c r="AG78" s="414"/>
      <c r="AH78" s="391" t="s">
        <v>3</v>
      </c>
      <c r="AI78" s="391" t="s">
        <v>130</v>
      </c>
      <c r="AJ78" s="391" t="s">
        <v>5</v>
      </c>
      <c r="AK78" s="391" t="s">
        <v>7</v>
      </c>
      <c r="AL78" s="391" t="s">
        <v>6</v>
      </c>
      <c r="AM78" s="391" t="s">
        <v>131</v>
      </c>
      <c r="AN78" s="177"/>
      <c r="AO78" s="177"/>
      <c r="AP78" s="177"/>
      <c r="AQ78" s="170"/>
      <c r="AR78" s="396"/>
      <c r="AS78" s="28" t="s">
        <v>173</v>
      </c>
      <c r="AT78" s="197"/>
      <c r="AU78" s="197"/>
      <c r="AV78" s="30" t="s">
        <v>178</v>
      </c>
      <c r="AW78" s="199">
        <v>9</v>
      </c>
      <c r="AX78" s="199">
        <v>3</v>
      </c>
      <c r="AY78" s="199">
        <v>4</v>
      </c>
      <c r="AZ78" s="177">
        <f t="shared" ref="AZ78:AZ90" si="55">+AY78+AX78</f>
        <v>7</v>
      </c>
      <c r="BA78" s="199">
        <v>2</v>
      </c>
      <c r="BB78" s="200">
        <f t="shared" ref="BB78:BF90" si="56">+AW78+BG78</f>
        <v>21</v>
      </c>
      <c r="BC78" s="199">
        <f t="shared" si="56"/>
        <v>17</v>
      </c>
      <c r="BD78" s="199">
        <f t="shared" si="56"/>
        <v>8</v>
      </c>
      <c r="BE78" s="177">
        <f t="shared" si="56"/>
        <v>25</v>
      </c>
      <c r="BF78" s="201">
        <f t="shared" si="56"/>
        <v>4</v>
      </c>
      <c r="BG78" s="31">
        <v>12</v>
      </c>
      <c r="BH78" s="31">
        <v>14</v>
      </c>
      <c r="BI78" s="31">
        <v>4</v>
      </c>
      <c r="BJ78" s="31">
        <f t="shared" ref="BJ78" si="57">+BH78+BI78</f>
        <v>18</v>
      </c>
      <c r="BK78" s="31">
        <v>2</v>
      </c>
      <c r="BL78" s="396"/>
      <c r="BM78" s="396"/>
      <c r="BN78" s="64">
        <v>7</v>
      </c>
      <c r="BP78" s="47" t="s">
        <v>724</v>
      </c>
      <c r="BQ78" s="174"/>
      <c r="BR78" s="177">
        <v>1</v>
      </c>
      <c r="BS78" s="177">
        <v>0</v>
      </c>
      <c r="BT78" s="177">
        <v>0</v>
      </c>
      <c r="BU78" s="177">
        <f t="shared" ref="BU78" si="58">+BS78+BT78</f>
        <v>0</v>
      </c>
      <c r="BV78" s="177">
        <v>0</v>
      </c>
      <c r="BW78" s="202">
        <f t="shared" ref="BW78:BY82" si="59">+CB78+BR78</f>
        <v>1</v>
      </c>
      <c r="BX78" s="177">
        <f t="shared" si="59"/>
        <v>0</v>
      </c>
      <c r="BY78" s="177">
        <f t="shared" si="59"/>
        <v>0</v>
      </c>
      <c r="BZ78" s="177">
        <f t="shared" ref="BZ78" si="60">+BX78+BY78</f>
        <v>0</v>
      </c>
      <c r="CA78" s="203">
        <f t="shared" ref="CA78:CA82" si="61">+CF78+BV78</f>
        <v>0</v>
      </c>
      <c r="CB78" s="48">
        <v>0</v>
      </c>
      <c r="CC78" s="48">
        <v>0</v>
      </c>
      <c r="CD78" s="48">
        <v>0</v>
      </c>
      <c r="CE78" s="48">
        <f t="shared" ref="CE78:CE82" si="62">+CC78+CD78</f>
        <v>0</v>
      </c>
      <c r="CF78" s="48">
        <v>0</v>
      </c>
      <c r="CG78" s="396"/>
    </row>
    <row r="79" spans="1:85" ht="16.5" customHeight="1" x14ac:dyDescent="0.25">
      <c r="A79" s="396"/>
      <c r="B79" s="174"/>
      <c r="C79" s="174"/>
      <c r="D79" s="47" t="s">
        <v>40</v>
      </c>
      <c r="G79" s="175" t="s">
        <v>17</v>
      </c>
      <c r="I79" s="177">
        <v>5</v>
      </c>
      <c r="J79" s="177">
        <v>3</v>
      </c>
      <c r="K79" s="177">
        <v>11</v>
      </c>
      <c r="L79" s="318">
        <v>14</v>
      </c>
      <c r="M79" s="177">
        <v>2</v>
      </c>
      <c r="N79" s="174"/>
      <c r="O79" s="174"/>
      <c r="P79" s="174"/>
      <c r="Q79" s="396"/>
      <c r="R79" s="396"/>
      <c r="S79" s="321"/>
      <c r="T79" s="118">
        <v>7.5</v>
      </c>
      <c r="U79" s="76" t="s">
        <v>98</v>
      </c>
      <c r="V79" s="76"/>
      <c r="W79" s="76"/>
      <c r="X79" s="76"/>
      <c r="Y79" s="119"/>
      <c r="Z79" s="76"/>
      <c r="AA79" s="58"/>
      <c r="AB79" s="58">
        <v>8</v>
      </c>
      <c r="AC79" s="58">
        <v>5</v>
      </c>
      <c r="AD79" s="58">
        <v>2</v>
      </c>
      <c r="AE79" s="58">
        <v>1</v>
      </c>
      <c r="AF79" s="413">
        <f t="shared" ref="AF79:AF80" si="63">(2*AC79+AE79)/(2*AB79)</f>
        <v>0.6875</v>
      </c>
      <c r="AG79" s="413"/>
      <c r="AH79" s="58">
        <v>0</v>
      </c>
      <c r="AI79" s="58">
        <v>0</v>
      </c>
      <c r="AJ79" s="58">
        <v>19</v>
      </c>
      <c r="AK79" s="58">
        <v>0</v>
      </c>
      <c r="AL79" s="58">
        <v>0</v>
      </c>
      <c r="AM79" s="120">
        <f t="shared" ref="AM79:AM80" si="64">+AJ79/AB79</f>
        <v>2.375</v>
      </c>
      <c r="AN79" s="177"/>
      <c r="AO79" s="177"/>
      <c r="AP79" s="177"/>
      <c r="AQ79" s="396"/>
      <c r="AR79" s="396"/>
      <c r="AS79" s="64">
        <v>9</v>
      </c>
      <c r="AT79" s="48">
        <v>9</v>
      </c>
      <c r="AU79" s="47" t="s">
        <v>158</v>
      </c>
      <c r="AV79" s="32" t="s">
        <v>179</v>
      </c>
      <c r="AW79" s="177">
        <v>7</v>
      </c>
      <c r="AX79" s="177">
        <v>11</v>
      </c>
      <c r="AY79" s="177">
        <v>8</v>
      </c>
      <c r="AZ79" s="177">
        <f t="shared" ref="AZ79:AZ88" si="65">+AY79+AX79</f>
        <v>19</v>
      </c>
      <c r="BA79" s="177">
        <v>2</v>
      </c>
      <c r="BB79" s="202">
        <f t="shared" ref="BB79:BB88" si="66">+AW79+BG79</f>
        <v>22</v>
      </c>
      <c r="BC79" s="177">
        <f t="shared" si="56"/>
        <v>30</v>
      </c>
      <c r="BD79" s="177">
        <f t="shared" si="56"/>
        <v>16</v>
      </c>
      <c r="BE79" s="177">
        <f t="shared" si="56"/>
        <v>46</v>
      </c>
      <c r="BF79" s="203">
        <f t="shared" si="56"/>
        <v>4</v>
      </c>
      <c r="BG79" s="48">
        <v>15</v>
      </c>
      <c r="BH79" s="48">
        <v>19</v>
      </c>
      <c r="BI79" s="48">
        <v>8</v>
      </c>
      <c r="BJ79" s="48">
        <f t="shared" ref="BJ79:BJ88" si="67">+BH79+BI79</f>
        <v>27</v>
      </c>
      <c r="BK79" s="48">
        <v>2</v>
      </c>
      <c r="BL79" s="396"/>
      <c r="BM79" s="396"/>
      <c r="BN79" s="64">
        <v>8</v>
      </c>
      <c r="BP79" s="47" t="s">
        <v>45</v>
      </c>
      <c r="BQ79" s="174"/>
      <c r="BR79" s="177">
        <v>0</v>
      </c>
      <c r="BS79" s="177">
        <v>0</v>
      </c>
      <c r="BT79" s="177">
        <v>0</v>
      </c>
      <c r="BU79" s="177">
        <f>+BS79+BT79</f>
        <v>0</v>
      </c>
      <c r="BV79" s="177">
        <v>0</v>
      </c>
      <c r="BW79" s="202">
        <f t="shared" si="59"/>
        <v>1</v>
      </c>
      <c r="BX79" s="177">
        <f t="shared" si="59"/>
        <v>1</v>
      </c>
      <c r="BY79" s="177">
        <f t="shared" si="59"/>
        <v>0</v>
      </c>
      <c r="BZ79" s="177">
        <f>+BX79+BY79</f>
        <v>1</v>
      </c>
      <c r="CA79" s="203">
        <f t="shared" si="61"/>
        <v>0</v>
      </c>
      <c r="CB79" s="48">
        <v>1</v>
      </c>
      <c r="CC79" s="48">
        <v>1</v>
      </c>
      <c r="CD79" s="48">
        <v>0</v>
      </c>
      <c r="CE79" s="48">
        <f t="shared" si="62"/>
        <v>1</v>
      </c>
      <c r="CF79" s="48">
        <v>0</v>
      </c>
      <c r="CG79" s="396"/>
    </row>
    <row r="80" spans="1:85" ht="16.5" customHeight="1" x14ac:dyDescent="0.25">
      <c r="A80" s="396"/>
      <c r="B80" s="174"/>
      <c r="C80" s="174"/>
      <c r="D80" s="47" t="s">
        <v>265</v>
      </c>
      <c r="G80" s="175" t="s">
        <v>309</v>
      </c>
      <c r="I80" s="177">
        <v>7</v>
      </c>
      <c r="J80" s="177">
        <v>9</v>
      </c>
      <c r="K80" s="177">
        <v>3</v>
      </c>
      <c r="L80" s="318">
        <v>12</v>
      </c>
      <c r="M80" s="177">
        <v>18</v>
      </c>
      <c r="N80" s="174"/>
      <c r="O80" s="174"/>
      <c r="P80" s="174"/>
      <c r="Q80" s="396"/>
      <c r="R80" s="396"/>
      <c r="S80" s="321"/>
      <c r="T80" s="118">
        <v>7.5</v>
      </c>
      <c r="U80" s="76" t="s">
        <v>327</v>
      </c>
      <c r="V80" s="76"/>
      <c r="W80" s="76"/>
      <c r="X80" s="76"/>
      <c r="Y80" s="119"/>
      <c r="Z80" s="76"/>
      <c r="AA80" s="58"/>
      <c r="AB80" s="58">
        <v>1</v>
      </c>
      <c r="AC80" s="58">
        <v>1</v>
      </c>
      <c r="AD80" s="58">
        <v>0</v>
      </c>
      <c r="AE80" s="58">
        <v>0</v>
      </c>
      <c r="AF80" s="411">
        <f>(2*AC80+AE80)/(2*AB80)</f>
        <v>1</v>
      </c>
      <c r="AG80" s="411"/>
      <c r="AH80" s="58">
        <v>0</v>
      </c>
      <c r="AI80" s="58">
        <v>0</v>
      </c>
      <c r="AJ80" s="58">
        <v>2</v>
      </c>
      <c r="AK80" s="58">
        <v>0</v>
      </c>
      <c r="AL80" s="58">
        <v>0</v>
      </c>
      <c r="AM80" s="120">
        <f t="shared" si="64"/>
        <v>2</v>
      </c>
      <c r="AN80" s="177"/>
      <c r="AO80" s="177"/>
      <c r="AP80" s="177"/>
      <c r="AQ80" s="396"/>
      <c r="AR80" s="396"/>
      <c r="AS80" s="64">
        <v>7.5</v>
      </c>
      <c r="AT80" s="48">
        <v>4</v>
      </c>
      <c r="AU80" s="47" t="s">
        <v>37</v>
      </c>
      <c r="AV80" s="32" t="s">
        <v>179</v>
      </c>
      <c r="AW80" s="177">
        <v>7</v>
      </c>
      <c r="AX80" s="177">
        <v>3</v>
      </c>
      <c r="AY80" s="177">
        <v>8</v>
      </c>
      <c r="AZ80" s="177">
        <f t="shared" si="65"/>
        <v>11</v>
      </c>
      <c r="BA80" s="177">
        <v>0</v>
      </c>
      <c r="BB80" s="202">
        <f t="shared" si="56"/>
        <v>22</v>
      </c>
      <c r="BC80" s="177">
        <f t="shared" si="56"/>
        <v>7</v>
      </c>
      <c r="BD80" s="177">
        <f t="shared" si="56"/>
        <v>21</v>
      </c>
      <c r="BE80" s="177">
        <f t="shared" si="56"/>
        <v>28</v>
      </c>
      <c r="BF80" s="203">
        <f t="shared" si="56"/>
        <v>4</v>
      </c>
      <c r="BG80" s="48">
        <v>15</v>
      </c>
      <c r="BH80" s="48">
        <v>4</v>
      </c>
      <c r="BI80" s="48">
        <v>13</v>
      </c>
      <c r="BJ80" s="48">
        <f t="shared" si="67"/>
        <v>17</v>
      </c>
      <c r="BK80" s="48">
        <v>4</v>
      </c>
      <c r="BL80" s="396"/>
      <c r="BM80" s="396"/>
      <c r="BN80" s="64">
        <v>6.5</v>
      </c>
      <c r="BP80" s="47" t="s">
        <v>161</v>
      </c>
      <c r="BQ80" s="174"/>
      <c r="BR80" s="177">
        <v>0</v>
      </c>
      <c r="BS80" s="177">
        <v>0</v>
      </c>
      <c r="BT80" s="177">
        <v>0</v>
      </c>
      <c r="BU80" s="177">
        <f t="shared" ref="BU80:BU83" si="68">+BS80+BT80</f>
        <v>0</v>
      </c>
      <c r="BV80" s="177">
        <v>0</v>
      </c>
      <c r="BW80" s="202">
        <f t="shared" si="59"/>
        <v>1</v>
      </c>
      <c r="BX80" s="177">
        <f t="shared" si="59"/>
        <v>0</v>
      </c>
      <c r="BY80" s="177">
        <f t="shared" si="59"/>
        <v>1</v>
      </c>
      <c r="BZ80" s="177">
        <f t="shared" ref="BZ80:BZ83" si="69">+BX80+BY80</f>
        <v>1</v>
      </c>
      <c r="CA80" s="203">
        <f t="shared" si="61"/>
        <v>0</v>
      </c>
      <c r="CB80" s="48">
        <v>1</v>
      </c>
      <c r="CC80" s="48">
        <v>0</v>
      </c>
      <c r="CD80" s="48">
        <v>1</v>
      </c>
      <c r="CE80" s="48">
        <f t="shared" si="62"/>
        <v>1</v>
      </c>
      <c r="CF80" s="48">
        <v>0</v>
      </c>
      <c r="CG80" s="396"/>
    </row>
    <row r="81" spans="1:85" ht="16.5" customHeight="1" thickBot="1" x14ac:dyDescent="0.3">
      <c r="A81" s="396"/>
      <c r="B81" s="174"/>
      <c r="C81" s="174"/>
      <c r="D81" s="47" t="s">
        <v>150</v>
      </c>
      <c r="G81" s="175" t="s">
        <v>177</v>
      </c>
      <c r="I81" s="177">
        <v>5</v>
      </c>
      <c r="J81" s="177">
        <v>7</v>
      </c>
      <c r="K81" s="177">
        <v>5</v>
      </c>
      <c r="L81" s="318">
        <v>12</v>
      </c>
      <c r="M81" s="177">
        <v>2</v>
      </c>
      <c r="N81" s="174"/>
      <c r="O81" s="174"/>
      <c r="P81" s="174"/>
      <c r="Q81" s="396"/>
      <c r="R81" s="396"/>
      <c r="S81" s="321"/>
      <c r="T81" s="118">
        <v>7.5</v>
      </c>
      <c r="U81" s="76" t="s">
        <v>557</v>
      </c>
      <c r="V81" s="76"/>
      <c r="W81" s="76"/>
      <c r="X81" s="76"/>
      <c r="Y81" s="119"/>
      <c r="Z81" s="76"/>
      <c r="AA81" s="58"/>
      <c r="AB81" s="177">
        <v>1</v>
      </c>
      <c r="AC81" s="177">
        <v>1</v>
      </c>
      <c r="AD81" s="177">
        <v>0</v>
      </c>
      <c r="AE81" s="177">
        <v>0</v>
      </c>
      <c r="AF81" s="412">
        <f>(2*AC81+AE81)/(2*AB81)</f>
        <v>1</v>
      </c>
      <c r="AG81" s="412"/>
      <c r="AH81" s="177">
        <v>0</v>
      </c>
      <c r="AI81" s="177">
        <v>0</v>
      </c>
      <c r="AJ81" s="177">
        <v>1</v>
      </c>
      <c r="AK81" s="177">
        <v>0</v>
      </c>
      <c r="AL81" s="177">
        <v>0</v>
      </c>
      <c r="AM81" s="120">
        <f>+AJ81/AB81</f>
        <v>1</v>
      </c>
      <c r="AN81" s="177"/>
      <c r="AO81" s="177"/>
      <c r="AP81" s="177"/>
      <c r="AQ81" s="396"/>
      <c r="AR81" s="396"/>
      <c r="AS81" s="64">
        <v>8</v>
      </c>
      <c r="AT81" s="48">
        <v>11</v>
      </c>
      <c r="AU81" s="47" t="s">
        <v>96</v>
      </c>
      <c r="AV81" s="32" t="s">
        <v>179</v>
      </c>
      <c r="AW81" s="177">
        <v>6</v>
      </c>
      <c r="AX81" s="177">
        <v>4</v>
      </c>
      <c r="AY81" s="177">
        <v>6</v>
      </c>
      <c r="AZ81" s="177">
        <f t="shared" si="65"/>
        <v>10</v>
      </c>
      <c r="BA81" s="177">
        <v>0</v>
      </c>
      <c r="BB81" s="202">
        <f t="shared" si="56"/>
        <v>14</v>
      </c>
      <c r="BC81" s="177">
        <f t="shared" si="56"/>
        <v>5</v>
      </c>
      <c r="BD81" s="177">
        <f t="shared" si="56"/>
        <v>14</v>
      </c>
      <c r="BE81" s="177">
        <f t="shared" si="56"/>
        <v>19</v>
      </c>
      <c r="BF81" s="203">
        <f t="shared" si="56"/>
        <v>0</v>
      </c>
      <c r="BG81" s="48">
        <v>8</v>
      </c>
      <c r="BH81" s="48">
        <v>1</v>
      </c>
      <c r="BI81" s="48">
        <v>8</v>
      </c>
      <c r="BJ81" s="48">
        <f t="shared" si="67"/>
        <v>9</v>
      </c>
      <c r="BK81" s="48">
        <v>0</v>
      </c>
      <c r="BL81" s="396"/>
      <c r="BM81" s="396"/>
      <c r="BN81" s="64">
        <v>9</v>
      </c>
      <c r="BP81" s="47" t="s">
        <v>117</v>
      </c>
      <c r="BQ81" s="174"/>
      <c r="BR81" s="177">
        <v>1</v>
      </c>
      <c r="BS81" s="177">
        <v>1</v>
      </c>
      <c r="BT81" s="177">
        <v>0</v>
      </c>
      <c r="BU81" s="177">
        <f t="shared" si="68"/>
        <v>1</v>
      </c>
      <c r="BV81" s="177">
        <v>0</v>
      </c>
      <c r="BW81" s="202">
        <f t="shared" si="59"/>
        <v>1</v>
      </c>
      <c r="BX81" s="177">
        <f t="shared" si="59"/>
        <v>1</v>
      </c>
      <c r="BY81" s="177">
        <f t="shared" si="59"/>
        <v>0</v>
      </c>
      <c r="BZ81" s="177">
        <f t="shared" si="69"/>
        <v>1</v>
      </c>
      <c r="CA81" s="203">
        <f t="shared" si="61"/>
        <v>0</v>
      </c>
      <c r="CB81" s="48">
        <v>0</v>
      </c>
      <c r="CC81" s="48">
        <v>0</v>
      </c>
      <c r="CD81" s="48">
        <v>0</v>
      </c>
      <c r="CE81" s="48">
        <f t="shared" si="62"/>
        <v>0</v>
      </c>
      <c r="CF81" s="48">
        <v>0</v>
      </c>
      <c r="CG81" s="396"/>
    </row>
    <row r="82" spans="1:85" ht="16.5" customHeight="1" x14ac:dyDescent="0.25">
      <c r="A82" s="396"/>
      <c r="B82" s="174"/>
      <c r="C82" s="174"/>
      <c r="D82" s="47" t="s">
        <v>480</v>
      </c>
      <c r="G82" s="175" t="s">
        <v>21</v>
      </c>
      <c r="I82" s="177">
        <v>6</v>
      </c>
      <c r="J82" s="177">
        <v>6</v>
      </c>
      <c r="K82" s="177">
        <v>5</v>
      </c>
      <c r="L82" s="318">
        <v>11</v>
      </c>
      <c r="M82" s="177">
        <v>0</v>
      </c>
      <c r="N82" s="174"/>
      <c r="O82" s="174"/>
      <c r="P82" s="174"/>
      <c r="Q82" s="396"/>
      <c r="R82" s="396"/>
      <c r="S82" s="321"/>
      <c r="T82" s="208"/>
      <c r="U82" s="214"/>
      <c r="V82" s="215" t="s">
        <v>656</v>
      </c>
      <c r="W82" s="214"/>
      <c r="X82" s="214"/>
      <c r="Y82" s="215"/>
      <c r="Z82" s="199"/>
      <c r="AA82" s="199"/>
      <c r="AB82" s="68">
        <f>SUM(AB79:AB81)</f>
        <v>10</v>
      </c>
      <c r="AC82" s="68">
        <f>SUM(AC79:AC81)</f>
        <v>7</v>
      </c>
      <c r="AD82" s="68">
        <f>SUM(AD79:AD81)</f>
        <v>2</v>
      </c>
      <c r="AE82" s="68">
        <f>SUM(AE79:AE81)</f>
        <v>1</v>
      </c>
      <c r="AF82" s="413">
        <f>(2*AC82+AE82)/(2*AB82)</f>
        <v>0.75</v>
      </c>
      <c r="AG82" s="413"/>
      <c r="AH82" s="68">
        <f>SUM(AH79:AH81)</f>
        <v>0</v>
      </c>
      <c r="AI82" s="68">
        <f>SUM(AI79:AI81)</f>
        <v>0</v>
      </c>
      <c r="AJ82" s="68">
        <f>SUM(AJ79:AJ81)</f>
        <v>22</v>
      </c>
      <c r="AK82" s="68">
        <f>SUM(AK79:AK81)</f>
        <v>0</v>
      </c>
      <c r="AL82" s="68">
        <f>SUM(AL79:AL81)</f>
        <v>0</v>
      </c>
      <c r="AM82" s="85">
        <f>+AJ82/AB82</f>
        <v>2.2000000000000002</v>
      </c>
      <c r="AN82" s="177"/>
      <c r="AO82" s="177"/>
      <c r="AP82" s="177"/>
      <c r="AQ82" s="396"/>
      <c r="AR82" s="396"/>
      <c r="AS82" s="64">
        <v>9</v>
      </c>
      <c r="AT82" s="48">
        <v>3</v>
      </c>
      <c r="AU82" s="47" t="s">
        <v>134</v>
      </c>
      <c r="AV82" s="32" t="s">
        <v>179</v>
      </c>
      <c r="AW82" s="177">
        <v>7</v>
      </c>
      <c r="AX82" s="177">
        <v>6</v>
      </c>
      <c r="AY82" s="177">
        <v>2</v>
      </c>
      <c r="AZ82" s="177">
        <f t="shared" si="65"/>
        <v>8</v>
      </c>
      <c r="BA82" s="177">
        <v>0</v>
      </c>
      <c r="BB82" s="202">
        <f t="shared" si="56"/>
        <v>20</v>
      </c>
      <c r="BC82" s="177">
        <f t="shared" si="56"/>
        <v>13</v>
      </c>
      <c r="BD82" s="177">
        <f t="shared" si="56"/>
        <v>7</v>
      </c>
      <c r="BE82" s="177">
        <f t="shared" si="56"/>
        <v>20</v>
      </c>
      <c r="BF82" s="203">
        <f t="shared" si="56"/>
        <v>0</v>
      </c>
      <c r="BG82" s="48">
        <v>13</v>
      </c>
      <c r="BH82" s="48">
        <v>7</v>
      </c>
      <c r="BI82" s="48">
        <v>5</v>
      </c>
      <c r="BJ82" s="48">
        <f t="shared" si="67"/>
        <v>12</v>
      </c>
      <c r="BK82" s="48">
        <v>0</v>
      </c>
      <c r="BL82" s="396"/>
      <c r="BM82" s="396"/>
      <c r="BN82" s="64">
        <v>7</v>
      </c>
      <c r="BP82" s="47" t="s">
        <v>116</v>
      </c>
      <c r="BQ82" s="174"/>
      <c r="BR82" s="177">
        <v>0</v>
      </c>
      <c r="BS82" s="177">
        <v>0</v>
      </c>
      <c r="BT82" s="177">
        <v>0</v>
      </c>
      <c r="BU82" s="177">
        <f t="shared" si="68"/>
        <v>0</v>
      </c>
      <c r="BV82" s="177">
        <v>0</v>
      </c>
      <c r="BW82" s="202">
        <f t="shared" si="59"/>
        <v>1</v>
      </c>
      <c r="BX82" s="177">
        <f t="shared" si="59"/>
        <v>0</v>
      </c>
      <c r="BY82" s="177">
        <f t="shared" si="59"/>
        <v>0</v>
      </c>
      <c r="BZ82" s="177">
        <f t="shared" si="69"/>
        <v>0</v>
      </c>
      <c r="CA82" s="203">
        <f t="shared" si="61"/>
        <v>0</v>
      </c>
      <c r="CB82" s="48">
        <v>1</v>
      </c>
      <c r="CC82" s="48">
        <v>0</v>
      </c>
      <c r="CD82" s="48">
        <v>0</v>
      </c>
      <c r="CE82" s="48">
        <f t="shared" si="62"/>
        <v>0</v>
      </c>
      <c r="CF82" s="48">
        <v>0</v>
      </c>
      <c r="CG82" s="396"/>
    </row>
    <row r="83" spans="1:85" ht="16.5" customHeight="1" x14ac:dyDescent="0.25">
      <c r="A83" s="396"/>
      <c r="B83" s="174"/>
      <c r="C83" s="174"/>
      <c r="D83" s="47" t="s">
        <v>91</v>
      </c>
      <c r="G83" s="175" t="s">
        <v>309</v>
      </c>
      <c r="I83" s="177">
        <v>5</v>
      </c>
      <c r="J83" s="177">
        <v>6</v>
      </c>
      <c r="K83" s="177">
        <v>5</v>
      </c>
      <c r="L83" s="318">
        <v>11</v>
      </c>
      <c r="M83" s="177">
        <v>2</v>
      </c>
      <c r="N83" s="174"/>
      <c r="O83" s="174"/>
      <c r="P83" s="174"/>
      <c r="Q83" s="396"/>
      <c r="R83" s="396"/>
      <c r="S83" s="321"/>
      <c r="T83" s="194"/>
      <c r="U83" s="175"/>
      <c r="V83" s="175"/>
      <c r="W83" s="175"/>
      <c r="X83" s="176"/>
      <c r="Y83" s="175"/>
      <c r="Z83" s="177"/>
      <c r="AA83" s="177"/>
      <c r="AB83" s="177"/>
      <c r="AC83" s="177"/>
      <c r="AD83" s="177"/>
      <c r="AE83" s="195"/>
      <c r="AF83" s="177"/>
      <c r="AG83" s="177"/>
      <c r="AH83" s="177"/>
      <c r="AI83" s="177"/>
      <c r="AJ83" s="177"/>
      <c r="AK83" s="204"/>
      <c r="AL83" s="174"/>
      <c r="AM83" s="177"/>
      <c r="AN83" s="177"/>
      <c r="AO83" s="177"/>
      <c r="AP83" s="177"/>
      <c r="AQ83" s="396"/>
      <c r="AR83" s="396"/>
      <c r="AS83" s="64">
        <v>7</v>
      </c>
      <c r="AT83" s="48">
        <v>15</v>
      </c>
      <c r="AU83" s="47" t="s">
        <v>116</v>
      </c>
      <c r="AV83" s="32" t="s">
        <v>179</v>
      </c>
      <c r="AW83" s="177">
        <v>7</v>
      </c>
      <c r="AX83" s="177">
        <v>2</v>
      </c>
      <c r="AY83" s="177">
        <v>5</v>
      </c>
      <c r="AZ83" s="177">
        <f t="shared" si="65"/>
        <v>7</v>
      </c>
      <c r="BA83" s="177">
        <v>0</v>
      </c>
      <c r="BB83" s="202">
        <f t="shared" si="56"/>
        <v>20</v>
      </c>
      <c r="BC83" s="177">
        <f t="shared" si="56"/>
        <v>2</v>
      </c>
      <c r="BD83" s="177">
        <f t="shared" si="56"/>
        <v>13</v>
      </c>
      <c r="BE83" s="177">
        <f t="shared" si="56"/>
        <v>15</v>
      </c>
      <c r="BF83" s="203">
        <f t="shared" si="56"/>
        <v>0</v>
      </c>
      <c r="BG83" s="48">
        <v>13</v>
      </c>
      <c r="BH83" s="48">
        <v>0</v>
      </c>
      <c r="BI83" s="48">
        <v>8</v>
      </c>
      <c r="BJ83" s="48">
        <f t="shared" si="67"/>
        <v>8</v>
      </c>
      <c r="BK83" s="48">
        <v>0</v>
      </c>
      <c r="BL83" s="396"/>
      <c r="BM83" s="396"/>
      <c r="BN83" s="64">
        <v>9.5</v>
      </c>
      <c r="BP83" s="47" t="s">
        <v>16</v>
      </c>
      <c r="BR83" s="177">
        <v>1</v>
      </c>
      <c r="BS83" s="177">
        <v>3</v>
      </c>
      <c r="BT83" s="177">
        <v>0</v>
      </c>
      <c r="BU83" s="177">
        <f t="shared" si="68"/>
        <v>3</v>
      </c>
      <c r="BV83" s="177">
        <v>0</v>
      </c>
      <c r="BW83" s="202">
        <f t="shared" ref="BW83" si="70">+CB83+BR83</f>
        <v>1</v>
      </c>
      <c r="BX83" s="177">
        <f t="shared" ref="BX83" si="71">+CC83+BS83</f>
        <v>3</v>
      </c>
      <c r="BY83" s="177">
        <f t="shared" ref="BY83" si="72">+CD83+BT83</f>
        <v>0</v>
      </c>
      <c r="BZ83" s="177">
        <f t="shared" si="69"/>
        <v>3</v>
      </c>
      <c r="CA83" s="203">
        <f t="shared" ref="CA83" si="73">+CF83+BV83</f>
        <v>0</v>
      </c>
      <c r="CB83" s="48">
        <v>0</v>
      </c>
      <c r="CC83" s="48">
        <v>0</v>
      </c>
      <c r="CD83" s="48">
        <v>0</v>
      </c>
      <c r="CE83" s="48">
        <f t="shared" ref="CE83" si="74">+CC83+CD83</f>
        <v>0</v>
      </c>
      <c r="CF83" s="48">
        <v>0</v>
      </c>
      <c r="CG83" s="396"/>
    </row>
    <row r="84" spans="1:85" ht="16.5" customHeight="1" x14ac:dyDescent="0.25">
      <c r="A84" s="396"/>
      <c r="B84" s="174"/>
      <c r="C84" s="174"/>
      <c r="D84" s="47" t="s">
        <v>37</v>
      </c>
      <c r="G84" s="175" t="s">
        <v>179</v>
      </c>
      <c r="I84" s="177">
        <v>7</v>
      </c>
      <c r="J84" s="177">
        <v>3</v>
      </c>
      <c r="K84" s="177">
        <v>8</v>
      </c>
      <c r="L84" s="318">
        <v>11</v>
      </c>
      <c r="M84" s="177">
        <v>0</v>
      </c>
      <c r="N84" s="174"/>
      <c r="O84" s="174"/>
      <c r="P84" s="174"/>
      <c r="Q84" s="396"/>
      <c r="R84" s="396"/>
      <c r="S84" s="321"/>
      <c r="T84" s="194"/>
      <c r="U84" s="175"/>
      <c r="V84" s="174"/>
      <c r="W84" s="175"/>
      <c r="X84" s="176"/>
      <c r="Y84" s="175"/>
      <c r="Z84" s="177"/>
      <c r="AA84" s="177"/>
      <c r="AB84" s="177"/>
      <c r="AC84" s="177"/>
      <c r="AD84" s="177"/>
      <c r="AE84" s="195"/>
      <c r="AF84" s="177"/>
      <c r="AG84" s="177"/>
      <c r="AH84" s="177"/>
      <c r="AI84" s="177"/>
      <c r="AJ84" s="177"/>
      <c r="AK84" s="204"/>
      <c r="AL84" s="174"/>
      <c r="AM84" s="177"/>
      <c r="AN84" s="177"/>
      <c r="AO84" s="177"/>
      <c r="AP84" s="177"/>
      <c r="AQ84" s="396"/>
      <c r="AR84" s="396"/>
      <c r="AS84" s="64">
        <v>7</v>
      </c>
      <c r="AT84" s="48">
        <v>5</v>
      </c>
      <c r="AU84" s="47" t="s">
        <v>64</v>
      </c>
      <c r="AV84" s="32" t="s">
        <v>179</v>
      </c>
      <c r="AW84" s="177">
        <v>7</v>
      </c>
      <c r="AX84" s="177">
        <v>0</v>
      </c>
      <c r="AY84" s="177">
        <v>2</v>
      </c>
      <c r="AZ84" s="177">
        <f t="shared" si="65"/>
        <v>2</v>
      </c>
      <c r="BA84" s="177">
        <v>0</v>
      </c>
      <c r="BB84" s="202">
        <f t="shared" si="56"/>
        <v>22</v>
      </c>
      <c r="BC84" s="177">
        <f t="shared" si="56"/>
        <v>0</v>
      </c>
      <c r="BD84" s="177">
        <f t="shared" si="56"/>
        <v>6</v>
      </c>
      <c r="BE84" s="177">
        <f t="shared" si="56"/>
        <v>6</v>
      </c>
      <c r="BF84" s="203">
        <f t="shared" si="56"/>
        <v>0</v>
      </c>
      <c r="BG84" s="48">
        <v>15</v>
      </c>
      <c r="BH84" s="48">
        <v>0</v>
      </c>
      <c r="BI84" s="48">
        <v>4</v>
      </c>
      <c r="BJ84" s="48">
        <f t="shared" si="67"/>
        <v>4</v>
      </c>
      <c r="BK84" s="48">
        <v>0</v>
      </c>
      <c r="BL84" s="396"/>
      <c r="BM84" s="396"/>
      <c r="BN84" s="64">
        <v>6.5</v>
      </c>
      <c r="BP84" s="47" t="s">
        <v>82</v>
      </c>
      <c r="BQ84" s="174"/>
      <c r="BR84" s="177">
        <v>0</v>
      </c>
      <c r="BS84" s="177">
        <v>0</v>
      </c>
      <c r="BT84" s="177">
        <v>0</v>
      </c>
      <c r="BU84" s="177">
        <f>+BS84+BT84</f>
        <v>0</v>
      </c>
      <c r="BV84" s="177">
        <v>0</v>
      </c>
      <c r="BW84" s="202">
        <f t="shared" ref="BW84:BY86" si="75">+CB84+BR84</f>
        <v>1</v>
      </c>
      <c r="BX84" s="177">
        <f t="shared" si="75"/>
        <v>0</v>
      </c>
      <c r="BY84" s="177">
        <f t="shared" si="75"/>
        <v>0</v>
      </c>
      <c r="BZ84" s="177">
        <f>+BX84+BY84</f>
        <v>0</v>
      </c>
      <c r="CA84" s="203">
        <f>+CF84+BV84</f>
        <v>0</v>
      </c>
      <c r="CB84" s="48">
        <v>1</v>
      </c>
      <c r="CC84" s="48">
        <v>0</v>
      </c>
      <c r="CD84" s="48">
        <v>0</v>
      </c>
      <c r="CE84" s="48">
        <f>+CC84+CD84</f>
        <v>0</v>
      </c>
      <c r="CF84" s="48">
        <v>0</v>
      </c>
      <c r="CG84" s="396"/>
    </row>
    <row r="85" spans="1:85" ht="16.5" customHeight="1" x14ac:dyDescent="0.25">
      <c r="A85" s="396"/>
      <c r="B85" s="174"/>
      <c r="C85" s="174"/>
      <c r="D85" s="47" t="s">
        <v>267</v>
      </c>
      <c r="G85" s="175" t="s">
        <v>177</v>
      </c>
      <c r="I85" s="177">
        <v>7</v>
      </c>
      <c r="J85" s="177">
        <v>4</v>
      </c>
      <c r="K85" s="177">
        <v>6</v>
      </c>
      <c r="L85" s="318">
        <v>10</v>
      </c>
      <c r="M85" s="177">
        <v>0</v>
      </c>
      <c r="N85" s="174"/>
      <c r="O85" s="174"/>
      <c r="P85" s="174"/>
      <c r="Q85" s="396"/>
      <c r="R85" s="396"/>
      <c r="S85" s="321"/>
      <c r="T85" s="408" t="s">
        <v>657</v>
      </c>
      <c r="U85" s="408"/>
      <c r="V85" s="408"/>
      <c r="W85" s="408"/>
      <c r="X85" s="408"/>
      <c r="Y85" s="408"/>
      <c r="Z85" s="408"/>
      <c r="AA85" s="408"/>
      <c r="AB85" s="408"/>
      <c r="AC85" s="408"/>
      <c r="AD85" s="408"/>
      <c r="AE85" s="408"/>
      <c r="AF85" s="408"/>
      <c r="AG85" s="408"/>
      <c r="AH85" s="408"/>
      <c r="AI85" s="408"/>
      <c r="AJ85" s="408"/>
      <c r="AK85" s="408"/>
      <c r="AL85" s="408"/>
      <c r="AM85" s="408"/>
      <c r="AN85" s="177"/>
      <c r="AO85" s="177"/>
      <c r="AP85" s="177"/>
      <c r="AQ85" s="396"/>
      <c r="AR85" s="396"/>
      <c r="AS85" s="64">
        <v>7</v>
      </c>
      <c r="AT85" s="48">
        <v>12</v>
      </c>
      <c r="AU85" s="47" t="s">
        <v>49</v>
      </c>
      <c r="AV85" s="32" t="s">
        <v>179</v>
      </c>
      <c r="AW85" s="177">
        <v>5</v>
      </c>
      <c r="AX85" s="177">
        <v>0</v>
      </c>
      <c r="AY85" s="177">
        <v>2</v>
      </c>
      <c r="AZ85" s="177">
        <f t="shared" si="65"/>
        <v>2</v>
      </c>
      <c r="BA85" s="177">
        <v>0</v>
      </c>
      <c r="BB85" s="202">
        <f t="shared" si="56"/>
        <v>20</v>
      </c>
      <c r="BC85" s="177">
        <f t="shared" si="56"/>
        <v>1</v>
      </c>
      <c r="BD85" s="177">
        <f t="shared" si="56"/>
        <v>10</v>
      </c>
      <c r="BE85" s="177">
        <f t="shared" si="56"/>
        <v>11</v>
      </c>
      <c r="BF85" s="203">
        <f t="shared" si="56"/>
        <v>4</v>
      </c>
      <c r="BG85" s="48">
        <v>15</v>
      </c>
      <c r="BH85" s="48">
        <v>1</v>
      </c>
      <c r="BI85" s="48">
        <v>8</v>
      </c>
      <c r="BJ85" s="48">
        <f t="shared" si="67"/>
        <v>9</v>
      </c>
      <c r="BK85" s="48">
        <v>4</v>
      </c>
      <c r="BL85" s="396"/>
      <c r="BM85" s="396"/>
      <c r="BN85" s="64">
        <v>9.5</v>
      </c>
      <c r="BP85" s="47" t="s">
        <v>71</v>
      </c>
      <c r="BR85" s="177">
        <v>1</v>
      </c>
      <c r="BS85" s="177">
        <v>0</v>
      </c>
      <c r="BT85" s="177">
        <v>1</v>
      </c>
      <c r="BU85" s="177">
        <f>+BS85+BT85</f>
        <v>1</v>
      </c>
      <c r="BV85" s="177">
        <v>0</v>
      </c>
      <c r="BW85" s="202">
        <f t="shared" si="75"/>
        <v>1</v>
      </c>
      <c r="BX85" s="177">
        <f t="shared" si="75"/>
        <v>0</v>
      </c>
      <c r="BY85" s="177">
        <f t="shared" si="75"/>
        <v>1</v>
      </c>
      <c r="BZ85" s="177">
        <f>+BX85+BY85</f>
        <v>1</v>
      </c>
      <c r="CA85" s="203">
        <f>+CF85+BV85</f>
        <v>0</v>
      </c>
      <c r="CB85" s="48">
        <v>0</v>
      </c>
      <c r="CC85" s="48">
        <v>0</v>
      </c>
      <c r="CD85" s="48">
        <v>0</v>
      </c>
      <c r="CE85" s="48">
        <f>+CC85+CD85</f>
        <v>0</v>
      </c>
      <c r="CF85" s="48">
        <v>0</v>
      </c>
      <c r="CG85" s="396"/>
    </row>
    <row r="86" spans="1:85" ht="16.5" customHeight="1" x14ac:dyDescent="0.25">
      <c r="A86" s="396"/>
      <c r="B86" s="174"/>
      <c r="C86" s="174"/>
      <c r="D86" s="47" t="s">
        <v>96</v>
      </c>
      <c r="G86" s="175" t="s">
        <v>179</v>
      </c>
      <c r="I86" s="177">
        <v>6</v>
      </c>
      <c r="J86" s="177">
        <v>4</v>
      </c>
      <c r="K86" s="177">
        <v>6</v>
      </c>
      <c r="L86" s="318">
        <v>10</v>
      </c>
      <c r="M86" s="177">
        <v>0</v>
      </c>
      <c r="N86" s="174"/>
      <c r="O86" s="174"/>
      <c r="P86" s="174"/>
      <c r="Q86" s="396"/>
      <c r="R86" s="396"/>
      <c r="S86" s="321"/>
      <c r="T86" s="194"/>
      <c r="U86" s="175"/>
      <c r="V86" s="174"/>
      <c r="W86" s="174"/>
      <c r="X86" s="174"/>
      <c r="Y86" s="174"/>
      <c r="Z86" s="177"/>
      <c r="AA86" s="177"/>
      <c r="AB86" s="177"/>
      <c r="AC86" s="177"/>
      <c r="AD86" s="177"/>
      <c r="AE86" s="174"/>
      <c r="AF86" s="194"/>
      <c r="AG86" s="175"/>
      <c r="AH86" s="174"/>
      <c r="AI86" s="174"/>
      <c r="AJ86" s="174"/>
      <c r="AK86" s="174"/>
      <c r="AL86" s="177"/>
      <c r="AM86" s="177"/>
      <c r="AN86" s="177"/>
      <c r="AO86" s="177"/>
      <c r="AP86" s="177"/>
      <c r="AQ86" s="396"/>
      <c r="AR86" s="396"/>
      <c r="AS86" s="64">
        <v>6</v>
      </c>
      <c r="AT86" s="48">
        <v>14</v>
      </c>
      <c r="AU86" s="47" t="s">
        <v>111</v>
      </c>
      <c r="AV86" s="32" t="s">
        <v>179</v>
      </c>
      <c r="AW86" s="177">
        <v>7</v>
      </c>
      <c r="AX86" s="177">
        <v>0</v>
      </c>
      <c r="AY86" s="177">
        <v>1</v>
      </c>
      <c r="AZ86" s="177">
        <f t="shared" si="65"/>
        <v>1</v>
      </c>
      <c r="BA86" s="177">
        <v>4</v>
      </c>
      <c r="BB86" s="202">
        <f t="shared" si="56"/>
        <v>21</v>
      </c>
      <c r="BC86" s="177">
        <f t="shared" si="56"/>
        <v>0</v>
      </c>
      <c r="BD86" s="177">
        <f t="shared" si="56"/>
        <v>3</v>
      </c>
      <c r="BE86" s="177">
        <f t="shared" si="56"/>
        <v>3</v>
      </c>
      <c r="BF86" s="203">
        <f t="shared" si="56"/>
        <v>8</v>
      </c>
      <c r="BG86" s="48">
        <v>14</v>
      </c>
      <c r="BH86" s="48">
        <v>0</v>
      </c>
      <c r="BI86" s="48">
        <v>2</v>
      </c>
      <c r="BJ86" s="48">
        <f t="shared" si="67"/>
        <v>2</v>
      </c>
      <c r="BK86" s="48">
        <v>4</v>
      </c>
      <c r="BL86" s="396"/>
      <c r="BM86" s="396"/>
      <c r="BN86" s="64">
        <v>7.5</v>
      </c>
      <c r="BP86" s="47" t="s">
        <v>115</v>
      </c>
      <c r="BQ86" s="174"/>
      <c r="BR86" s="177">
        <v>0</v>
      </c>
      <c r="BS86" s="177">
        <v>0</v>
      </c>
      <c r="BT86" s="177">
        <v>0</v>
      </c>
      <c r="BU86" s="177">
        <f>+BS86+BT86</f>
        <v>0</v>
      </c>
      <c r="BV86" s="177">
        <v>0</v>
      </c>
      <c r="BW86" s="202">
        <f t="shared" si="75"/>
        <v>2</v>
      </c>
      <c r="BX86" s="177">
        <f t="shared" si="75"/>
        <v>0</v>
      </c>
      <c r="BY86" s="177">
        <f t="shared" si="75"/>
        <v>0</v>
      </c>
      <c r="BZ86" s="177">
        <f>+BX86+BY86</f>
        <v>0</v>
      </c>
      <c r="CA86" s="203">
        <f>+CF86+BV86</f>
        <v>0</v>
      </c>
      <c r="CB86" s="48">
        <v>2</v>
      </c>
      <c r="CC86" s="48">
        <v>0</v>
      </c>
      <c r="CD86" s="48">
        <v>0</v>
      </c>
      <c r="CE86" s="48">
        <f>+CC86+CD86</f>
        <v>0</v>
      </c>
      <c r="CF86" s="48">
        <v>0</v>
      </c>
      <c r="CG86" s="396"/>
    </row>
    <row r="87" spans="1:85" ht="16.5" customHeight="1" thickBot="1" x14ac:dyDescent="0.3">
      <c r="A87" s="396"/>
      <c r="B87" s="174"/>
      <c r="C87" s="174"/>
      <c r="D87" s="47" t="s">
        <v>443</v>
      </c>
      <c r="G87" s="175" t="s">
        <v>17</v>
      </c>
      <c r="I87" s="177">
        <v>7</v>
      </c>
      <c r="J87" s="177">
        <v>5</v>
      </c>
      <c r="K87" s="177">
        <v>4</v>
      </c>
      <c r="L87" s="318">
        <v>9</v>
      </c>
      <c r="M87" s="177">
        <v>2</v>
      </c>
      <c r="N87" s="174"/>
      <c r="O87" s="174"/>
      <c r="P87" s="174"/>
      <c r="Q87" s="206"/>
      <c r="R87" s="206"/>
      <c r="S87" s="322"/>
      <c r="T87" s="67" t="s">
        <v>310</v>
      </c>
      <c r="U87" s="245" t="s">
        <v>145</v>
      </c>
      <c r="V87" s="245"/>
      <c r="W87" s="245"/>
      <c r="X87" s="245"/>
      <c r="Y87" s="245"/>
      <c r="Z87" s="245"/>
      <c r="AA87" s="190"/>
      <c r="AB87" s="398" t="s">
        <v>4</v>
      </c>
      <c r="AC87" s="398" t="s">
        <v>8</v>
      </c>
      <c r="AD87" s="398" t="s">
        <v>9</v>
      </c>
      <c r="AE87" s="398" t="s">
        <v>10</v>
      </c>
      <c r="AF87" s="398" t="s">
        <v>129</v>
      </c>
      <c r="AG87" s="398"/>
      <c r="AH87" s="398" t="s">
        <v>3</v>
      </c>
      <c r="AI87" s="398" t="s">
        <v>130</v>
      </c>
      <c r="AJ87" s="398" t="s">
        <v>5</v>
      </c>
      <c r="AK87" s="398" t="s">
        <v>7</v>
      </c>
      <c r="AL87" s="398" t="s">
        <v>6</v>
      </c>
      <c r="AM87" s="398" t="s">
        <v>131</v>
      </c>
      <c r="AN87" s="177"/>
      <c r="AO87" s="177"/>
      <c r="AP87" s="177"/>
      <c r="AQ87" s="206"/>
      <c r="AR87" s="396"/>
      <c r="AS87" s="64">
        <v>7.5</v>
      </c>
      <c r="AT87" s="48">
        <v>10</v>
      </c>
      <c r="AU87" s="47" t="s">
        <v>57</v>
      </c>
      <c r="AV87" s="32" t="s">
        <v>179</v>
      </c>
      <c r="AW87" s="177">
        <v>2</v>
      </c>
      <c r="AX87" s="177">
        <v>0</v>
      </c>
      <c r="AY87" s="177">
        <v>1</v>
      </c>
      <c r="AZ87" s="177">
        <f t="shared" si="65"/>
        <v>1</v>
      </c>
      <c r="BA87" s="177">
        <v>0</v>
      </c>
      <c r="BB87" s="202">
        <f t="shared" si="56"/>
        <v>17</v>
      </c>
      <c r="BC87" s="177">
        <f t="shared" si="56"/>
        <v>1</v>
      </c>
      <c r="BD87" s="177">
        <f t="shared" si="56"/>
        <v>9</v>
      </c>
      <c r="BE87" s="177">
        <f t="shared" si="56"/>
        <v>10</v>
      </c>
      <c r="BF87" s="203">
        <f t="shared" si="56"/>
        <v>0</v>
      </c>
      <c r="BG87" s="48">
        <v>15</v>
      </c>
      <c r="BH87" s="48">
        <v>1</v>
      </c>
      <c r="BI87" s="48">
        <v>8</v>
      </c>
      <c r="BJ87" s="48">
        <f t="shared" si="67"/>
        <v>9</v>
      </c>
      <c r="BK87" s="48">
        <v>0</v>
      </c>
      <c r="BL87" s="396"/>
      <c r="BM87" s="396"/>
      <c r="BN87" s="64">
        <v>8.5</v>
      </c>
      <c r="BP87" s="47" t="s">
        <v>73</v>
      </c>
      <c r="BR87" s="177">
        <v>2</v>
      </c>
      <c r="BS87" s="177">
        <v>3</v>
      </c>
      <c r="BT87" s="177">
        <v>1</v>
      </c>
      <c r="BU87" s="177">
        <f t="shared" ref="BU87:BU102" si="76">+BS87+BT87</f>
        <v>4</v>
      </c>
      <c r="BV87" s="177">
        <v>0</v>
      </c>
      <c r="BW87" s="202">
        <f t="shared" ref="BW87:BY102" si="77">+CB87+BR87</f>
        <v>2</v>
      </c>
      <c r="BX87" s="177">
        <f t="shared" si="77"/>
        <v>3</v>
      </c>
      <c r="BY87" s="177">
        <f t="shared" si="77"/>
        <v>1</v>
      </c>
      <c r="BZ87" s="177">
        <f t="shared" ref="BZ87:BZ102" si="78">+BX87+BY87</f>
        <v>4</v>
      </c>
      <c r="CA87" s="203">
        <f t="shared" ref="CA87:CA102" si="79">+CF87+BV87</f>
        <v>0</v>
      </c>
      <c r="CB87" s="48">
        <v>0</v>
      </c>
      <c r="CC87" s="48">
        <v>0</v>
      </c>
      <c r="CD87" s="48">
        <v>0</v>
      </c>
      <c r="CE87" s="48">
        <f t="shared" ref="CE87:CE102" si="80">+CC87+CD87</f>
        <v>0</v>
      </c>
      <c r="CF87" s="48">
        <v>0</v>
      </c>
      <c r="CG87" s="396"/>
    </row>
    <row r="88" spans="1:85" ht="16.5" customHeight="1" x14ac:dyDescent="0.25">
      <c r="A88" s="396"/>
      <c r="B88" s="174"/>
      <c r="C88" s="174"/>
      <c r="D88" s="47" t="s">
        <v>401</v>
      </c>
      <c r="G88" s="175" t="s">
        <v>308</v>
      </c>
      <c r="I88" s="177">
        <v>6</v>
      </c>
      <c r="J88" s="177">
        <v>8</v>
      </c>
      <c r="K88" s="177">
        <v>0</v>
      </c>
      <c r="L88" s="318">
        <v>8</v>
      </c>
      <c r="M88" s="177">
        <v>0</v>
      </c>
      <c r="N88" s="174"/>
      <c r="O88" s="174"/>
      <c r="P88" s="174"/>
      <c r="Q88" s="206"/>
      <c r="R88" s="206"/>
      <c r="S88" s="322"/>
      <c r="T88" s="118">
        <v>7.5</v>
      </c>
      <c r="U88" s="76" t="s">
        <v>98</v>
      </c>
      <c r="V88" s="76"/>
      <c r="W88" s="76"/>
      <c r="X88" s="76"/>
      <c r="Y88" s="119"/>
      <c r="Z88" s="177"/>
      <c r="AA88" s="177"/>
      <c r="AB88" s="177">
        <f>SUMIF($U$79:$U$84,$U88,AB$79:AB$84)+SUMIF($U$101:$U$129,$U88,AB$101:AB$129)</f>
        <v>11</v>
      </c>
      <c r="AC88" s="177">
        <f>SUMIF($U$79:$U$84,$U88,AC$79:AC$84)+SUMIF($U$101:$U$129,$U88,AC$101:AC$129)</f>
        <v>7</v>
      </c>
      <c r="AD88" s="177">
        <f>SUMIF($U$79:$U$84,$U88,AD$79:AD$84)+SUMIF($U$101:$U$129,$U88,AD$101:AD$129)</f>
        <v>3</v>
      </c>
      <c r="AE88" s="177">
        <f>SUMIF($U$79:$U$84,$U88,AE$79:AE$84)+SUMIF($U$101:$U$129,$U88,AE$101:AE$129)</f>
        <v>1</v>
      </c>
      <c r="AF88" s="413">
        <f t="shared" ref="AF88:AF94" si="81">(2*AC88+AE88)/(2*AB88)</f>
        <v>0.68181818181818177</v>
      </c>
      <c r="AG88" s="413"/>
      <c r="AH88" s="177">
        <f>SUMIF($U$79:$U$84,$U88,AH$79:AH$84)+SUMIF($U$101:$U$129,$U88,AH$101:AH$129)</f>
        <v>0</v>
      </c>
      <c r="AI88" s="177">
        <f>SUMIF($U$79:$U$84,$U88,AI$79:AI$84)+SUMIF($U$101:$U$129,$U88,AI$101:AI$129)</f>
        <v>0</v>
      </c>
      <c r="AJ88" s="177">
        <f>SUMIF($U$79:$U$84,$U88,AJ$79:AJ$84)+SUMIF($U$101:$U$129,$U88,AJ$101:AJ$129)</f>
        <v>25</v>
      </c>
      <c r="AK88" s="177">
        <f>SUMIF($U$79:$U$84,$U88,AK$79:AK$84)+SUMIF($U$101:$U$129,$U88,AK$101:AK$129)</f>
        <v>0</v>
      </c>
      <c r="AL88" s="177">
        <f>SUMIF($U$79:$U$84,$U88,AL$79:AL$84)+SUMIF($U$101:$U$129,$U88,AL$101:AL$129)</f>
        <v>0</v>
      </c>
      <c r="AM88" s="120">
        <f t="shared" ref="AM88:AM94" si="82">+AJ88/AB88</f>
        <v>2.2727272727272729</v>
      </c>
      <c r="AN88" s="177"/>
      <c r="AO88" s="177"/>
      <c r="AP88" s="177"/>
      <c r="AQ88" s="206"/>
      <c r="AR88" s="396"/>
      <c r="AS88" s="64">
        <v>6.5</v>
      </c>
      <c r="AT88" s="48">
        <v>8</v>
      </c>
      <c r="AU88" s="47" t="s">
        <v>20</v>
      </c>
      <c r="AV88" s="32" t="s">
        <v>179</v>
      </c>
      <c r="AW88" s="177">
        <v>6</v>
      </c>
      <c r="AX88" s="177">
        <v>0</v>
      </c>
      <c r="AY88" s="177">
        <v>0</v>
      </c>
      <c r="AZ88" s="177">
        <f t="shared" si="65"/>
        <v>0</v>
      </c>
      <c r="BA88" s="177">
        <v>4</v>
      </c>
      <c r="BB88" s="202">
        <f t="shared" si="56"/>
        <v>20</v>
      </c>
      <c r="BC88" s="177">
        <f t="shared" si="56"/>
        <v>0</v>
      </c>
      <c r="BD88" s="177">
        <f t="shared" si="56"/>
        <v>4</v>
      </c>
      <c r="BE88" s="177">
        <f t="shared" si="56"/>
        <v>4</v>
      </c>
      <c r="BF88" s="203">
        <f t="shared" si="56"/>
        <v>8</v>
      </c>
      <c r="BG88" s="48">
        <v>14</v>
      </c>
      <c r="BH88" s="48">
        <v>0</v>
      </c>
      <c r="BI88" s="48">
        <v>4</v>
      </c>
      <c r="BJ88" s="48">
        <f t="shared" si="67"/>
        <v>4</v>
      </c>
      <c r="BK88" s="48">
        <v>4</v>
      </c>
      <c r="BL88" s="396"/>
      <c r="BM88" s="396"/>
      <c r="BN88" s="64">
        <v>8.5</v>
      </c>
      <c r="BP88" s="47" t="s">
        <v>424</v>
      </c>
      <c r="BQ88" s="174"/>
      <c r="BR88" s="177">
        <v>0</v>
      </c>
      <c r="BS88" s="177">
        <v>0</v>
      </c>
      <c r="BT88" s="177">
        <v>0</v>
      </c>
      <c r="BU88" s="177">
        <f t="shared" si="76"/>
        <v>0</v>
      </c>
      <c r="BV88" s="177">
        <v>0</v>
      </c>
      <c r="BW88" s="202">
        <f t="shared" si="77"/>
        <v>1</v>
      </c>
      <c r="BX88" s="177">
        <f t="shared" si="77"/>
        <v>0</v>
      </c>
      <c r="BY88" s="177">
        <f t="shared" si="77"/>
        <v>0</v>
      </c>
      <c r="BZ88" s="177">
        <f t="shared" si="78"/>
        <v>0</v>
      </c>
      <c r="CA88" s="203">
        <f t="shared" si="79"/>
        <v>0</v>
      </c>
      <c r="CB88" s="48">
        <v>1</v>
      </c>
      <c r="CC88" s="48">
        <v>0</v>
      </c>
      <c r="CD88" s="48">
        <v>0</v>
      </c>
      <c r="CE88" s="48">
        <f t="shared" si="80"/>
        <v>0</v>
      </c>
      <c r="CF88" s="48">
        <v>0</v>
      </c>
      <c r="CG88" s="396"/>
    </row>
    <row r="89" spans="1:85" ht="16.5" customHeight="1" thickBot="1" x14ac:dyDescent="0.3">
      <c r="A89" s="396"/>
      <c r="B89" s="174"/>
      <c r="C89" s="174"/>
      <c r="D89" s="47" t="s">
        <v>134</v>
      </c>
      <c r="G89" s="175" t="s">
        <v>179</v>
      </c>
      <c r="I89" s="177">
        <v>7</v>
      </c>
      <c r="J89" s="177">
        <v>6</v>
      </c>
      <c r="K89" s="177">
        <v>2</v>
      </c>
      <c r="L89" s="318">
        <v>8</v>
      </c>
      <c r="M89" s="177">
        <v>0</v>
      </c>
      <c r="N89" s="174"/>
      <c r="O89" s="174"/>
      <c r="P89" s="174"/>
      <c r="Q89" s="206"/>
      <c r="R89" s="206"/>
      <c r="S89" s="322"/>
      <c r="T89" s="118">
        <v>7.5</v>
      </c>
      <c r="U89" s="76" t="s">
        <v>327</v>
      </c>
      <c r="V89" s="76"/>
      <c r="W89" s="76"/>
      <c r="X89" s="76"/>
      <c r="Y89" s="119"/>
      <c r="Z89" s="177"/>
      <c r="AA89" s="177"/>
      <c r="AB89" s="177">
        <f>SUMIF($U$79:$U$84,$U89,AB$79:AB$84)+SUMIF($U$101:$U$129,$U89,AB$101:AB$129)</f>
        <v>2</v>
      </c>
      <c r="AC89" s="177">
        <f>SUMIF($U$79:$U$84,$U89,AC$79:AC$84)+SUMIF($U$101:$U$129,$U89,AC$101:AC$129)</f>
        <v>2</v>
      </c>
      <c r="AD89" s="177">
        <f>SUMIF($U$79:$U$84,$U89,AD$79:AD$84)+SUMIF($U$101:$U$129,$U89,AD$101:AD$129)</f>
        <v>0</v>
      </c>
      <c r="AE89" s="177">
        <f>SUMIF($U$79:$U$84,$U89,AE$79:AE$84)+SUMIF($U$101:$U$129,$U89,AE$101:AE$129)</f>
        <v>0</v>
      </c>
      <c r="AF89" s="411">
        <f t="shared" si="81"/>
        <v>1</v>
      </c>
      <c r="AG89" s="411"/>
      <c r="AH89" s="177">
        <f>SUMIF($U$79:$U$84,$U89,AH$79:AH$84)+SUMIF($U$101:$U$129,$U89,AH$101:AH$129)</f>
        <v>0</v>
      </c>
      <c r="AI89" s="177">
        <f>SUMIF($U$79:$U$84,$U89,AI$79:AI$84)+SUMIF($U$101:$U$129,$U89,AI$101:AI$129)</f>
        <v>0</v>
      </c>
      <c r="AJ89" s="177">
        <f>SUMIF($U$79:$U$84,$U89,AJ$79:AJ$84)+SUMIF($U$101:$U$129,$U89,AJ$101:AJ$129)</f>
        <v>3</v>
      </c>
      <c r="AK89" s="177">
        <f>SUMIF($U$79:$U$84,$U89,AK$79:AK$84)+SUMIF($U$101:$U$129,$U89,AK$101:AK$129)</f>
        <v>0</v>
      </c>
      <c r="AL89" s="177">
        <f>SUMIF($U$79:$U$84,$U89,AL$79:AL$84)+SUMIF($U$101:$U$129,$U89,AL$101:AL$129)</f>
        <v>0</v>
      </c>
      <c r="AM89" s="120">
        <f t="shared" si="82"/>
        <v>1.5</v>
      </c>
      <c r="AN89" s="177"/>
      <c r="AO89" s="177"/>
      <c r="AP89" s="177"/>
      <c r="AQ89" s="206"/>
      <c r="AR89" s="396"/>
      <c r="AS89" s="33" t="s">
        <v>175</v>
      </c>
      <c r="AT89" s="216"/>
      <c r="AU89" s="216"/>
      <c r="AV89" s="216"/>
      <c r="AW89" s="217">
        <f>SUM(AW78:AW88)</f>
        <v>70</v>
      </c>
      <c r="AX89" s="217">
        <f>SUM(AX78:AX88)</f>
        <v>29</v>
      </c>
      <c r="AY89" s="217">
        <f>SUM(AY78:AY88)+SUMIF(Y$5:Y$12,AV88,AI$5:AI$12)</f>
        <v>39</v>
      </c>
      <c r="AZ89" s="217">
        <f t="shared" si="55"/>
        <v>68</v>
      </c>
      <c r="BA89" s="217">
        <f>SUM(BA78:BA88)+SUMIF($Y$5:$Y$12,"Stiletto",$AH$5:$AH$12)</f>
        <v>24</v>
      </c>
      <c r="BB89" s="218">
        <f t="shared" si="56"/>
        <v>219</v>
      </c>
      <c r="BC89" s="217">
        <f t="shared" si="56"/>
        <v>76</v>
      </c>
      <c r="BD89" s="217">
        <f t="shared" si="56"/>
        <v>114</v>
      </c>
      <c r="BE89" s="217">
        <f t="shared" si="56"/>
        <v>190</v>
      </c>
      <c r="BF89" s="219">
        <f t="shared" si="56"/>
        <v>44</v>
      </c>
      <c r="BG89" s="217">
        <f>+SUM(BG78:BG88)</f>
        <v>149</v>
      </c>
      <c r="BH89" s="217">
        <f t="shared" ref="BH89" si="83">+SUM(BH78:BH88)</f>
        <v>47</v>
      </c>
      <c r="BI89" s="217">
        <f>+SUM(BI78:BI88)+SUMIF($Y$35:$Y$42,"Stiletto",$AI$35:$AI$42)</f>
        <v>75</v>
      </c>
      <c r="BJ89" s="217">
        <f>+BI89+BH89</f>
        <v>122</v>
      </c>
      <c r="BK89" s="217">
        <f>+SUM(BK78:BK88)+SUMIF($Y$35:$Y$42,"Stiletto",$AH$35:$AH$42)</f>
        <v>20</v>
      </c>
      <c r="BL89" s="396"/>
      <c r="BM89" s="396"/>
      <c r="BN89" s="64">
        <v>6.5</v>
      </c>
      <c r="BP89" s="47" t="s">
        <v>75</v>
      </c>
      <c r="BQ89" s="174"/>
      <c r="BR89" s="177">
        <v>0</v>
      </c>
      <c r="BS89" s="177">
        <v>0</v>
      </c>
      <c r="BT89" s="177">
        <v>0</v>
      </c>
      <c r="BU89" s="177">
        <f t="shared" si="76"/>
        <v>0</v>
      </c>
      <c r="BV89" s="177">
        <v>0</v>
      </c>
      <c r="BW89" s="202">
        <f t="shared" si="77"/>
        <v>1</v>
      </c>
      <c r="BX89" s="177">
        <f t="shared" si="77"/>
        <v>1</v>
      </c>
      <c r="BY89" s="177">
        <f t="shared" si="77"/>
        <v>1</v>
      </c>
      <c r="BZ89" s="177">
        <f t="shared" si="78"/>
        <v>2</v>
      </c>
      <c r="CA89" s="203">
        <f t="shared" si="79"/>
        <v>0</v>
      </c>
      <c r="CB89" s="48">
        <v>1</v>
      </c>
      <c r="CC89" s="48">
        <v>1</v>
      </c>
      <c r="CD89" s="48">
        <v>1</v>
      </c>
      <c r="CE89" s="48">
        <f t="shared" si="80"/>
        <v>2</v>
      </c>
      <c r="CF89" s="48">
        <v>0</v>
      </c>
      <c r="CG89" s="396"/>
    </row>
    <row r="90" spans="1:85" ht="16.5" customHeight="1" x14ac:dyDescent="0.25">
      <c r="A90" s="396"/>
      <c r="B90" s="174"/>
      <c r="C90" s="174"/>
      <c r="D90" s="47" t="s">
        <v>142</v>
      </c>
      <c r="G90" s="175" t="s">
        <v>21</v>
      </c>
      <c r="I90" s="177">
        <v>7</v>
      </c>
      <c r="J90" s="177">
        <v>3</v>
      </c>
      <c r="K90" s="177">
        <v>5</v>
      </c>
      <c r="L90" s="318">
        <v>8</v>
      </c>
      <c r="M90" s="177">
        <v>0</v>
      </c>
      <c r="N90" s="174"/>
      <c r="O90" s="174"/>
      <c r="P90" s="174"/>
      <c r="Q90" s="178"/>
      <c r="R90" s="178"/>
      <c r="S90" s="323"/>
      <c r="T90" s="118">
        <v>6.5</v>
      </c>
      <c r="U90" s="76" t="s">
        <v>251</v>
      </c>
      <c r="V90" s="76"/>
      <c r="W90" s="76"/>
      <c r="X90" s="76"/>
      <c r="Y90" s="119"/>
      <c r="Z90" s="177"/>
      <c r="AA90" s="177"/>
      <c r="AB90" s="177">
        <f>SUMIF($U$79:$U$84,$U90,AB$79:AB$84)+SUMIF($U$101:$U$129,$U90,AB$101:AB$129)</f>
        <v>1</v>
      </c>
      <c r="AC90" s="177">
        <f>SUMIF($U$79:$U$84,$U90,AC$79:AC$84)+SUMIF($U$101:$U$129,$U90,AC$101:AC$129)</f>
        <v>0</v>
      </c>
      <c r="AD90" s="177">
        <f>SUMIF($U$79:$U$84,$U90,AD$79:AD$84)+SUMIF($U$101:$U$129,$U90,AD$101:AD$129)</f>
        <v>0</v>
      </c>
      <c r="AE90" s="177">
        <f>SUMIF($U$79:$U$84,$U90,AE$79:AE$84)+SUMIF($U$101:$U$129,$U90,AE$101:AE$129)</f>
        <v>1</v>
      </c>
      <c r="AF90" s="411">
        <f t="shared" si="81"/>
        <v>0.5</v>
      </c>
      <c r="AG90" s="411"/>
      <c r="AH90" s="177">
        <f>SUMIF($U$79:$U$84,$U90,AH$79:AH$84)+SUMIF($U$101:$U$129,$U90,AH$101:AH$129)</f>
        <v>0</v>
      </c>
      <c r="AI90" s="177">
        <f>SUMIF($U$79:$U$84,$U90,AI$79:AI$84)+SUMIF($U$101:$U$129,$U90,AI$101:AI$129)</f>
        <v>0</v>
      </c>
      <c r="AJ90" s="177">
        <f>SUMIF($U$79:$U$84,$U90,AJ$79:AJ$84)+SUMIF($U$101:$U$129,$U90,AJ$101:AJ$129)</f>
        <v>3</v>
      </c>
      <c r="AK90" s="177">
        <f>SUMIF($U$79:$U$84,$U90,AK$79:AK$84)+SUMIF($U$101:$U$129,$U90,AK$101:AK$129)</f>
        <v>0</v>
      </c>
      <c r="AL90" s="177">
        <f>SUMIF($U$79:$U$84,$U90,AL$79:AL$84)+SUMIF($U$101:$U$129,$U90,AL$101:AL$129)</f>
        <v>0</v>
      </c>
      <c r="AM90" s="120">
        <f t="shared" si="82"/>
        <v>3</v>
      </c>
      <c r="AN90" s="177"/>
      <c r="AO90" s="177"/>
      <c r="AP90" s="177"/>
      <c r="AQ90" s="178"/>
      <c r="AR90" s="396"/>
      <c r="AS90" s="35" t="s">
        <v>15</v>
      </c>
      <c r="AT90" s="220"/>
      <c r="AU90" s="220"/>
      <c r="AV90" s="205" t="s">
        <v>34</v>
      </c>
      <c r="AW90" s="199">
        <v>12</v>
      </c>
      <c r="AX90" s="199">
        <v>2</v>
      </c>
      <c r="AY90" s="199">
        <v>7</v>
      </c>
      <c r="AZ90" s="177">
        <f t="shared" si="55"/>
        <v>9</v>
      </c>
      <c r="BA90" s="199">
        <v>2</v>
      </c>
      <c r="BB90" s="202">
        <f t="shared" si="56"/>
        <v>41</v>
      </c>
      <c r="BC90" s="177">
        <f t="shared" si="56"/>
        <v>16</v>
      </c>
      <c r="BD90" s="177">
        <f t="shared" si="56"/>
        <v>19</v>
      </c>
      <c r="BE90" s="177">
        <f t="shared" si="56"/>
        <v>35</v>
      </c>
      <c r="BF90" s="203">
        <f t="shared" si="56"/>
        <v>4</v>
      </c>
      <c r="BG90" s="31">
        <v>29</v>
      </c>
      <c r="BH90" s="31">
        <v>14</v>
      </c>
      <c r="BI90" s="31">
        <v>12</v>
      </c>
      <c r="BJ90" s="31">
        <f t="shared" ref="BJ90" si="84">+BH90+BI90</f>
        <v>26</v>
      </c>
      <c r="BK90" s="31">
        <v>2</v>
      </c>
      <c r="BL90" s="396"/>
      <c r="BM90" s="396"/>
      <c r="BN90" s="64">
        <v>7.5</v>
      </c>
      <c r="BP90" s="47" t="s">
        <v>42</v>
      </c>
      <c r="BR90" s="177">
        <v>4</v>
      </c>
      <c r="BS90" s="177">
        <v>0</v>
      </c>
      <c r="BT90" s="177">
        <v>1</v>
      </c>
      <c r="BU90" s="177">
        <f t="shared" si="76"/>
        <v>1</v>
      </c>
      <c r="BV90" s="177">
        <v>0</v>
      </c>
      <c r="BW90" s="202">
        <f t="shared" si="77"/>
        <v>4</v>
      </c>
      <c r="BX90" s="177">
        <f t="shared" si="77"/>
        <v>0</v>
      </c>
      <c r="BY90" s="177">
        <f t="shared" si="77"/>
        <v>1</v>
      </c>
      <c r="BZ90" s="177">
        <f t="shared" si="78"/>
        <v>1</v>
      </c>
      <c r="CA90" s="203">
        <f t="shared" si="79"/>
        <v>0</v>
      </c>
      <c r="CB90" s="48">
        <v>0</v>
      </c>
      <c r="CC90" s="48">
        <v>0</v>
      </c>
      <c r="CD90" s="48">
        <v>0</v>
      </c>
      <c r="CE90" s="48">
        <f t="shared" si="80"/>
        <v>0</v>
      </c>
      <c r="CF90" s="48">
        <v>0</v>
      </c>
      <c r="CG90" s="396"/>
    </row>
    <row r="91" spans="1:85" ht="16.5" customHeight="1" x14ac:dyDescent="0.25">
      <c r="A91" s="396"/>
      <c r="B91" s="174"/>
      <c r="C91" s="174"/>
      <c r="D91" s="47" t="s">
        <v>112</v>
      </c>
      <c r="G91" s="175" t="s">
        <v>309</v>
      </c>
      <c r="I91" s="177">
        <v>4</v>
      </c>
      <c r="J91" s="177">
        <v>3</v>
      </c>
      <c r="K91" s="177">
        <v>5</v>
      </c>
      <c r="L91" s="318">
        <v>8</v>
      </c>
      <c r="M91" s="177">
        <v>2</v>
      </c>
      <c r="N91" s="174"/>
      <c r="O91" s="174"/>
      <c r="P91" s="174"/>
      <c r="Q91" s="178"/>
      <c r="R91" s="178"/>
      <c r="S91" s="323"/>
      <c r="T91" s="118">
        <v>7.5</v>
      </c>
      <c r="U91" s="76" t="s">
        <v>16</v>
      </c>
      <c r="V91" s="76"/>
      <c r="W91" s="76"/>
      <c r="X91" s="76"/>
      <c r="Y91" s="119"/>
      <c r="Z91" s="174"/>
      <c r="AA91" s="177"/>
      <c r="AB91" s="177">
        <f>SUMIF($U$79:$U$84,$U91,AB$79:AB$84)+SUMIF($U$101:$U$129,$U91,AB$101:AB$129)</f>
        <v>1</v>
      </c>
      <c r="AC91" s="177">
        <f>SUMIF($U$79:$U$84,$U91,AC$79:AC$84)+SUMIF($U$101:$U$129,$U91,AC$101:AC$129)</f>
        <v>1</v>
      </c>
      <c r="AD91" s="177">
        <f>SUMIF($U$79:$U$84,$U91,AD$79:AD$84)+SUMIF($U$101:$U$129,$U91,AD$101:AD$129)</f>
        <v>0</v>
      </c>
      <c r="AE91" s="177">
        <f>SUMIF($U$79:$U$84,$U91,AE$79:AE$84)+SUMIF($U$101:$U$129,$U91,AE$101:AE$129)</f>
        <v>0</v>
      </c>
      <c r="AF91" s="411">
        <f t="shared" si="81"/>
        <v>1</v>
      </c>
      <c r="AG91" s="411"/>
      <c r="AH91" s="177">
        <f>SUMIF($U$79:$U$84,$U91,AH$79:AH$84)+SUMIF($U$101:$U$129,$U91,AH$101:AH$129)</f>
        <v>0</v>
      </c>
      <c r="AI91" s="177">
        <f>SUMIF($U$79:$U$84,$U91,AI$79:AI$84)+SUMIF($U$101:$U$129,$U91,AI$101:AI$129)</f>
        <v>0</v>
      </c>
      <c r="AJ91" s="177">
        <f>SUMIF($U$79:$U$84,$U91,AJ$79:AJ$84)+SUMIF($U$101:$U$129,$U91,AJ$101:AJ$129)</f>
        <v>1</v>
      </c>
      <c r="AK91" s="177">
        <f>SUMIF($U$79:$U$84,$U91,AK$79:AK$84)+SUMIF($U$101:$U$129,$U91,AK$101:AK$129)</f>
        <v>0</v>
      </c>
      <c r="AL91" s="177">
        <f>SUMIF($U$79:$U$84,$U91,AL$79:AL$84)+SUMIF($U$101:$U$129,$U91,AL$101:AL$129)</f>
        <v>0</v>
      </c>
      <c r="AM91" s="120">
        <f t="shared" si="82"/>
        <v>1</v>
      </c>
      <c r="AN91" s="177"/>
      <c r="AO91" s="177"/>
      <c r="AP91" s="177"/>
      <c r="AQ91" s="178"/>
      <c r="AR91" s="396"/>
      <c r="AS91" s="64">
        <v>8</v>
      </c>
      <c r="AT91" s="48">
        <v>6</v>
      </c>
      <c r="AU91" s="47" t="s">
        <v>401</v>
      </c>
      <c r="AV91" s="47" t="s">
        <v>308</v>
      </c>
      <c r="AW91" s="177">
        <v>6</v>
      </c>
      <c r="AX91" s="177">
        <v>8</v>
      </c>
      <c r="AY91" s="177">
        <v>0</v>
      </c>
      <c r="AZ91" s="177">
        <f t="shared" ref="AZ91:AZ100" si="85">+AY91+AX91</f>
        <v>8</v>
      </c>
      <c r="BA91" s="177">
        <v>0</v>
      </c>
      <c r="BB91" s="202">
        <f t="shared" ref="BB91:BB100" si="86">+AW91+BG91</f>
        <v>6</v>
      </c>
      <c r="BC91" s="177">
        <f t="shared" ref="BC91:BC100" si="87">+AX91+BH91</f>
        <v>8</v>
      </c>
      <c r="BD91" s="177">
        <f t="shared" ref="BD91:BD100" si="88">+AY91+BI91</f>
        <v>0</v>
      </c>
      <c r="BE91" s="177">
        <f t="shared" ref="BE91:BE100" si="89">+AZ91+BJ91</f>
        <v>8</v>
      </c>
      <c r="BF91" s="203">
        <f t="shared" ref="BF91:BF100" si="90">+BA91+BK91</f>
        <v>0</v>
      </c>
      <c r="BL91" s="396"/>
      <c r="BM91" s="396"/>
      <c r="BN91" s="64">
        <v>6</v>
      </c>
      <c r="BP91" s="47" t="s">
        <v>100</v>
      </c>
      <c r="BQ91" s="174"/>
      <c r="BR91" s="177">
        <v>4</v>
      </c>
      <c r="BS91" s="177">
        <v>0</v>
      </c>
      <c r="BT91" s="177">
        <v>0</v>
      </c>
      <c r="BU91" s="177">
        <f t="shared" si="76"/>
        <v>0</v>
      </c>
      <c r="BV91" s="177">
        <v>0</v>
      </c>
      <c r="BW91" s="202">
        <f t="shared" si="77"/>
        <v>8</v>
      </c>
      <c r="BX91" s="177">
        <f t="shared" si="77"/>
        <v>0</v>
      </c>
      <c r="BY91" s="177">
        <f t="shared" si="77"/>
        <v>0</v>
      </c>
      <c r="BZ91" s="177">
        <f t="shared" si="78"/>
        <v>0</v>
      </c>
      <c r="CA91" s="203">
        <f t="shared" si="79"/>
        <v>2</v>
      </c>
      <c r="CB91" s="48">
        <v>4</v>
      </c>
      <c r="CC91" s="48">
        <v>0</v>
      </c>
      <c r="CD91" s="48">
        <v>0</v>
      </c>
      <c r="CE91" s="48">
        <f t="shared" si="80"/>
        <v>0</v>
      </c>
      <c r="CF91" s="48">
        <v>2</v>
      </c>
      <c r="CG91" s="396"/>
    </row>
    <row r="92" spans="1:85" ht="16.5" customHeight="1" x14ac:dyDescent="0.25">
      <c r="A92" s="396"/>
      <c r="B92" s="174"/>
      <c r="C92" s="174"/>
      <c r="D92" s="47" t="s">
        <v>46</v>
      </c>
      <c r="G92" s="175" t="s">
        <v>177</v>
      </c>
      <c r="I92" s="177">
        <v>7</v>
      </c>
      <c r="J92" s="177">
        <v>5</v>
      </c>
      <c r="K92" s="177">
        <v>2</v>
      </c>
      <c r="L92" s="318">
        <v>7</v>
      </c>
      <c r="M92" s="177">
        <v>6</v>
      </c>
      <c r="N92" s="174"/>
      <c r="O92" s="174"/>
      <c r="P92" s="174"/>
      <c r="Q92" s="178"/>
      <c r="R92" s="178"/>
      <c r="S92" s="323"/>
      <c r="T92" s="118">
        <v>7.5</v>
      </c>
      <c r="U92" s="76" t="s">
        <v>149</v>
      </c>
      <c r="V92" s="76"/>
      <c r="W92" s="76"/>
      <c r="X92" s="76"/>
      <c r="Y92" s="119"/>
      <c r="Z92" s="177"/>
      <c r="AA92" s="177"/>
      <c r="AB92" s="177">
        <f>SUMIF($U$79:$U$84,$U92,AB$79:AB$84)+SUMIF($U$101:$U$129,$U92,AB$101:AB$129)</f>
        <v>0.5</v>
      </c>
      <c r="AC92" s="177">
        <f>SUMIF($U$79:$U$84,$U92,AC$79:AC$84)+SUMIF($U$101:$U$129,$U92,AC$101:AC$129)</f>
        <v>0</v>
      </c>
      <c r="AD92" s="177">
        <f>SUMIF($U$79:$U$84,$U92,AD$79:AD$84)+SUMIF($U$101:$U$129,$U92,AD$101:AD$129)</f>
        <v>1</v>
      </c>
      <c r="AE92" s="177">
        <f>SUMIF($U$79:$U$84,$U92,AE$79:AE$84)+SUMIF($U$101:$U$129,$U92,AE$101:AE$129)</f>
        <v>0</v>
      </c>
      <c r="AF92" s="411">
        <f t="shared" si="81"/>
        <v>0</v>
      </c>
      <c r="AG92" s="411"/>
      <c r="AH92" s="177">
        <f>SUMIF($U$79:$U$84,$U92,AH$79:AH$84)+SUMIF($U$101:$U$129,$U92,AH$101:AH$129)</f>
        <v>2</v>
      </c>
      <c r="AI92" s="177">
        <f>SUMIF($U$79:$U$84,$U92,AI$79:AI$84)+SUMIF($U$101:$U$129,$U92,AI$101:AI$129)</f>
        <v>0</v>
      </c>
      <c r="AJ92" s="177">
        <f>SUMIF($U$79:$U$84,$U92,AJ$79:AJ$84)+SUMIF($U$101:$U$129,$U92,AJ$101:AJ$129)</f>
        <v>2</v>
      </c>
      <c r="AK92" s="177">
        <f>SUMIF($U$79:$U$84,$U92,AK$79:AK$84)+SUMIF($U$101:$U$129,$U92,AK$101:AK$129)</f>
        <v>0</v>
      </c>
      <c r="AL92" s="177">
        <f>SUMIF($U$79:$U$84,$U92,AL$79:AL$84)+SUMIF($U$101:$U$129,$U92,AL$101:AL$129)</f>
        <v>0</v>
      </c>
      <c r="AM92" s="120">
        <f t="shared" si="82"/>
        <v>4</v>
      </c>
      <c r="AN92" s="177"/>
      <c r="AO92" s="177"/>
      <c r="AP92" s="177"/>
      <c r="AQ92" s="178"/>
      <c r="AR92" s="396"/>
      <c r="AS92" s="64">
        <v>9.5</v>
      </c>
      <c r="AT92" s="48">
        <v>40</v>
      </c>
      <c r="AU92" s="47" t="s">
        <v>165</v>
      </c>
      <c r="AV92" s="47" t="s">
        <v>308</v>
      </c>
      <c r="AW92" s="177">
        <v>6</v>
      </c>
      <c r="AX92" s="177">
        <v>3</v>
      </c>
      <c r="AY92" s="177">
        <v>3</v>
      </c>
      <c r="AZ92" s="177">
        <f t="shared" si="85"/>
        <v>6</v>
      </c>
      <c r="BA92" s="177">
        <v>2</v>
      </c>
      <c r="BB92" s="202">
        <f t="shared" si="86"/>
        <v>20</v>
      </c>
      <c r="BC92" s="177">
        <f t="shared" si="87"/>
        <v>18</v>
      </c>
      <c r="BD92" s="177">
        <f t="shared" si="88"/>
        <v>14</v>
      </c>
      <c r="BE92" s="177">
        <f t="shared" si="89"/>
        <v>32</v>
      </c>
      <c r="BF92" s="203">
        <f t="shared" si="90"/>
        <v>6</v>
      </c>
      <c r="BG92" s="48">
        <v>14</v>
      </c>
      <c r="BH92" s="48">
        <v>15</v>
      </c>
      <c r="BI92" s="48">
        <v>11</v>
      </c>
      <c r="BJ92" s="48">
        <f t="shared" ref="BJ92:BJ100" si="91">+BH92+BI92</f>
        <v>26</v>
      </c>
      <c r="BK92" s="48">
        <v>4</v>
      </c>
      <c r="BL92" s="396"/>
      <c r="BM92" s="396"/>
      <c r="BN92" s="64">
        <v>9</v>
      </c>
      <c r="BP92" s="47" t="s">
        <v>158</v>
      </c>
      <c r="BQ92" s="174"/>
      <c r="BR92" s="177">
        <v>0</v>
      </c>
      <c r="BS92" s="177">
        <v>0</v>
      </c>
      <c r="BT92" s="177">
        <v>0</v>
      </c>
      <c r="BU92" s="177">
        <f t="shared" si="76"/>
        <v>0</v>
      </c>
      <c r="BV92" s="177">
        <v>0</v>
      </c>
      <c r="BW92" s="202">
        <f t="shared" si="77"/>
        <v>1</v>
      </c>
      <c r="BX92" s="177">
        <f t="shared" si="77"/>
        <v>2</v>
      </c>
      <c r="BY92" s="177">
        <f t="shared" si="77"/>
        <v>0</v>
      </c>
      <c r="BZ92" s="177">
        <f t="shared" si="78"/>
        <v>2</v>
      </c>
      <c r="CA92" s="203">
        <f t="shared" si="79"/>
        <v>0</v>
      </c>
      <c r="CB92" s="48">
        <v>1</v>
      </c>
      <c r="CC92" s="48">
        <v>2</v>
      </c>
      <c r="CD92" s="48">
        <v>0</v>
      </c>
      <c r="CE92" s="48">
        <f t="shared" si="80"/>
        <v>2</v>
      </c>
      <c r="CF92" s="48">
        <v>0</v>
      </c>
      <c r="CG92" s="396"/>
    </row>
    <row r="93" spans="1:85" ht="16.5" customHeight="1" x14ac:dyDescent="0.25">
      <c r="A93" s="396"/>
      <c r="B93" s="174"/>
      <c r="C93" s="174"/>
      <c r="D93" s="47" t="s">
        <v>55</v>
      </c>
      <c r="G93" s="175" t="s">
        <v>21</v>
      </c>
      <c r="I93" s="177">
        <v>5</v>
      </c>
      <c r="J93" s="177">
        <v>5</v>
      </c>
      <c r="K93" s="177">
        <v>2</v>
      </c>
      <c r="L93" s="318">
        <v>7</v>
      </c>
      <c r="M93" s="177">
        <v>0</v>
      </c>
      <c r="N93" s="177"/>
      <c r="O93" s="177"/>
      <c r="P93" s="174"/>
      <c r="Q93" s="178"/>
      <c r="R93" s="178"/>
      <c r="S93" s="323"/>
      <c r="T93" s="118">
        <v>7.5</v>
      </c>
      <c r="U93" s="76" t="s">
        <v>557</v>
      </c>
      <c r="V93" s="76"/>
      <c r="W93" s="76"/>
      <c r="X93" s="76"/>
      <c r="Y93" s="119"/>
      <c r="Z93" s="174"/>
      <c r="AA93" s="177"/>
      <c r="AB93" s="177">
        <f>SUMIF($U$79:$U$84,$U93,AB$79:AB$84)+SUMIF($U$101:$U$129,$U93,AB$101:AB$129)</f>
        <v>2</v>
      </c>
      <c r="AC93" s="177">
        <f>SUMIF($U$79:$U$84,$U93,AC$79:AC$84)+SUMIF($U$101:$U$129,$U93,AC$101:AC$129)</f>
        <v>2</v>
      </c>
      <c r="AD93" s="177">
        <f>SUMIF($U$79:$U$84,$U93,AD$79:AD$84)+SUMIF($U$101:$U$129,$U93,AD$101:AD$129)</f>
        <v>0</v>
      </c>
      <c r="AE93" s="177">
        <f>SUMIF($U$79:$U$84,$U93,AE$79:AE$84)+SUMIF($U$101:$U$129,$U93,AE$101:AE$129)</f>
        <v>0</v>
      </c>
      <c r="AF93" s="411">
        <f t="shared" si="81"/>
        <v>1</v>
      </c>
      <c r="AG93" s="411"/>
      <c r="AH93" s="177">
        <f>SUMIF($U$79:$U$84,$U93,AH$79:AH$84)+SUMIF($U$101:$U$129,$U93,AH$101:AH$129)</f>
        <v>0</v>
      </c>
      <c r="AI93" s="177">
        <f>SUMIF($U$79:$U$84,$U93,AI$79:AI$84)+SUMIF($U$101:$U$129,$U93,AI$101:AI$129)</f>
        <v>0</v>
      </c>
      <c r="AJ93" s="177">
        <f>SUMIF($U$79:$U$84,$U93,AJ$79:AJ$84)+SUMIF($U$101:$U$129,$U93,AJ$101:AJ$129)</f>
        <v>3</v>
      </c>
      <c r="AK93" s="177">
        <f>SUMIF($U$79:$U$84,$U93,AK$79:AK$84)+SUMIF($U$101:$U$129,$U93,AK$101:AK$129)</f>
        <v>0</v>
      </c>
      <c r="AL93" s="177">
        <f>SUMIF($U$79:$U$84,$U93,AL$79:AL$84)+SUMIF($U$101:$U$129,$U93,AL$101:AL$129)</f>
        <v>0</v>
      </c>
      <c r="AM93" s="120">
        <f t="shared" si="82"/>
        <v>1.5</v>
      </c>
      <c r="AN93" s="177"/>
      <c r="AO93" s="177"/>
      <c r="AP93" s="177"/>
      <c r="AQ93" s="178"/>
      <c r="AR93" s="396"/>
      <c r="AS93" s="64">
        <v>9</v>
      </c>
      <c r="AT93" s="48">
        <v>19</v>
      </c>
      <c r="AU93" s="47" t="s">
        <v>35</v>
      </c>
      <c r="AV93" s="47" t="s">
        <v>308</v>
      </c>
      <c r="AW93" s="177">
        <v>5</v>
      </c>
      <c r="AX93" s="177">
        <v>1</v>
      </c>
      <c r="AY93" s="177">
        <v>3</v>
      </c>
      <c r="AZ93" s="177">
        <f t="shared" si="85"/>
        <v>4</v>
      </c>
      <c r="BA93" s="177">
        <v>0</v>
      </c>
      <c r="BB93" s="202">
        <f t="shared" si="86"/>
        <v>18</v>
      </c>
      <c r="BC93" s="177">
        <f t="shared" si="87"/>
        <v>9</v>
      </c>
      <c r="BD93" s="177">
        <f t="shared" si="88"/>
        <v>15</v>
      </c>
      <c r="BE93" s="177">
        <f t="shared" si="89"/>
        <v>24</v>
      </c>
      <c r="BF93" s="203">
        <f t="shared" si="90"/>
        <v>0</v>
      </c>
      <c r="BG93" s="48">
        <v>13</v>
      </c>
      <c r="BH93" s="48">
        <v>8</v>
      </c>
      <c r="BI93" s="48">
        <v>12</v>
      </c>
      <c r="BJ93" s="48">
        <f t="shared" si="91"/>
        <v>20</v>
      </c>
      <c r="BK93" s="48">
        <v>0</v>
      </c>
      <c r="BL93" s="396"/>
      <c r="BM93" s="396"/>
      <c r="BN93" s="64">
        <v>9.5</v>
      </c>
      <c r="BP93" s="47" t="s">
        <v>166</v>
      </c>
      <c r="BQ93" s="174"/>
      <c r="BR93" s="177">
        <v>0</v>
      </c>
      <c r="BS93" s="177">
        <v>0</v>
      </c>
      <c r="BT93" s="177">
        <v>0</v>
      </c>
      <c r="BU93" s="177">
        <f t="shared" si="76"/>
        <v>0</v>
      </c>
      <c r="BV93" s="177">
        <v>0</v>
      </c>
      <c r="BW93" s="202">
        <f t="shared" si="77"/>
        <v>1</v>
      </c>
      <c r="BX93" s="177">
        <f t="shared" si="77"/>
        <v>2</v>
      </c>
      <c r="BY93" s="177">
        <f t="shared" si="77"/>
        <v>1</v>
      </c>
      <c r="BZ93" s="177">
        <f t="shared" si="78"/>
        <v>3</v>
      </c>
      <c r="CA93" s="203">
        <f t="shared" si="79"/>
        <v>0</v>
      </c>
      <c r="CB93" s="48">
        <v>1</v>
      </c>
      <c r="CC93" s="48">
        <v>2</v>
      </c>
      <c r="CD93" s="48">
        <v>1</v>
      </c>
      <c r="CE93" s="48">
        <f t="shared" si="80"/>
        <v>3</v>
      </c>
      <c r="CF93" s="48">
        <v>0</v>
      </c>
      <c r="CG93" s="396"/>
    </row>
    <row r="94" spans="1:85" ht="16.5" customHeight="1" thickBot="1" x14ac:dyDescent="0.3">
      <c r="A94" s="396"/>
      <c r="B94" s="174"/>
      <c r="C94" s="174"/>
      <c r="D94" s="47" t="s">
        <v>83</v>
      </c>
      <c r="G94" s="175" t="s">
        <v>309</v>
      </c>
      <c r="I94" s="177">
        <v>7</v>
      </c>
      <c r="J94" s="177">
        <v>3</v>
      </c>
      <c r="K94" s="177">
        <v>4</v>
      </c>
      <c r="L94" s="318">
        <v>7</v>
      </c>
      <c r="M94" s="177">
        <v>0</v>
      </c>
      <c r="N94" s="177"/>
      <c r="O94" s="177"/>
      <c r="P94" s="174"/>
      <c r="Q94" s="178"/>
      <c r="R94" s="178"/>
      <c r="S94" s="323"/>
      <c r="T94" s="118">
        <v>7.5</v>
      </c>
      <c r="U94" s="76" t="s">
        <v>127</v>
      </c>
      <c r="V94" s="76"/>
      <c r="W94" s="76"/>
      <c r="X94" s="76"/>
      <c r="Y94" s="119"/>
      <c r="Z94" s="177"/>
      <c r="AA94" s="177"/>
      <c r="AB94" s="177">
        <f>SUMIF($U$79:$U$84,$U94,AB$79:AB$84)+SUMIF($U$101:$U$129,$U94,AB$101:AB$129)</f>
        <v>1</v>
      </c>
      <c r="AC94" s="177">
        <f>SUMIF($U$79:$U$84,$U94,AC$79:AC$84)+SUMIF($U$101:$U$129,$U94,AC$101:AC$129)</f>
        <v>0</v>
      </c>
      <c r="AD94" s="177">
        <f>SUMIF($U$79:$U$84,$U94,AD$79:AD$84)+SUMIF($U$101:$U$129,$U94,AD$101:AD$129)</f>
        <v>1</v>
      </c>
      <c r="AE94" s="177">
        <f>SUMIF($U$79:$U$84,$U94,AE$79:AE$84)+SUMIF($U$101:$U$129,$U94,AE$101:AE$129)</f>
        <v>0</v>
      </c>
      <c r="AF94" s="412">
        <f t="shared" si="81"/>
        <v>0</v>
      </c>
      <c r="AG94" s="412"/>
      <c r="AH94" s="177">
        <f>SUMIF($U$79:$U$84,$U94,AH$79:AH$84)+SUMIF($U$101:$U$129,$U94,AH$101:AH$129)</f>
        <v>0</v>
      </c>
      <c r="AI94" s="177">
        <f>SUMIF($U$79:$U$84,$U94,AI$79:AI$84)+SUMIF($U$101:$U$129,$U94,AI$101:AI$129)</f>
        <v>0</v>
      </c>
      <c r="AJ94" s="177">
        <f>SUMIF($U$79:$U$84,$U94,AJ$79:AJ$84)+SUMIF($U$101:$U$129,$U94,AJ$101:AJ$129)</f>
        <v>3</v>
      </c>
      <c r="AK94" s="177">
        <f>SUMIF($U$79:$U$84,$U94,AK$79:AK$84)+SUMIF($U$101:$U$129,$U94,AK$101:AK$129)</f>
        <v>0</v>
      </c>
      <c r="AL94" s="177">
        <f>SUMIF($U$79:$U$84,$U94,AL$79:AL$84)+SUMIF($U$101:$U$129,$U94,AL$101:AL$129)</f>
        <v>0</v>
      </c>
      <c r="AM94" s="120">
        <f t="shared" si="82"/>
        <v>3</v>
      </c>
      <c r="AN94" s="177"/>
      <c r="AO94" s="177"/>
      <c r="AP94" s="177"/>
      <c r="AQ94" s="178"/>
      <c r="AR94" s="396"/>
      <c r="AS94" s="64">
        <v>7</v>
      </c>
      <c r="AT94" s="48">
        <v>28</v>
      </c>
      <c r="AU94" s="47" t="s">
        <v>188</v>
      </c>
      <c r="AV94" s="47" t="s">
        <v>308</v>
      </c>
      <c r="AW94" s="177">
        <v>7</v>
      </c>
      <c r="AX94" s="177">
        <v>1</v>
      </c>
      <c r="AY94" s="177">
        <v>3</v>
      </c>
      <c r="AZ94" s="177">
        <f t="shared" si="85"/>
        <v>4</v>
      </c>
      <c r="BA94" s="177">
        <v>0</v>
      </c>
      <c r="BB94" s="202">
        <f t="shared" si="86"/>
        <v>22</v>
      </c>
      <c r="BC94" s="177">
        <f t="shared" si="87"/>
        <v>6</v>
      </c>
      <c r="BD94" s="177">
        <f t="shared" si="88"/>
        <v>11</v>
      </c>
      <c r="BE94" s="177">
        <f t="shared" si="89"/>
        <v>17</v>
      </c>
      <c r="BF94" s="203">
        <f t="shared" si="90"/>
        <v>0</v>
      </c>
      <c r="BG94" s="48">
        <v>15</v>
      </c>
      <c r="BH94" s="48">
        <v>5</v>
      </c>
      <c r="BI94" s="48">
        <v>8</v>
      </c>
      <c r="BJ94" s="48">
        <f t="shared" si="91"/>
        <v>13</v>
      </c>
      <c r="BK94" s="48">
        <v>0</v>
      </c>
      <c r="BL94" s="396"/>
      <c r="BM94" s="396"/>
      <c r="BN94" s="64">
        <v>7</v>
      </c>
      <c r="BP94" s="47" t="s">
        <v>157</v>
      </c>
      <c r="BQ94" s="174"/>
      <c r="BR94" s="177">
        <v>3</v>
      </c>
      <c r="BS94" s="177">
        <v>0</v>
      </c>
      <c r="BT94" s="177">
        <v>0</v>
      </c>
      <c r="BU94" s="177">
        <f t="shared" si="76"/>
        <v>0</v>
      </c>
      <c r="BV94" s="177">
        <v>0</v>
      </c>
      <c r="BW94" s="202">
        <f t="shared" si="77"/>
        <v>4</v>
      </c>
      <c r="BX94" s="177">
        <f t="shared" si="77"/>
        <v>0</v>
      </c>
      <c r="BY94" s="177">
        <f t="shared" si="77"/>
        <v>0</v>
      </c>
      <c r="BZ94" s="177">
        <f t="shared" si="78"/>
        <v>0</v>
      </c>
      <c r="CA94" s="203">
        <f t="shared" si="79"/>
        <v>0</v>
      </c>
      <c r="CB94" s="48">
        <v>1</v>
      </c>
      <c r="CC94" s="48">
        <v>0</v>
      </c>
      <c r="CD94" s="48">
        <v>0</v>
      </c>
      <c r="CE94" s="48">
        <f t="shared" si="80"/>
        <v>0</v>
      </c>
      <c r="CF94" s="48">
        <v>0</v>
      </c>
      <c r="CG94" s="396"/>
    </row>
    <row r="95" spans="1:85" ht="16.5" customHeight="1" x14ac:dyDescent="0.25">
      <c r="A95" s="396"/>
      <c r="B95" s="174"/>
      <c r="C95" s="174"/>
      <c r="D95" s="47" t="s">
        <v>116</v>
      </c>
      <c r="G95" s="175" t="s">
        <v>179</v>
      </c>
      <c r="I95" s="177">
        <v>7</v>
      </c>
      <c r="J95" s="177">
        <v>2</v>
      </c>
      <c r="K95" s="177">
        <v>5</v>
      </c>
      <c r="L95" s="318">
        <v>7</v>
      </c>
      <c r="M95" s="177">
        <v>0</v>
      </c>
      <c r="N95" s="321"/>
      <c r="O95" s="177"/>
      <c r="P95" s="174"/>
      <c r="Q95" s="178"/>
      <c r="R95" s="178"/>
      <c r="S95" s="323"/>
      <c r="T95" s="208"/>
      <c r="U95" s="214"/>
      <c r="V95" s="215" t="s">
        <v>655</v>
      </c>
      <c r="W95" s="214"/>
      <c r="X95" s="214"/>
      <c r="Y95" s="215"/>
      <c r="Z95" s="199"/>
      <c r="AA95" s="199"/>
      <c r="AB95" s="68">
        <f>SUM(AB88:AB94)</f>
        <v>18.5</v>
      </c>
      <c r="AC95" s="68">
        <f>SUM(AC88:AC94)</f>
        <v>12</v>
      </c>
      <c r="AD95" s="68">
        <f>SUM(AD88:AD94)</f>
        <v>5</v>
      </c>
      <c r="AE95" s="68">
        <f>SUM(AE88:AE94)</f>
        <v>2</v>
      </c>
      <c r="AF95" s="413">
        <f>(2*AC95+AE95)/(2*AB95)</f>
        <v>0.70270270270270274</v>
      </c>
      <c r="AG95" s="413"/>
      <c r="AH95" s="68">
        <f>SUM(AH88:AH94)</f>
        <v>2</v>
      </c>
      <c r="AI95" s="68">
        <f t="shared" ref="AI95:AL95" si="92">SUM(AI88:AI94)</f>
        <v>0</v>
      </c>
      <c r="AJ95" s="68">
        <f t="shared" si="92"/>
        <v>40</v>
      </c>
      <c r="AK95" s="68">
        <f t="shared" si="92"/>
        <v>0</v>
      </c>
      <c r="AL95" s="68">
        <f t="shared" si="92"/>
        <v>0</v>
      </c>
      <c r="AM95" s="85">
        <f>+AJ95/AB95</f>
        <v>2.1621621621621623</v>
      </c>
      <c r="AN95" s="177"/>
      <c r="AO95" s="177"/>
      <c r="AP95" s="177"/>
      <c r="AQ95" s="178"/>
      <c r="AR95" s="396"/>
      <c r="AS95" s="64">
        <v>6.5</v>
      </c>
      <c r="AT95" s="48">
        <v>66</v>
      </c>
      <c r="AU95" s="47" t="s">
        <v>48</v>
      </c>
      <c r="AV95" s="47" t="s">
        <v>308</v>
      </c>
      <c r="AW95" s="177">
        <v>6</v>
      </c>
      <c r="AX95" s="177">
        <v>1</v>
      </c>
      <c r="AY95" s="177">
        <v>2</v>
      </c>
      <c r="AZ95" s="177">
        <f t="shared" si="85"/>
        <v>3</v>
      </c>
      <c r="BA95" s="177">
        <v>2</v>
      </c>
      <c r="BB95" s="202">
        <f t="shared" si="86"/>
        <v>16</v>
      </c>
      <c r="BC95" s="177">
        <f t="shared" si="87"/>
        <v>4</v>
      </c>
      <c r="BD95" s="177">
        <f t="shared" si="88"/>
        <v>10</v>
      </c>
      <c r="BE95" s="177">
        <f t="shared" si="89"/>
        <v>14</v>
      </c>
      <c r="BF95" s="203">
        <f t="shared" si="90"/>
        <v>2</v>
      </c>
      <c r="BG95" s="48">
        <v>10</v>
      </c>
      <c r="BH95" s="48">
        <v>3</v>
      </c>
      <c r="BI95" s="48">
        <v>8</v>
      </c>
      <c r="BJ95" s="48">
        <f t="shared" si="91"/>
        <v>11</v>
      </c>
      <c r="BK95" s="48">
        <v>0</v>
      </c>
      <c r="BL95" s="396"/>
      <c r="BM95" s="396"/>
      <c r="BN95" s="64">
        <v>6.5</v>
      </c>
      <c r="BP95" s="47" t="s">
        <v>83</v>
      </c>
      <c r="BQ95" s="174"/>
      <c r="BR95" s="177">
        <v>2</v>
      </c>
      <c r="BS95" s="177">
        <v>1</v>
      </c>
      <c r="BT95" s="177">
        <v>0</v>
      </c>
      <c r="BU95" s="177">
        <f t="shared" si="76"/>
        <v>1</v>
      </c>
      <c r="BV95" s="177">
        <v>0</v>
      </c>
      <c r="BW95" s="202">
        <f t="shared" si="77"/>
        <v>4</v>
      </c>
      <c r="BX95" s="177">
        <f t="shared" si="77"/>
        <v>1</v>
      </c>
      <c r="BY95" s="177">
        <f t="shared" si="77"/>
        <v>1</v>
      </c>
      <c r="BZ95" s="177">
        <f t="shared" si="78"/>
        <v>2</v>
      </c>
      <c r="CA95" s="203">
        <f t="shared" si="79"/>
        <v>0</v>
      </c>
      <c r="CB95" s="48">
        <v>2</v>
      </c>
      <c r="CC95" s="48">
        <v>0</v>
      </c>
      <c r="CD95" s="48">
        <v>1</v>
      </c>
      <c r="CE95" s="48">
        <f t="shared" si="80"/>
        <v>1</v>
      </c>
      <c r="CF95" s="48">
        <v>0</v>
      </c>
      <c r="CG95" s="396"/>
    </row>
    <row r="96" spans="1:85" ht="16.5" customHeight="1" x14ac:dyDescent="0.25">
      <c r="A96" s="396"/>
      <c r="B96" s="174"/>
      <c r="C96" s="174"/>
      <c r="N96" s="321"/>
      <c r="O96" s="177"/>
      <c r="P96" s="174"/>
      <c r="Q96" s="178"/>
      <c r="R96" s="178"/>
      <c r="S96" s="323"/>
      <c r="T96" s="194"/>
      <c r="U96" s="175"/>
      <c r="V96" s="175"/>
      <c r="W96" s="175"/>
      <c r="X96" s="176"/>
      <c r="Y96" s="175"/>
      <c r="Z96" s="177"/>
      <c r="AA96" s="177"/>
      <c r="AB96" s="177"/>
      <c r="AC96" s="177"/>
      <c r="AD96" s="177"/>
      <c r="AE96" s="195"/>
      <c r="AF96" s="177"/>
      <c r="AG96" s="177"/>
      <c r="AH96" s="177"/>
      <c r="AI96" s="177"/>
      <c r="AJ96" s="177"/>
      <c r="AK96" s="204"/>
      <c r="AL96" s="174"/>
      <c r="AM96" s="174"/>
      <c r="AN96" s="177"/>
      <c r="AO96" s="177"/>
      <c r="AP96" s="177"/>
      <c r="AQ96" s="178"/>
      <c r="AR96" s="396"/>
      <c r="AS96" s="64">
        <v>6.5</v>
      </c>
      <c r="AT96" s="48">
        <v>55</v>
      </c>
      <c r="AU96" s="47" t="s">
        <v>62</v>
      </c>
      <c r="AV96" s="47" t="s">
        <v>308</v>
      </c>
      <c r="AW96" s="177">
        <v>7</v>
      </c>
      <c r="AX96" s="177">
        <v>0</v>
      </c>
      <c r="AY96" s="177">
        <v>2</v>
      </c>
      <c r="AZ96" s="177">
        <f t="shared" si="85"/>
        <v>2</v>
      </c>
      <c r="BA96" s="177">
        <v>2</v>
      </c>
      <c r="BB96" s="202">
        <f t="shared" si="86"/>
        <v>17</v>
      </c>
      <c r="BC96" s="177">
        <f t="shared" si="87"/>
        <v>0</v>
      </c>
      <c r="BD96" s="177">
        <f t="shared" si="88"/>
        <v>4</v>
      </c>
      <c r="BE96" s="177">
        <f t="shared" si="89"/>
        <v>4</v>
      </c>
      <c r="BF96" s="203">
        <f t="shared" si="90"/>
        <v>6</v>
      </c>
      <c r="BG96" s="48">
        <v>10</v>
      </c>
      <c r="BH96" s="48">
        <v>0</v>
      </c>
      <c r="BI96" s="48">
        <v>2</v>
      </c>
      <c r="BJ96" s="48">
        <f t="shared" si="91"/>
        <v>2</v>
      </c>
      <c r="BK96" s="48">
        <v>4</v>
      </c>
      <c r="BL96" s="396"/>
      <c r="BM96" s="396"/>
      <c r="BN96" s="64">
        <v>8.5</v>
      </c>
      <c r="BP96" s="47" t="s">
        <v>40</v>
      </c>
      <c r="BR96" s="177">
        <v>1</v>
      </c>
      <c r="BS96" s="177">
        <v>0</v>
      </c>
      <c r="BT96" s="177">
        <v>1</v>
      </c>
      <c r="BU96" s="177">
        <f t="shared" si="76"/>
        <v>1</v>
      </c>
      <c r="BV96" s="177">
        <v>0</v>
      </c>
      <c r="BW96" s="202">
        <f t="shared" si="77"/>
        <v>1</v>
      </c>
      <c r="BX96" s="177">
        <f t="shared" si="77"/>
        <v>0</v>
      </c>
      <c r="BY96" s="177">
        <f t="shared" si="77"/>
        <v>1</v>
      </c>
      <c r="BZ96" s="177">
        <f t="shared" si="78"/>
        <v>1</v>
      </c>
      <c r="CA96" s="203">
        <f t="shared" si="79"/>
        <v>0</v>
      </c>
      <c r="CB96" s="48">
        <v>0</v>
      </c>
      <c r="CC96" s="48">
        <v>0</v>
      </c>
      <c r="CD96" s="48">
        <v>0</v>
      </c>
      <c r="CE96" s="48">
        <f t="shared" si="80"/>
        <v>0</v>
      </c>
      <c r="CF96" s="48">
        <v>0</v>
      </c>
      <c r="CG96" s="396"/>
    </row>
    <row r="97" spans="1:85" ht="16.5" customHeight="1" x14ac:dyDescent="0.25">
      <c r="A97" s="396"/>
      <c r="B97" s="174"/>
      <c r="C97" s="174"/>
      <c r="N97" s="324"/>
      <c r="O97" s="174"/>
      <c r="P97" s="174"/>
      <c r="Q97" s="178"/>
      <c r="R97" s="178"/>
      <c r="S97" s="323"/>
      <c r="T97" s="194"/>
      <c r="U97" s="175"/>
      <c r="V97" s="175"/>
      <c r="W97" s="175"/>
      <c r="X97" s="176"/>
      <c r="Y97" s="175"/>
      <c r="Z97" s="177"/>
      <c r="AA97" s="177"/>
      <c r="AB97" s="177"/>
      <c r="AC97" s="177"/>
      <c r="AD97" s="177"/>
      <c r="AE97" s="195"/>
      <c r="AF97" s="177"/>
      <c r="AG97" s="177"/>
      <c r="AH97" s="177"/>
      <c r="AI97" s="177"/>
      <c r="AJ97" s="177"/>
      <c r="AK97" s="204"/>
      <c r="AL97" s="397"/>
      <c r="AM97" s="397"/>
      <c r="AN97" s="177"/>
      <c r="AO97" s="177"/>
      <c r="AP97" s="177"/>
      <c r="AQ97" s="178"/>
      <c r="AR97" s="396"/>
      <c r="AS97" s="64">
        <v>6</v>
      </c>
      <c r="AT97" s="48">
        <v>3</v>
      </c>
      <c r="AU97" s="47" t="s">
        <v>81</v>
      </c>
      <c r="AV97" s="47" t="s">
        <v>308</v>
      </c>
      <c r="AW97" s="177">
        <v>6</v>
      </c>
      <c r="AX97" s="177">
        <v>0</v>
      </c>
      <c r="AY97" s="177">
        <v>2</v>
      </c>
      <c r="AZ97" s="177">
        <f t="shared" si="85"/>
        <v>2</v>
      </c>
      <c r="BA97" s="177">
        <v>2</v>
      </c>
      <c r="BB97" s="202">
        <f t="shared" si="86"/>
        <v>12</v>
      </c>
      <c r="BC97" s="177">
        <f t="shared" si="87"/>
        <v>0</v>
      </c>
      <c r="BD97" s="177">
        <f t="shared" si="88"/>
        <v>9</v>
      </c>
      <c r="BE97" s="177">
        <f t="shared" si="89"/>
        <v>9</v>
      </c>
      <c r="BF97" s="203">
        <f t="shared" si="90"/>
        <v>2</v>
      </c>
      <c r="BG97" s="48">
        <v>6</v>
      </c>
      <c r="BH97" s="48">
        <v>0</v>
      </c>
      <c r="BI97" s="48">
        <v>7</v>
      </c>
      <c r="BJ97" s="48">
        <f t="shared" si="91"/>
        <v>7</v>
      </c>
      <c r="BK97" s="48">
        <v>0</v>
      </c>
      <c r="BL97" s="396"/>
      <c r="BM97" s="396"/>
      <c r="BN97" s="64">
        <v>7</v>
      </c>
      <c r="BP97" s="47" t="s">
        <v>49</v>
      </c>
      <c r="BQ97" s="174"/>
      <c r="BR97" s="177">
        <v>1</v>
      </c>
      <c r="BS97" s="177">
        <v>0</v>
      </c>
      <c r="BT97" s="177">
        <v>0</v>
      </c>
      <c r="BU97" s="177">
        <f t="shared" si="76"/>
        <v>0</v>
      </c>
      <c r="BV97" s="177">
        <v>0</v>
      </c>
      <c r="BW97" s="202">
        <f t="shared" si="77"/>
        <v>1</v>
      </c>
      <c r="BX97" s="177">
        <f t="shared" si="77"/>
        <v>0</v>
      </c>
      <c r="BY97" s="177">
        <f t="shared" si="77"/>
        <v>0</v>
      </c>
      <c r="BZ97" s="177">
        <f t="shared" si="78"/>
        <v>0</v>
      </c>
      <c r="CA97" s="203">
        <f t="shared" si="79"/>
        <v>0</v>
      </c>
      <c r="CB97" s="48">
        <v>0</v>
      </c>
      <c r="CC97" s="48">
        <v>0</v>
      </c>
      <c r="CD97" s="48">
        <v>0</v>
      </c>
      <c r="CE97" s="48">
        <f t="shared" si="80"/>
        <v>0</v>
      </c>
      <c r="CF97" s="48">
        <v>0</v>
      </c>
      <c r="CG97" s="396"/>
    </row>
    <row r="98" spans="1:85" ht="16.5" customHeight="1" thickBot="1" x14ac:dyDescent="0.3">
      <c r="A98" s="396"/>
      <c r="B98" s="174"/>
      <c r="C98" s="174"/>
      <c r="D98" s="180" t="s">
        <v>147</v>
      </c>
      <c r="E98" s="180"/>
      <c r="F98" s="180"/>
      <c r="G98" s="182" t="s">
        <v>2</v>
      </c>
      <c r="H98" s="182"/>
      <c r="I98" s="182" t="s">
        <v>4</v>
      </c>
      <c r="J98" s="182" t="s">
        <v>30</v>
      </c>
      <c r="K98" s="182" t="s">
        <v>31</v>
      </c>
      <c r="L98" s="182" t="s">
        <v>32</v>
      </c>
      <c r="M98" s="340" t="s">
        <v>3</v>
      </c>
      <c r="N98" s="324"/>
      <c r="O98" s="174"/>
      <c r="P98" s="174"/>
      <c r="Q98" s="178"/>
      <c r="R98" s="178"/>
      <c r="S98" s="323"/>
      <c r="T98" s="408" t="s">
        <v>651</v>
      </c>
      <c r="U98" s="408"/>
      <c r="V98" s="408"/>
      <c r="W98" s="408"/>
      <c r="X98" s="408"/>
      <c r="Y98" s="408"/>
      <c r="Z98" s="408"/>
      <c r="AA98" s="408"/>
      <c r="AB98" s="408"/>
      <c r="AC98" s="408"/>
      <c r="AD98" s="408"/>
      <c r="AE98" s="408"/>
      <c r="AF98" s="408"/>
      <c r="AG98" s="408"/>
      <c r="AH98" s="408"/>
      <c r="AI98" s="408"/>
      <c r="AJ98" s="408"/>
      <c r="AK98" s="408"/>
      <c r="AL98" s="408"/>
      <c r="AM98" s="408"/>
      <c r="AN98" s="177"/>
      <c r="AO98" s="177"/>
      <c r="AP98" s="177"/>
      <c r="AQ98" s="178"/>
      <c r="AR98" s="396"/>
      <c r="AS98" s="64">
        <v>7</v>
      </c>
      <c r="AT98" s="48">
        <v>86</v>
      </c>
      <c r="AU98" s="47" t="s">
        <v>157</v>
      </c>
      <c r="AV98" s="47" t="s">
        <v>308</v>
      </c>
      <c r="AW98" s="177">
        <v>7</v>
      </c>
      <c r="AX98" s="177">
        <v>1</v>
      </c>
      <c r="AY98" s="177">
        <v>0</v>
      </c>
      <c r="AZ98" s="177">
        <f t="shared" si="85"/>
        <v>1</v>
      </c>
      <c r="BA98" s="177">
        <v>2</v>
      </c>
      <c r="BB98" s="202">
        <f t="shared" si="86"/>
        <v>21</v>
      </c>
      <c r="BC98" s="177">
        <f t="shared" si="87"/>
        <v>4</v>
      </c>
      <c r="BD98" s="177">
        <f t="shared" si="88"/>
        <v>3</v>
      </c>
      <c r="BE98" s="177">
        <f t="shared" si="89"/>
        <v>7</v>
      </c>
      <c r="BF98" s="203">
        <f t="shared" si="90"/>
        <v>4</v>
      </c>
      <c r="BG98" s="48">
        <v>14</v>
      </c>
      <c r="BH98" s="48">
        <v>3</v>
      </c>
      <c r="BI98" s="48">
        <v>3</v>
      </c>
      <c r="BJ98" s="48">
        <f t="shared" si="91"/>
        <v>6</v>
      </c>
      <c r="BK98" s="48">
        <v>2</v>
      </c>
      <c r="BL98" s="396"/>
      <c r="BM98" s="396"/>
      <c r="BN98" s="64">
        <v>7</v>
      </c>
      <c r="BP98" s="47" t="s">
        <v>58</v>
      </c>
      <c r="BQ98" s="174"/>
      <c r="BR98" s="177">
        <v>1</v>
      </c>
      <c r="BS98" s="177">
        <v>0</v>
      </c>
      <c r="BT98" s="177">
        <v>0</v>
      </c>
      <c r="BU98" s="177">
        <f t="shared" si="76"/>
        <v>0</v>
      </c>
      <c r="BV98" s="177">
        <v>2</v>
      </c>
      <c r="BW98" s="202">
        <f t="shared" si="77"/>
        <v>1</v>
      </c>
      <c r="BX98" s="177">
        <f t="shared" si="77"/>
        <v>0</v>
      </c>
      <c r="BY98" s="177">
        <f t="shared" si="77"/>
        <v>0</v>
      </c>
      <c r="BZ98" s="177">
        <f t="shared" si="78"/>
        <v>0</v>
      </c>
      <c r="CA98" s="203">
        <f t="shared" si="79"/>
        <v>2</v>
      </c>
      <c r="CB98" s="48">
        <v>0</v>
      </c>
      <c r="CC98" s="48">
        <v>0</v>
      </c>
      <c r="CD98" s="48">
        <v>0</v>
      </c>
      <c r="CE98" s="48">
        <f t="shared" si="80"/>
        <v>0</v>
      </c>
      <c r="CF98" s="48">
        <v>0</v>
      </c>
      <c r="CG98" s="396"/>
    </row>
    <row r="99" spans="1:85" ht="16.5" customHeight="1" x14ac:dyDescent="0.25">
      <c r="A99" s="396"/>
      <c r="B99" s="174"/>
      <c r="C99" s="174"/>
      <c r="D99" s="47" t="s">
        <v>265</v>
      </c>
      <c r="G99" s="175" t="s">
        <v>309</v>
      </c>
      <c r="I99" s="177">
        <v>7</v>
      </c>
      <c r="J99" s="177">
        <v>9</v>
      </c>
      <c r="K99" s="177">
        <v>3</v>
      </c>
      <c r="L99" s="177">
        <v>12</v>
      </c>
      <c r="M99" s="318">
        <v>18</v>
      </c>
      <c r="N99" s="324"/>
      <c r="O99" s="174"/>
      <c r="P99" s="174"/>
      <c r="Q99" s="178"/>
      <c r="R99" s="178"/>
      <c r="S99" s="323"/>
      <c r="T99" s="194"/>
      <c r="U99" s="175"/>
      <c r="V99" s="174"/>
      <c r="W99" s="174"/>
      <c r="X99" s="174"/>
      <c r="Y99" s="174"/>
      <c r="Z99" s="177"/>
      <c r="AA99" s="177"/>
      <c r="AB99" s="177"/>
      <c r="AC99" s="177"/>
      <c r="AD99" s="177"/>
      <c r="AE99" s="174"/>
      <c r="AF99" s="194"/>
      <c r="AG99" s="175"/>
      <c r="AH99" s="174"/>
      <c r="AI99" s="174"/>
      <c r="AJ99" s="174"/>
      <c r="AK99" s="174"/>
      <c r="AL99" s="177"/>
      <c r="AM99" s="177"/>
      <c r="AN99" s="177"/>
      <c r="AO99" s="177"/>
      <c r="AP99" s="177"/>
      <c r="AQ99" s="178"/>
      <c r="AR99" s="396"/>
      <c r="AS99" s="64">
        <v>7.5</v>
      </c>
      <c r="AT99" s="48">
        <v>7</v>
      </c>
      <c r="AU99" s="47" t="s">
        <v>42</v>
      </c>
      <c r="AV99" s="47" t="s">
        <v>308</v>
      </c>
      <c r="AW99" s="177">
        <v>7</v>
      </c>
      <c r="AX99" s="177">
        <v>0</v>
      </c>
      <c r="AY99" s="177">
        <v>1</v>
      </c>
      <c r="AZ99" s="177">
        <f t="shared" si="85"/>
        <v>1</v>
      </c>
      <c r="BA99" s="177">
        <v>6</v>
      </c>
      <c r="BB99" s="202">
        <f t="shared" si="86"/>
        <v>21</v>
      </c>
      <c r="BC99" s="177">
        <f t="shared" si="87"/>
        <v>2</v>
      </c>
      <c r="BD99" s="177">
        <f t="shared" si="88"/>
        <v>7</v>
      </c>
      <c r="BE99" s="177">
        <f t="shared" si="89"/>
        <v>9</v>
      </c>
      <c r="BF99" s="203">
        <f t="shared" si="90"/>
        <v>6</v>
      </c>
      <c r="BG99" s="48">
        <v>14</v>
      </c>
      <c r="BH99" s="48">
        <v>2</v>
      </c>
      <c r="BI99" s="48">
        <v>6</v>
      </c>
      <c r="BJ99" s="48">
        <f t="shared" si="91"/>
        <v>8</v>
      </c>
      <c r="BK99" s="48">
        <v>0</v>
      </c>
      <c r="BL99" s="396"/>
      <c r="BM99" s="396"/>
      <c r="BN99" s="64">
        <v>8</v>
      </c>
      <c r="BP99" s="47" t="s">
        <v>154</v>
      </c>
      <c r="BQ99" s="174"/>
      <c r="BR99" s="177">
        <v>0</v>
      </c>
      <c r="BS99" s="177">
        <v>0</v>
      </c>
      <c r="BT99" s="177">
        <v>0</v>
      </c>
      <c r="BU99" s="177">
        <f t="shared" si="76"/>
        <v>0</v>
      </c>
      <c r="BV99" s="177">
        <v>0</v>
      </c>
      <c r="BW99" s="202">
        <f t="shared" si="77"/>
        <v>1</v>
      </c>
      <c r="BX99" s="177">
        <f t="shared" si="77"/>
        <v>0</v>
      </c>
      <c r="BY99" s="177">
        <f t="shared" si="77"/>
        <v>2</v>
      </c>
      <c r="BZ99" s="177">
        <f t="shared" si="78"/>
        <v>2</v>
      </c>
      <c r="CA99" s="203">
        <f t="shared" si="79"/>
        <v>0</v>
      </c>
      <c r="CB99" s="48">
        <v>1</v>
      </c>
      <c r="CC99" s="48">
        <v>0</v>
      </c>
      <c r="CD99" s="48">
        <v>2</v>
      </c>
      <c r="CE99" s="48">
        <f t="shared" si="80"/>
        <v>2</v>
      </c>
      <c r="CF99" s="48">
        <v>0</v>
      </c>
      <c r="CG99" s="396"/>
    </row>
    <row r="100" spans="1:85" ht="16.5" customHeight="1" thickBot="1" x14ac:dyDescent="0.3">
      <c r="A100" s="396"/>
      <c r="B100" s="174"/>
      <c r="C100" s="174"/>
      <c r="D100" s="47" t="s">
        <v>180</v>
      </c>
      <c r="G100" s="175" t="s">
        <v>173</v>
      </c>
      <c r="I100" s="177">
        <v>5</v>
      </c>
      <c r="J100" s="177">
        <v>0</v>
      </c>
      <c r="K100" s="177">
        <v>0</v>
      </c>
      <c r="L100" s="177">
        <v>0</v>
      </c>
      <c r="M100" s="318">
        <v>12</v>
      </c>
      <c r="N100" s="324"/>
      <c r="O100" s="174"/>
      <c r="P100" s="174"/>
      <c r="Q100" s="178"/>
      <c r="R100" s="178"/>
      <c r="S100" s="323"/>
      <c r="T100" s="67" t="s">
        <v>310</v>
      </c>
      <c r="U100" s="245" t="s">
        <v>145</v>
      </c>
      <c r="V100" s="67"/>
      <c r="W100" s="67"/>
      <c r="X100" s="67"/>
      <c r="Y100" s="67"/>
      <c r="Z100" s="67"/>
      <c r="AA100" s="67"/>
      <c r="AB100" s="398" t="s">
        <v>4</v>
      </c>
      <c r="AC100" s="398" t="s">
        <v>8</v>
      </c>
      <c r="AD100" s="398" t="s">
        <v>9</v>
      </c>
      <c r="AE100" s="398" t="s">
        <v>10</v>
      </c>
      <c r="AF100" s="398" t="s">
        <v>129</v>
      </c>
      <c r="AG100" s="398"/>
      <c r="AH100" s="398" t="s">
        <v>3</v>
      </c>
      <c r="AI100" s="398" t="s">
        <v>130</v>
      </c>
      <c r="AJ100" s="398" t="s">
        <v>5</v>
      </c>
      <c r="AK100" s="398" t="s">
        <v>7</v>
      </c>
      <c r="AL100" s="398" t="s">
        <v>6</v>
      </c>
      <c r="AM100" s="398" t="s">
        <v>131</v>
      </c>
      <c r="AN100" s="177"/>
      <c r="AO100" s="177"/>
      <c r="AP100" s="177"/>
      <c r="AQ100" s="178"/>
      <c r="AR100" s="396"/>
      <c r="AS100" s="64">
        <v>7.5</v>
      </c>
      <c r="AT100" s="48">
        <v>4</v>
      </c>
      <c r="AU100" s="47" t="s">
        <v>115</v>
      </c>
      <c r="AV100" s="47" t="s">
        <v>308</v>
      </c>
      <c r="AW100" s="177">
        <v>0</v>
      </c>
      <c r="AX100" s="177">
        <v>0</v>
      </c>
      <c r="AY100" s="177">
        <v>0</v>
      </c>
      <c r="AZ100" s="177">
        <f t="shared" si="85"/>
        <v>0</v>
      </c>
      <c r="BA100" s="177">
        <v>0</v>
      </c>
      <c r="BB100" s="202">
        <f t="shared" si="86"/>
        <v>15</v>
      </c>
      <c r="BC100" s="177">
        <f t="shared" si="87"/>
        <v>0</v>
      </c>
      <c r="BD100" s="177">
        <f t="shared" si="88"/>
        <v>3</v>
      </c>
      <c r="BE100" s="177">
        <f t="shared" si="89"/>
        <v>3</v>
      </c>
      <c r="BF100" s="203">
        <f t="shared" si="90"/>
        <v>0</v>
      </c>
      <c r="BG100" s="48">
        <v>15</v>
      </c>
      <c r="BH100" s="48">
        <v>0</v>
      </c>
      <c r="BI100" s="48">
        <v>3</v>
      </c>
      <c r="BJ100" s="48">
        <f t="shared" si="91"/>
        <v>3</v>
      </c>
      <c r="BK100" s="48">
        <v>0</v>
      </c>
      <c r="BL100" s="396"/>
      <c r="BM100" s="396"/>
      <c r="BN100" s="64">
        <v>6</v>
      </c>
      <c r="BP100" s="47" t="s">
        <v>97</v>
      </c>
      <c r="BQ100" s="174"/>
      <c r="BR100" s="177">
        <v>1</v>
      </c>
      <c r="BS100" s="177">
        <v>0</v>
      </c>
      <c r="BT100" s="177">
        <v>0</v>
      </c>
      <c r="BU100" s="177">
        <f t="shared" si="76"/>
        <v>0</v>
      </c>
      <c r="BV100" s="177">
        <v>0</v>
      </c>
      <c r="BW100" s="202">
        <f t="shared" si="77"/>
        <v>5</v>
      </c>
      <c r="BX100" s="177">
        <f t="shared" si="77"/>
        <v>0</v>
      </c>
      <c r="BY100" s="177">
        <f t="shared" si="77"/>
        <v>0</v>
      </c>
      <c r="BZ100" s="177">
        <f t="shared" si="78"/>
        <v>0</v>
      </c>
      <c r="CA100" s="203">
        <f t="shared" si="79"/>
        <v>2</v>
      </c>
      <c r="CB100" s="48">
        <v>4</v>
      </c>
      <c r="CC100" s="48">
        <v>0</v>
      </c>
      <c r="CD100" s="48">
        <v>0</v>
      </c>
      <c r="CE100" s="48">
        <f t="shared" si="80"/>
        <v>0</v>
      </c>
      <c r="CF100" s="48">
        <v>2</v>
      </c>
      <c r="CG100" s="396"/>
    </row>
    <row r="101" spans="1:85" ht="16.5" customHeight="1" x14ac:dyDescent="0.25">
      <c r="A101" s="396"/>
      <c r="B101" s="174"/>
      <c r="C101" s="174"/>
      <c r="D101" s="47" t="s">
        <v>149</v>
      </c>
      <c r="G101" s="175" t="s">
        <v>309</v>
      </c>
      <c r="I101" s="177">
        <v>7</v>
      </c>
      <c r="J101" s="177">
        <v>0</v>
      </c>
      <c r="K101" s="177">
        <v>1</v>
      </c>
      <c r="L101" s="177">
        <v>1</v>
      </c>
      <c r="M101" s="318">
        <v>12</v>
      </c>
      <c r="N101" s="324"/>
      <c r="O101" s="174"/>
      <c r="P101" s="174"/>
      <c r="Q101" s="178"/>
      <c r="R101" s="178"/>
      <c r="S101" s="323"/>
      <c r="T101" s="118">
        <v>7.5</v>
      </c>
      <c r="U101" s="76" t="s">
        <v>98</v>
      </c>
      <c r="V101" s="76"/>
      <c r="W101" s="76"/>
      <c r="X101" s="76"/>
      <c r="Y101" s="119"/>
      <c r="Z101" s="76"/>
      <c r="AA101" s="58"/>
      <c r="AB101" s="58">
        <v>3</v>
      </c>
      <c r="AC101" s="58">
        <v>2</v>
      </c>
      <c r="AD101" s="58">
        <v>1</v>
      </c>
      <c r="AE101" s="58">
        <v>0</v>
      </c>
      <c r="AF101" s="413">
        <f t="shared" ref="AF101:AF106" si="93">(2*AC101+AE101)/(2*AB101)</f>
        <v>0.66666666666666663</v>
      </c>
      <c r="AG101" s="413"/>
      <c r="AH101" s="58">
        <v>0</v>
      </c>
      <c r="AI101" s="58">
        <v>0</v>
      </c>
      <c r="AJ101" s="58">
        <v>6</v>
      </c>
      <c r="AK101" s="58">
        <v>0</v>
      </c>
      <c r="AL101" s="58">
        <v>0</v>
      </c>
      <c r="AM101" s="120">
        <f t="shared" ref="AM101:AM106" si="94">+AJ101/AB101</f>
        <v>2</v>
      </c>
      <c r="AN101" s="174"/>
      <c r="AO101" s="177"/>
      <c r="AP101" s="174"/>
      <c r="AQ101" s="178"/>
      <c r="AR101" s="396"/>
      <c r="AS101" s="64">
        <v>8</v>
      </c>
      <c r="AT101" s="48"/>
      <c r="AU101" s="47" t="s">
        <v>136</v>
      </c>
      <c r="AV101" s="47" t="s">
        <v>308</v>
      </c>
      <c r="AW101" s="177"/>
      <c r="AX101" s="177"/>
      <c r="AY101" s="177"/>
      <c r="AZ101" s="177"/>
      <c r="BA101" s="177"/>
      <c r="BB101" s="202">
        <f t="shared" ref="BB101:BF109" si="95">+AW101+BG101</f>
        <v>6</v>
      </c>
      <c r="BC101" s="177">
        <f t="shared" si="95"/>
        <v>2</v>
      </c>
      <c r="BD101" s="177">
        <f t="shared" si="95"/>
        <v>0</v>
      </c>
      <c r="BE101" s="177">
        <f t="shared" si="95"/>
        <v>2</v>
      </c>
      <c r="BF101" s="203">
        <f t="shared" si="95"/>
        <v>0</v>
      </c>
      <c r="BG101" s="48">
        <v>6</v>
      </c>
      <c r="BH101" s="48">
        <v>2</v>
      </c>
      <c r="BI101" s="48">
        <v>0</v>
      </c>
      <c r="BJ101" s="48">
        <f t="shared" ref="BJ101" si="96">+BH101+BI101</f>
        <v>2</v>
      </c>
      <c r="BK101" s="48">
        <v>0</v>
      </c>
      <c r="BL101" s="396"/>
      <c r="BM101" s="396"/>
      <c r="BN101" s="64">
        <v>6.5</v>
      </c>
      <c r="BP101" s="47" t="s">
        <v>119</v>
      </c>
      <c r="BQ101" s="174"/>
      <c r="BR101" s="177">
        <v>0</v>
      </c>
      <c r="BS101" s="177">
        <v>0</v>
      </c>
      <c r="BT101" s="177">
        <v>0</v>
      </c>
      <c r="BU101" s="177">
        <f t="shared" si="76"/>
        <v>0</v>
      </c>
      <c r="BV101" s="177">
        <v>0</v>
      </c>
      <c r="BW101" s="202">
        <f t="shared" si="77"/>
        <v>2</v>
      </c>
      <c r="BX101" s="177">
        <f t="shared" si="77"/>
        <v>0</v>
      </c>
      <c r="BY101" s="177">
        <f t="shared" si="77"/>
        <v>0</v>
      </c>
      <c r="BZ101" s="177">
        <f t="shared" si="78"/>
        <v>0</v>
      </c>
      <c r="CA101" s="203">
        <f t="shared" si="79"/>
        <v>0</v>
      </c>
      <c r="CB101" s="48">
        <v>2</v>
      </c>
      <c r="CC101" s="48">
        <v>0</v>
      </c>
      <c r="CD101" s="48">
        <v>0</v>
      </c>
      <c r="CE101" s="48">
        <f t="shared" si="80"/>
        <v>0</v>
      </c>
      <c r="CF101" s="48">
        <v>0</v>
      </c>
      <c r="CG101" s="396"/>
    </row>
    <row r="102" spans="1:85" ht="16.5" customHeight="1" thickBot="1" x14ac:dyDescent="0.3">
      <c r="A102" s="396"/>
      <c r="B102" s="174"/>
      <c r="C102" s="174"/>
      <c r="D102" s="47" t="s">
        <v>424</v>
      </c>
      <c r="G102" s="175" t="s">
        <v>177</v>
      </c>
      <c r="I102" s="177">
        <v>6</v>
      </c>
      <c r="J102" s="177">
        <v>0</v>
      </c>
      <c r="K102" s="177">
        <v>5</v>
      </c>
      <c r="L102" s="177">
        <v>5</v>
      </c>
      <c r="M102" s="318">
        <v>6</v>
      </c>
      <c r="N102" s="174"/>
      <c r="O102" s="174"/>
      <c r="P102" s="174"/>
      <c r="Q102" s="178"/>
      <c r="R102" s="178"/>
      <c r="S102" s="323"/>
      <c r="T102" s="118">
        <v>7.5</v>
      </c>
      <c r="U102" s="76" t="s">
        <v>327</v>
      </c>
      <c r="V102" s="76"/>
      <c r="W102" s="76"/>
      <c r="X102" s="76"/>
      <c r="Y102" s="119"/>
      <c r="Z102" s="76"/>
      <c r="AA102" s="58"/>
      <c r="AB102" s="58">
        <v>1</v>
      </c>
      <c r="AC102" s="58">
        <v>1</v>
      </c>
      <c r="AD102" s="58">
        <v>0</v>
      </c>
      <c r="AE102" s="58">
        <v>0</v>
      </c>
      <c r="AF102" s="411">
        <f t="shared" si="93"/>
        <v>1</v>
      </c>
      <c r="AG102" s="411"/>
      <c r="AH102" s="58">
        <v>0</v>
      </c>
      <c r="AI102" s="58">
        <v>0</v>
      </c>
      <c r="AJ102" s="58">
        <v>1</v>
      </c>
      <c r="AK102" s="58">
        <v>0</v>
      </c>
      <c r="AL102" s="58">
        <v>0</v>
      </c>
      <c r="AM102" s="120">
        <f t="shared" si="94"/>
        <v>1</v>
      </c>
      <c r="AN102" s="177"/>
      <c r="AO102" s="177"/>
      <c r="AP102" s="174"/>
      <c r="AQ102" s="178"/>
      <c r="AR102" s="396"/>
      <c r="AS102" s="33" t="s">
        <v>50</v>
      </c>
      <c r="AT102" s="33"/>
      <c r="AU102" s="33"/>
      <c r="AV102" s="216"/>
      <c r="AW102" s="217">
        <f>SUM(AW90:AW101)</f>
        <v>69</v>
      </c>
      <c r="AX102" s="217">
        <f>SUM(AX90:AX101)</f>
        <v>17</v>
      </c>
      <c r="AY102" s="217">
        <f>SUM(AY90:AY101)+SUMIF(Y$5:Y$12,"State Farm",AI$5:AI$12)</f>
        <v>23</v>
      </c>
      <c r="AZ102" s="217">
        <f>+AY102+AX102</f>
        <v>40</v>
      </c>
      <c r="BA102" s="217">
        <f>SUM(BA90:BA101)</f>
        <v>18</v>
      </c>
      <c r="BB102" s="218">
        <f t="shared" si="95"/>
        <v>215</v>
      </c>
      <c r="BC102" s="217">
        <f t="shared" si="95"/>
        <v>69</v>
      </c>
      <c r="BD102" s="217">
        <f t="shared" si="95"/>
        <v>96</v>
      </c>
      <c r="BE102" s="217">
        <f t="shared" si="95"/>
        <v>165</v>
      </c>
      <c r="BF102" s="219">
        <f t="shared" si="95"/>
        <v>30</v>
      </c>
      <c r="BG102" s="217">
        <f>+SUM(BG90:BG101)</f>
        <v>146</v>
      </c>
      <c r="BH102" s="217">
        <f>+SUM(BH90:BH101)</f>
        <v>52</v>
      </c>
      <c r="BI102" s="217">
        <f>+SUM(BI90:BI101)+SUMIF($Y$35:$Y$42,"State Farm",$AI$35:$AI$42)</f>
        <v>73</v>
      </c>
      <c r="BJ102" s="217">
        <f>+BI102+BH102</f>
        <v>125</v>
      </c>
      <c r="BK102" s="217">
        <f>+SUM(BK90:BK101)+SUMIF($Y$35:$Y$42,"State Farm",$AH$35:$AH$42)</f>
        <v>12</v>
      </c>
      <c r="BL102" s="396"/>
      <c r="BM102" s="396"/>
      <c r="BN102" s="64">
        <v>8</v>
      </c>
      <c r="BP102" s="47" t="s">
        <v>76</v>
      </c>
      <c r="BR102" s="177">
        <v>1</v>
      </c>
      <c r="BS102" s="177">
        <v>0</v>
      </c>
      <c r="BT102" s="177">
        <v>0</v>
      </c>
      <c r="BU102" s="177">
        <f t="shared" si="76"/>
        <v>0</v>
      </c>
      <c r="BV102" s="177">
        <v>0</v>
      </c>
      <c r="BW102" s="202">
        <f t="shared" si="77"/>
        <v>1</v>
      </c>
      <c r="BX102" s="177">
        <f t="shared" si="77"/>
        <v>0</v>
      </c>
      <c r="BY102" s="177">
        <f t="shared" si="77"/>
        <v>0</v>
      </c>
      <c r="BZ102" s="177">
        <f t="shared" si="78"/>
        <v>0</v>
      </c>
      <c r="CA102" s="203">
        <f t="shared" si="79"/>
        <v>0</v>
      </c>
      <c r="CB102" s="48">
        <v>0</v>
      </c>
      <c r="CC102" s="48">
        <v>0</v>
      </c>
      <c r="CD102" s="48">
        <v>0</v>
      </c>
      <c r="CE102" s="48">
        <f t="shared" si="80"/>
        <v>0</v>
      </c>
      <c r="CF102" s="48">
        <v>0</v>
      </c>
      <c r="CG102" s="396"/>
    </row>
    <row r="103" spans="1:85" ht="16.5" customHeight="1" thickBot="1" x14ac:dyDescent="0.3">
      <c r="A103" s="396"/>
      <c r="B103" s="174"/>
      <c r="C103" s="174"/>
      <c r="D103" s="47" t="s">
        <v>46</v>
      </c>
      <c r="G103" s="175" t="s">
        <v>177</v>
      </c>
      <c r="I103" s="177">
        <v>7</v>
      </c>
      <c r="J103" s="177">
        <v>5</v>
      </c>
      <c r="K103" s="177">
        <v>2</v>
      </c>
      <c r="L103" s="177">
        <v>7</v>
      </c>
      <c r="M103" s="318">
        <v>6</v>
      </c>
      <c r="N103" s="174"/>
      <c r="O103" s="174"/>
      <c r="P103" s="174"/>
      <c r="Q103" s="178"/>
      <c r="R103" s="178"/>
      <c r="S103" s="323"/>
      <c r="T103" s="118">
        <v>6.5</v>
      </c>
      <c r="U103" s="76" t="s">
        <v>251</v>
      </c>
      <c r="V103" s="76"/>
      <c r="W103" s="76"/>
      <c r="X103" s="76"/>
      <c r="Y103" s="119"/>
      <c r="Z103" s="76"/>
      <c r="AA103" s="58"/>
      <c r="AB103" s="58">
        <v>1</v>
      </c>
      <c r="AC103" s="58">
        <v>0</v>
      </c>
      <c r="AD103" s="58">
        <v>0</v>
      </c>
      <c r="AE103" s="58">
        <v>1</v>
      </c>
      <c r="AF103" s="411">
        <f t="shared" si="93"/>
        <v>0.5</v>
      </c>
      <c r="AG103" s="411"/>
      <c r="AH103" s="58">
        <v>0</v>
      </c>
      <c r="AI103" s="58">
        <v>0</v>
      </c>
      <c r="AJ103" s="58">
        <v>3</v>
      </c>
      <c r="AK103" s="58">
        <v>0</v>
      </c>
      <c r="AL103" s="58">
        <v>0</v>
      </c>
      <c r="AM103" s="120">
        <f t="shared" si="94"/>
        <v>3</v>
      </c>
      <c r="AN103" s="177"/>
      <c r="AO103" s="177"/>
      <c r="AP103" s="177"/>
      <c r="AQ103" s="178"/>
      <c r="AR103" s="396"/>
      <c r="AS103" s="35" t="s">
        <v>86</v>
      </c>
      <c r="AT103" s="220"/>
      <c r="AU103" s="35"/>
      <c r="AV103" s="205" t="s">
        <v>640</v>
      </c>
      <c r="AW103" s="199">
        <v>12</v>
      </c>
      <c r="AX103" s="199">
        <v>4</v>
      </c>
      <c r="AY103" s="199">
        <v>9</v>
      </c>
      <c r="AZ103" s="177">
        <f t="shared" ref="AZ103:AZ113" si="97">+AY103+AX103</f>
        <v>13</v>
      </c>
      <c r="BA103" s="199">
        <v>2</v>
      </c>
      <c r="BB103" s="202">
        <f t="shared" si="95"/>
        <v>44</v>
      </c>
      <c r="BC103" s="177">
        <f t="shared" si="95"/>
        <v>17</v>
      </c>
      <c r="BD103" s="177">
        <f t="shared" si="95"/>
        <v>20</v>
      </c>
      <c r="BE103" s="177">
        <f t="shared" si="95"/>
        <v>37</v>
      </c>
      <c r="BF103" s="203">
        <f t="shared" si="95"/>
        <v>2</v>
      </c>
      <c r="BG103" s="31">
        <v>32</v>
      </c>
      <c r="BH103" s="31">
        <v>13</v>
      </c>
      <c r="BI103" s="31">
        <v>11</v>
      </c>
      <c r="BJ103" s="31">
        <f>+BH103+BI103</f>
        <v>24</v>
      </c>
      <c r="BK103" s="31">
        <v>0</v>
      </c>
      <c r="BL103" s="396"/>
      <c r="BM103" s="396"/>
      <c r="BN103" s="64">
        <v>9.5</v>
      </c>
      <c r="BP103" s="47" t="s">
        <v>91</v>
      </c>
      <c r="BQ103" s="174"/>
      <c r="BR103" s="177">
        <v>0</v>
      </c>
      <c r="BS103" s="177">
        <v>0</v>
      </c>
      <c r="BT103" s="177">
        <v>0</v>
      </c>
      <c r="BU103" s="177">
        <f>+BS103+BT103</f>
        <v>0</v>
      </c>
      <c r="BV103" s="177">
        <v>0</v>
      </c>
      <c r="BW103" s="202">
        <f>+CB103+BR103</f>
        <v>1</v>
      </c>
      <c r="BX103" s="177">
        <f>+CC103+BS103</f>
        <v>0</v>
      </c>
      <c r="BY103" s="177">
        <f>+CD103+BT103</f>
        <v>1</v>
      </c>
      <c r="BZ103" s="177">
        <f>+BX103+BY103</f>
        <v>1</v>
      </c>
      <c r="CA103" s="203">
        <f>+CF103+BV103</f>
        <v>2</v>
      </c>
      <c r="CB103" s="48">
        <v>1</v>
      </c>
      <c r="CC103" s="48">
        <v>0</v>
      </c>
      <c r="CD103" s="48">
        <v>1</v>
      </c>
      <c r="CE103" s="48">
        <f>+CC103+CD103</f>
        <v>1</v>
      </c>
      <c r="CF103" s="48">
        <v>2</v>
      </c>
      <c r="CG103" s="396"/>
    </row>
    <row r="104" spans="1:85" ht="16.5" customHeight="1" x14ac:dyDescent="0.25">
      <c r="A104" s="396"/>
      <c r="B104" s="174"/>
      <c r="C104" s="174"/>
      <c r="D104" s="47" t="s">
        <v>42</v>
      </c>
      <c r="G104" s="175" t="s">
        <v>308</v>
      </c>
      <c r="I104" s="177">
        <v>7</v>
      </c>
      <c r="J104" s="177">
        <v>0</v>
      </c>
      <c r="K104" s="177">
        <v>1</v>
      </c>
      <c r="L104" s="177">
        <v>1</v>
      </c>
      <c r="M104" s="318">
        <v>6</v>
      </c>
      <c r="N104" s="174"/>
      <c r="O104" s="174"/>
      <c r="P104" s="174"/>
      <c r="Q104" s="178"/>
      <c r="R104" s="178"/>
      <c r="S104" s="323"/>
      <c r="T104" s="118">
        <v>7.5</v>
      </c>
      <c r="U104" s="76" t="s">
        <v>16</v>
      </c>
      <c r="V104" s="76"/>
      <c r="W104" s="76"/>
      <c r="X104" s="76"/>
      <c r="Y104" s="119"/>
      <c r="Z104" s="76"/>
      <c r="AA104" s="58"/>
      <c r="AB104" s="58">
        <v>1</v>
      </c>
      <c r="AC104" s="58">
        <v>1</v>
      </c>
      <c r="AD104" s="58">
        <v>0</v>
      </c>
      <c r="AE104" s="58">
        <v>0</v>
      </c>
      <c r="AF104" s="411">
        <f t="shared" si="93"/>
        <v>1</v>
      </c>
      <c r="AG104" s="411"/>
      <c r="AH104" s="58">
        <v>0</v>
      </c>
      <c r="AI104" s="58">
        <v>0</v>
      </c>
      <c r="AJ104" s="58">
        <v>1</v>
      </c>
      <c r="AK104" s="58">
        <v>0</v>
      </c>
      <c r="AL104" s="58">
        <v>0</v>
      </c>
      <c r="AM104" s="120">
        <f t="shared" si="94"/>
        <v>1</v>
      </c>
      <c r="AN104" s="174"/>
      <c r="AO104" s="174"/>
      <c r="AP104" s="174"/>
      <c r="AQ104" s="178"/>
      <c r="AR104" s="396"/>
      <c r="AS104" s="64">
        <v>9.5</v>
      </c>
      <c r="AT104" s="48">
        <v>10</v>
      </c>
      <c r="AU104" s="47" t="s">
        <v>71</v>
      </c>
      <c r="AV104" s="47" t="s">
        <v>17</v>
      </c>
      <c r="AW104" s="177">
        <v>6</v>
      </c>
      <c r="AX104" s="177">
        <v>11</v>
      </c>
      <c r="AY104" s="177">
        <v>12</v>
      </c>
      <c r="AZ104" s="177">
        <f>+AY104+AX104</f>
        <v>23</v>
      </c>
      <c r="BA104" s="177">
        <v>0</v>
      </c>
      <c r="BB104" s="202">
        <f>+AW104+BG104</f>
        <v>19</v>
      </c>
      <c r="BC104" s="177">
        <f>+AX104+BH104</f>
        <v>28</v>
      </c>
      <c r="BD104" s="177">
        <f>+AY104+BI104</f>
        <v>28</v>
      </c>
      <c r="BE104" s="177">
        <f>+AZ104+BJ104</f>
        <v>56</v>
      </c>
      <c r="BF104" s="203">
        <f>+BA104+BK104</f>
        <v>6</v>
      </c>
      <c r="BG104" s="48">
        <v>13</v>
      </c>
      <c r="BH104" s="48">
        <v>17</v>
      </c>
      <c r="BI104" s="48">
        <v>16</v>
      </c>
      <c r="BJ104" s="48">
        <f>+BH104+BI104</f>
        <v>33</v>
      </c>
      <c r="BK104" s="48">
        <v>6</v>
      </c>
      <c r="BL104" s="396"/>
      <c r="BM104" s="396"/>
      <c r="BN104" s="232" t="s">
        <v>641</v>
      </c>
      <c r="BO104" s="232"/>
      <c r="BP104" s="233"/>
      <c r="BQ104" s="208"/>
      <c r="BR104" s="199">
        <f t="shared" ref="BR104:CF104" si="98">SUM(BR78:BR103)</f>
        <v>24</v>
      </c>
      <c r="BS104" s="199">
        <f t="shared" si="98"/>
        <v>8</v>
      </c>
      <c r="BT104" s="199">
        <f t="shared" si="98"/>
        <v>4</v>
      </c>
      <c r="BU104" s="199">
        <f t="shared" si="98"/>
        <v>12</v>
      </c>
      <c r="BV104" s="199">
        <f t="shared" si="98"/>
        <v>2</v>
      </c>
      <c r="BW104" s="199">
        <f t="shared" si="98"/>
        <v>49</v>
      </c>
      <c r="BX104" s="199">
        <f t="shared" si="98"/>
        <v>14</v>
      </c>
      <c r="BY104" s="199">
        <f t="shared" si="98"/>
        <v>11</v>
      </c>
      <c r="BZ104" s="199">
        <f t="shared" si="98"/>
        <v>25</v>
      </c>
      <c r="CA104" s="199">
        <f t="shared" si="98"/>
        <v>8</v>
      </c>
      <c r="CB104" s="199">
        <f t="shared" si="98"/>
        <v>25</v>
      </c>
      <c r="CC104" s="199">
        <f t="shared" si="98"/>
        <v>6</v>
      </c>
      <c r="CD104" s="199">
        <f t="shared" si="98"/>
        <v>7</v>
      </c>
      <c r="CE104" s="199">
        <f t="shared" si="98"/>
        <v>13</v>
      </c>
      <c r="CF104" s="199">
        <f t="shared" si="98"/>
        <v>6</v>
      </c>
      <c r="CG104" s="396"/>
    </row>
    <row r="105" spans="1:85" ht="16.5" customHeight="1" x14ac:dyDescent="0.25">
      <c r="A105" s="396"/>
      <c r="B105" s="174"/>
      <c r="C105" s="174"/>
      <c r="D105" s="47" t="s">
        <v>41</v>
      </c>
      <c r="G105" s="175" t="s">
        <v>21</v>
      </c>
      <c r="I105" s="177">
        <v>6</v>
      </c>
      <c r="J105" s="177">
        <v>0</v>
      </c>
      <c r="K105" s="177">
        <v>3</v>
      </c>
      <c r="L105" s="177">
        <v>3</v>
      </c>
      <c r="M105" s="318">
        <v>4</v>
      </c>
      <c r="N105" s="174"/>
      <c r="O105" s="174"/>
      <c r="P105" s="174"/>
      <c r="Q105" s="178"/>
      <c r="R105" s="178"/>
      <c r="S105" s="323"/>
      <c r="T105" s="118">
        <v>7.5</v>
      </c>
      <c r="U105" s="76" t="s">
        <v>149</v>
      </c>
      <c r="V105" s="76"/>
      <c r="W105" s="76"/>
      <c r="X105" s="76"/>
      <c r="Y105" s="119"/>
      <c r="Z105" s="76"/>
      <c r="AA105" s="58"/>
      <c r="AB105" s="58">
        <v>0.5</v>
      </c>
      <c r="AC105" s="58">
        <v>0</v>
      </c>
      <c r="AD105" s="58">
        <v>1</v>
      </c>
      <c r="AE105" s="58">
        <v>0</v>
      </c>
      <c r="AF105" s="411">
        <f t="shared" si="93"/>
        <v>0</v>
      </c>
      <c r="AG105" s="411"/>
      <c r="AH105" s="58">
        <v>2</v>
      </c>
      <c r="AI105" s="58">
        <v>0</v>
      </c>
      <c r="AJ105" s="58">
        <v>2</v>
      </c>
      <c r="AK105" s="58">
        <v>0</v>
      </c>
      <c r="AL105" s="58">
        <v>0</v>
      </c>
      <c r="AM105" s="120">
        <f t="shared" si="94"/>
        <v>4</v>
      </c>
      <c r="AN105" s="174"/>
      <c r="AO105" s="174"/>
      <c r="AP105" s="174"/>
      <c r="AQ105" s="178"/>
      <c r="AR105" s="396"/>
      <c r="AS105" s="64">
        <v>8.5</v>
      </c>
      <c r="AT105" s="48">
        <v>7</v>
      </c>
      <c r="AU105" s="47" t="s">
        <v>40</v>
      </c>
      <c r="AV105" s="47" t="s">
        <v>17</v>
      </c>
      <c r="AW105" s="177">
        <v>5</v>
      </c>
      <c r="AX105" s="177">
        <v>3</v>
      </c>
      <c r="AY105" s="177">
        <v>11</v>
      </c>
      <c r="AZ105" s="177">
        <f>+AY105+AX105</f>
        <v>14</v>
      </c>
      <c r="BA105" s="177">
        <v>2</v>
      </c>
      <c r="BB105" s="202">
        <f>+AW105+BG105</f>
        <v>19</v>
      </c>
      <c r="BC105" s="177">
        <f>+AX105+BH105</f>
        <v>10</v>
      </c>
      <c r="BD105" s="177">
        <f>+AY105+BI105</f>
        <v>33</v>
      </c>
      <c r="BE105" s="177">
        <f>+AZ105+BJ105</f>
        <v>43</v>
      </c>
      <c r="BF105" s="203">
        <f>+BA105+BK105</f>
        <v>4</v>
      </c>
      <c r="BG105" s="48">
        <v>14</v>
      </c>
      <c r="BH105" s="48">
        <v>7</v>
      </c>
      <c r="BI105" s="48">
        <v>22</v>
      </c>
      <c r="BJ105" s="48">
        <f>+BH105+BI105</f>
        <v>29</v>
      </c>
      <c r="BK105" s="48">
        <v>2</v>
      </c>
      <c r="BL105" s="396"/>
      <c r="BM105" s="396"/>
      <c r="BN105" s="246" t="s">
        <v>642</v>
      </c>
      <c r="BO105" s="246"/>
      <c r="BP105" s="247"/>
      <c r="BQ105" s="174"/>
      <c r="BR105" s="177">
        <f>+BR104+BR53</f>
        <v>93</v>
      </c>
      <c r="BS105" s="177">
        <f>+BS104+BS53</f>
        <v>36</v>
      </c>
      <c r="BT105" s="177">
        <f>+BT104+BT53</f>
        <v>44</v>
      </c>
      <c r="BU105" s="177">
        <f>+BU104+BU53</f>
        <v>80</v>
      </c>
      <c r="BV105" s="177">
        <f>+BV104+BV53+AH82</f>
        <v>10</v>
      </c>
      <c r="BW105" s="177">
        <f>+BW104+BW53</f>
        <v>333</v>
      </c>
      <c r="BX105" s="177">
        <f>+BX104+BX53</f>
        <v>116</v>
      </c>
      <c r="BY105" s="177">
        <f>+BY104+BY53</f>
        <v>108</v>
      </c>
      <c r="BZ105" s="177">
        <f>+BZ104+BZ53</f>
        <v>224</v>
      </c>
      <c r="CA105" s="177">
        <f>+CA104+CA53+AH93</f>
        <v>40</v>
      </c>
      <c r="CB105" s="177">
        <f>+CB104+CB53</f>
        <v>240</v>
      </c>
      <c r="CC105" s="177">
        <f>+CC104+CC53</f>
        <v>80</v>
      </c>
      <c r="CD105" s="177">
        <f>+CD104+CD53</f>
        <v>64</v>
      </c>
      <c r="CE105" s="177">
        <f>+CE104+CE53</f>
        <v>144</v>
      </c>
      <c r="CF105" s="177">
        <f>+CF104+CF53</f>
        <v>30</v>
      </c>
      <c r="CG105" s="396"/>
    </row>
    <row r="106" spans="1:85" ht="16.5" customHeight="1" x14ac:dyDescent="0.25">
      <c r="A106" s="396"/>
      <c r="B106" s="174"/>
      <c r="C106" s="174"/>
      <c r="D106" s="47" t="s">
        <v>20</v>
      </c>
      <c r="G106" s="175" t="s">
        <v>179</v>
      </c>
      <c r="I106" s="177">
        <v>6</v>
      </c>
      <c r="J106" s="177">
        <v>0</v>
      </c>
      <c r="K106" s="177">
        <v>0</v>
      </c>
      <c r="L106" s="177">
        <v>0</v>
      </c>
      <c r="M106" s="318">
        <v>4</v>
      </c>
      <c r="N106" s="174"/>
      <c r="O106" s="174"/>
      <c r="P106" s="174"/>
      <c r="Q106" s="178"/>
      <c r="R106" s="178"/>
      <c r="S106" s="323"/>
      <c r="T106" s="118">
        <v>7.5</v>
      </c>
      <c r="U106" s="76" t="s">
        <v>557</v>
      </c>
      <c r="V106" s="76"/>
      <c r="W106" s="76"/>
      <c r="X106" s="76"/>
      <c r="Y106" s="119"/>
      <c r="Z106" s="76"/>
      <c r="AA106" s="58"/>
      <c r="AB106" s="58">
        <v>1</v>
      </c>
      <c r="AC106" s="58">
        <v>1</v>
      </c>
      <c r="AD106" s="58">
        <v>0</v>
      </c>
      <c r="AE106" s="58">
        <v>0</v>
      </c>
      <c r="AF106" s="411">
        <f t="shared" si="93"/>
        <v>1</v>
      </c>
      <c r="AG106" s="411"/>
      <c r="AH106" s="58">
        <v>0</v>
      </c>
      <c r="AI106" s="58">
        <v>0</v>
      </c>
      <c r="AJ106" s="58">
        <v>2</v>
      </c>
      <c r="AK106" s="58">
        <v>0</v>
      </c>
      <c r="AL106" s="58">
        <v>0</v>
      </c>
      <c r="AM106" s="120">
        <f t="shared" si="94"/>
        <v>2</v>
      </c>
      <c r="AN106" s="174"/>
      <c r="AO106" s="174"/>
      <c r="AP106" s="174"/>
      <c r="AQ106" s="178"/>
      <c r="AR106" s="396"/>
      <c r="AS106" s="64">
        <v>6.5</v>
      </c>
      <c r="AT106" s="48">
        <v>9</v>
      </c>
      <c r="AU106" s="47" t="s">
        <v>443</v>
      </c>
      <c r="AV106" s="47" t="s">
        <v>17</v>
      </c>
      <c r="AW106" s="177">
        <v>7</v>
      </c>
      <c r="AX106" s="177">
        <v>5</v>
      </c>
      <c r="AY106" s="177">
        <v>4</v>
      </c>
      <c r="AZ106" s="177">
        <f>+AY106+AX106</f>
        <v>9</v>
      </c>
      <c r="BA106" s="177">
        <v>2</v>
      </c>
      <c r="BB106" s="202">
        <f>+AW106+BG106</f>
        <v>7</v>
      </c>
      <c r="BC106" s="177">
        <f>+AX106+BH106</f>
        <v>5</v>
      </c>
      <c r="BD106" s="177">
        <f>+AY106+BI106</f>
        <v>4</v>
      </c>
      <c r="BE106" s="177">
        <f>+AZ106+BJ106</f>
        <v>9</v>
      </c>
      <c r="BF106" s="203">
        <f>+BA106+BK106</f>
        <v>2</v>
      </c>
      <c r="BG106" s="48"/>
      <c r="BH106" s="48"/>
      <c r="BI106" s="48"/>
      <c r="BJ106" s="48"/>
      <c r="BK106" s="48"/>
      <c r="BL106" s="396"/>
      <c r="BM106" s="396"/>
      <c r="BN106" s="246" t="s">
        <v>643</v>
      </c>
      <c r="BO106" s="246"/>
      <c r="BP106" s="247"/>
      <c r="BQ106" s="174"/>
      <c r="BR106" s="177">
        <f t="shared" ref="BR106:CF106" si="99">+AW5+AW19+AW33+AW45+AW78+AW90+AW103+AW117</f>
        <v>93</v>
      </c>
      <c r="BS106" s="177">
        <f t="shared" si="99"/>
        <v>36</v>
      </c>
      <c r="BT106" s="177">
        <f t="shared" si="99"/>
        <v>44</v>
      </c>
      <c r="BU106" s="177">
        <f t="shared" si="99"/>
        <v>80</v>
      </c>
      <c r="BV106" s="177">
        <f t="shared" si="99"/>
        <v>12</v>
      </c>
      <c r="BW106" s="177">
        <f t="shared" si="99"/>
        <v>333</v>
      </c>
      <c r="BX106" s="177">
        <f t="shared" si="99"/>
        <v>116</v>
      </c>
      <c r="BY106" s="177">
        <f t="shared" si="99"/>
        <v>108</v>
      </c>
      <c r="BZ106" s="177">
        <f t="shared" si="99"/>
        <v>224</v>
      </c>
      <c r="CA106" s="177">
        <f t="shared" si="99"/>
        <v>42</v>
      </c>
      <c r="CB106" s="177">
        <f t="shared" si="99"/>
        <v>240</v>
      </c>
      <c r="CC106" s="177">
        <f t="shared" si="99"/>
        <v>80</v>
      </c>
      <c r="CD106" s="177">
        <f t="shared" si="99"/>
        <v>64</v>
      </c>
      <c r="CE106" s="177">
        <f t="shared" si="99"/>
        <v>144</v>
      </c>
      <c r="CF106" s="177">
        <f t="shared" si="99"/>
        <v>30</v>
      </c>
      <c r="CG106" s="396"/>
    </row>
    <row r="107" spans="1:85" ht="16.5" customHeight="1" thickBot="1" x14ac:dyDescent="0.3">
      <c r="A107" s="396"/>
      <c r="B107" s="174"/>
      <c r="C107" s="174"/>
      <c r="D107" s="47" t="s">
        <v>73</v>
      </c>
      <c r="G107" s="175" t="s">
        <v>307</v>
      </c>
      <c r="I107" s="177">
        <v>7</v>
      </c>
      <c r="J107" s="177">
        <v>4</v>
      </c>
      <c r="K107" s="177">
        <v>1</v>
      </c>
      <c r="L107" s="177">
        <v>5</v>
      </c>
      <c r="M107" s="318">
        <v>4</v>
      </c>
      <c r="N107" s="174"/>
      <c r="O107" s="174"/>
      <c r="P107" s="174"/>
      <c r="Q107" s="178"/>
      <c r="R107" s="178"/>
      <c r="S107" s="323"/>
      <c r="T107" s="118">
        <v>7.5</v>
      </c>
      <c r="U107" s="76" t="s">
        <v>127</v>
      </c>
      <c r="V107" s="76"/>
      <c r="W107" s="76"/>
      <c r="X107" s="76"/>
      <c r="Y107" s="119"/>
      <c r="Z107" s="76"/>
      <c r="AA107" s="58"/>
      <c r="AB107" s="58">
        <v>1</v>
      </c>
      <c r="AC107" s="58">
        <v>0</v>
      </c>
      <c r="AD107" s="58">
        <v>1</v>
      </c>
      <c r="AE107" s="58">
        <v>0</v>
      </c>
      <c r="AF107" s="412">
        <f>(2*AC107+AE107)/(2*AB107)</f>
        <v>0</v>
      </c>
      <c r="AG107" s="412"/>
      <c r="AH107" s="58">
        <v>0</v>
      </c>
      <c r="AI107" s="58">
        <v>0</v>
      </c>
      <c r="AJ107" s="58">
        <v>3</v>
      </c>
      <c r="AK107" s="58">
        <v>0</v>
      </c>
      <c r="AL107" s="58">
        <v>0</v>
      </c>
      <c r="AM107" s="120">
        <f>+AJ107/AB107</f>
        <v>3</v>
      </c>
      <c r="AN107" s="174"/>
      <c r="AO107" s="174"/>
      <c r="AP107" s="174"/>
      <c r="AQ107" s="178"/>
      <c r="AR107" s="396"/>
      <c r="AS107" s="64">
        <v>7.5</v>
      </c>
      <c r="AT107" s="48">
        <v>6</v>
      </c>
      <c r="AU107" s="47" t="s">
        <v>153</v>
      </c>
      <c r="AV107" s="47" t="s">
        <v>17</v>
      </c>
      <c r="AW107" s="177">
        <v>7</v>
      </c>
      <c r="AX107" s="177">
        <v>2</v>
      </c>
      <c r="AY107" s="177">
        <v>3</v>
      </c>
      <c r="AZ107" s="177">
        <f>+AY107+AX107</f>
        <v>5</v>
      </c>
      <c r="BA107" s="177">
        <v>0</v>
      </c>
      <c r="BB107" s="202">
        <f>+AW107+BG107</f>
        <v>18</v>
      </c>
      <c r="BC107" s="177">
        <f>+AX107+BH107</f>
        <v>2</v>
      </c>
      <c r="BD107" s="177">
        <f>+AY107+BI107</f>
        <v>6</v>
      </c>
      <c r="BE107" s="177">
        <f>+AZ107+BJ107</f>
        <v>8</v>
      </c>
      <c r="BF107" s="203">
        <f>+BA107+BK107</f>
        <v>4</v>
      </c>
      <c r="BG107" s="48">
        <v>11</v>
      </c>
      <c r="BH107" s="48">
        <v>0</v>
      </c>
      <c r="BI107" s="48">
        <v>3</v>
      </c>
      <c r="BJ107" s="48">
        <f>+BH107+BI107</f>
        <v>3</v>
      </c>
      <c r="BK107" s="48">
        <v>4</v>
      </c>
      <c r="BL107" s="396"/>
      <c r="BM107" s="396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396"/>
    </row>
    <row r="108" spans="1:85" ht="16.5" customHeight="1" x14ac:dyDescent="0.25">
      <c r="A108" s="396"/>
      <c r="B108" s="174"/>
      <c r="C108" s="174"/>
      <c r="D108" s="47" t="s">
        <v>89</v>
      </c>
      <c r="G108" s="175" t="s">
        <v>17</v>
      </c>
      <c r="I108" s="177">
        <v>7</v>
      </c>
      <c r="J108" s="177">
        <v>2</v>
      </c>
      <c r="K108" s="177">
        <v>3</v>
      </c>
      <c r="L108" s="177">
        <v>5</v>
      </c>
      <c r="M108" s="318">
        <v>4</v>
      </c>
      <c r="N108" s="174"/>
      <c r="O108" s="174"/>
      <c r="P108" s="174"/>
      <c r="Q108" s="178"/>
      <c r="R108" s="178"/>
      <c r="S108" s="323"/>
      <c r="T108" s="82"/>
      <c r="U108" s="84"/>
      <c r="V108" s="83" t="s">
        <v>653</v>
      </c>
      <c r="W108" s="84"/>
      <c r="X108" s="84"/>
      <c r="Y108" s="84"/>
      <c r="Z108" s="83"/>
      <c r="AA108" s="68"/>
      <c r="AB108" s="68">
        <f>SUM(AB101:AB107)</f>
        <v>8.5</v>
      </c>
      <c r="AC108" s="68">
        <f>SUM(AC101:AC107)</f>
        <v>5</v>
      </c>
      <c r="AD108" s="68">
        <f>SUM(AD101:AD107)</f>
        <v>3</v>
      </c>
      <c r="AE108" s="68">
        <f>SUM(AE101:AE107)</f>
        <v>1</v>
      </c>
      <c r="AF108" s="413">
        <f>(2*AC108+AE108)/(2*AB108)</f>
        <v>0.6470588235294118</v>
      </c>
      <c r="AG108" s="413"/>
      <c r="AH108" s="68">
        <f>SUM(AH101:AH107)</f>
        <v>2</v>
      </c>
      <c r="AI108" s="68">
        <f>SUM(AI101:AI107)</f>
        <v>0</v>
      </c>
      <c r="AJ108" s="68">
        <f>SUM(AJ101:AJ107)</f>
        <v>18</v>
      </c>
      <c r="AK108" s="68">
        <f>SUM(AK101:AK107)</f>
        <v>0</v>
      </c>
      <c r="AL108" s="68">
        <f>SUM(AL101:AL107)</f>
        <v>0</v>
      </c>
      <c r="AM108" s="85">
        <f>+AJ108/AB108</f>
        <v>2.1176470588235294</v>
      </c>
      <c r="AN108" s="388"/>
      <c r="AO108" s="388"/>
      <c r="AP108" s="388"/>
      <c r="AQ108" s="178"/>
      <c r="AR108" s="396"/>
      <c r="AS108" s="64">
        <v>7.5</v>
      </c>
      <c r="AT108" s="48">
        <v>11</v>
      </c>
      <c r="AU108" s="47" t="s">
        <v>89</v>
      </c>
      <c r="AV108" s="47" t="s">
        <v>17</v>
      </c>
      <c r="AW108" s="177">
        <v>7</v>
      </c>
      <c r="AX108" s="177">
        <v>2</v>
      </c>
      <c r="AY108" s="177">
        <v>3</v>
      </c>
      <c r="AZ108" s="177">
        <f>+AY108+AX108</f>
        <v>5</v>
      </c>
      <c r="BA108" s="177">
        <v>4</v>
      </c>
      <c r="BB108" s="202">
        <f>+AW108+BG108</f>
        <v>22</v>
      </c>
      <c r="BC108" s="177">
        <f>+AX108+BH108</f>
        <v>3</v>
      </c>
      <c r="BD108" s="177">
        <f>+AY108+BI108</f>
        <v>9</v>
      </c>
      <c r="BE108" s="177">
        <f>+AZ108+BJ108</f>
        <v>12</v>
      </c>
      <c r="BF108" s="203">
        <f>+BA108+BK108</f>
        <v>4</v>
      </c>
      <c r="BG108" s="48">
        <v>15</v>
      </c>
      <c r="BH108" s="48">
        <v>1</v>
      </c>
      <c r="BI108" s="48">
        <v>6</v>
      </c>
      <c r="BJ108" s="48">
        <f>+BH108+BI108</f>
        <v>7</v>
      </c>
      <c r="BK108" s="48">
        <v>0</v>
      </c>
      <c r="BL108" s="396"/>
      <c r="BM108" s="396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396"/>
    </row>
    <row r="109" spans="1:85" ht="16.5" customHeight="1" x14ac:dyDescent="0.25">
      <c r="A109" s="396"/>
      <c r="B109" s="174"/>
      <c r="C109" s="174"/>
      <c r="D109" s="47" t="s">
        <v>94</v>
      </c>
      <c r="G109" s="175" t="s">
        <v>17</v>
      </c>
      <c r="I109" s="177">
        <v>7</v>
      </c>
      <c r="J109" s="177">
        <v>1</v>
      </c>
      <c r="K109" s="177">
        <v>3</v>
      </c>
      <c r="L109" s="177">
        <v>4</v>
      </c>
      <c r="M109" s="318">
        <v>4</v>
      </c>
      <c r="N109" s="174"/>
      <c r="O109" s="174"/>
      <c r="P109" s="174"/>
      <c r="Q109" s="178"/>
      <c r="R109" s="178"/>
      <c r="S109" s="323"/>
      <c r="AN109" s="177"/>
      <c r="AO109" s="177"/>
      <c r="AP109" s="177"/>
      <c r="AQ109" s="178"/>
      <c r="AR109" s="396"/>
      <c r="AS109" s="64">
        <v>6.5</v>
      </c>
      <c r="AT109" s="48">
        <v>5</v>
      </c>
      <c r="AU109" s="47" t="s">
        <v>94</v>
      </c>
      <c r="AV109" s="47" t="s">
        <v>17</v>
      </c>
      <c r="AW109" s="177">
        <v>7</v>
      </c>
      <c r="AX109" s="177">
        <v>1</v>
      </c>
      <c r="AY109" s="177">
        <v>3</v>
      </c>
      <c r="AZ109" s="177">
        <f>+AY109+AX109</f>
        <v>4</v>
      </c>
      <c r="BA109" s="177">
        <v>4</v>
      </c>
      <c r="BB109" s="202">
        <f>+AW109+BG109</f>
        <v>14</v>
      </c>
      <c r="BC109" s="177">
        <f>+AX109+BH109</f>
        <v>2</v>
      </c>
      <c r="BD109" s="177">
        <f>+AY109+BI109</f>
        <v>5</v>
      </c>
      <c r="BE109" s="177">
        <f>+AZ109+BJ109</f>
        <v>7</v>
      </c>
      <c r="BF109" s="203">
        <f>+BA109+BK109</f>
        <v>4</v>
      </c>
      <c r="BG109" s="48">
        <v>7</v>
      </c>
      <c r="BH109" s="48">
        <v>1</v>
      </c>
      <c r="BI109" s="48">
        <v>2</v>
      </c>
      <c r="BJ109" s="48">
        <f>+BH109+BI109</f>
        <v>3</v>
      </c>
      <c r="BK109" s="48">
        <v>0</v>
      </c>
      <c r="BL109" s="396"/>
      <c r="BM109" s="396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396"/>
    </row>
    <row r="110" spans="1:85" ht="16.5" customHeight="1" x14ac:dyDescent="0.25">
      <c r="A110" s="396"/>
      <c r="B110" s="174"/>
      <c r="C110" s="174"/>
      <c r="D110" s="47" t="s">
        <v>187</v>
      </c>
      <c r="G110" s="175" t="s">
        <v>177</v>
      </c>
      <c r="I110" s="177">
        <v>7</v>
      </c>
      <c r="J110" s="177">
        <v>0</v>
      </c>
      <c r="K110" s="177">
        <v>4</v>
      </c>
      <c r="L110" s="177">
        <v>4</v>
      </c>
      <c r="M110" s="318">
        <v>4</v>
      </c>
      <c r="N110" s="174"/>
      <c r="O110" s="174"/>
      <c r="P110" s="174"/>
      <c r="Q110" s="178"/>
      <c r="R110" s="178"/>
      <c r="S110" s="323"/>
      <c r="AN110" s="177"/>
      <c r="AO110" s="177"/>
      <c r="AP110" s="177"/>
      <c r="AQ110" s="178"/>
      <c r="AR110" s="396"/>
      <c r="AS110" s="64">
        <v>6.5</v>
      </c>
      <c r="AT110" s="48">
        <v>3</v>
      </c>
      <c r="AU110" s="47" t="s">
        <v>82</v>
      </c>
      <c r="AV110" s="47" t="s">
        <v>17</v>
      </c>
      <c r="AW110" s="177">
        <v>6</v>
      </c>
      <c r="AX110" s="177">
        <v>0</v>
      </c>
      <c r="AY110" s="177">
        <v>3</v>
      </c>
      <c r="AZ110" s="177">
        <f>+AY110+AX110</f>
        <v>3</v>
      </c>
      <c r="BA110" s="177">
        <v>0</v>
      </c>
      <c r="BB110" s="202">
        <f>+AW110+BG110</f>
        <v>20</v>
      </c>
      <c r="BC110" s="177">
        <f>+AX110+BH110</f>
        <v>0</v>
      </c>
      <c r="BD110" s="177">
        <f>+AY110+BI110</f>
        <v>5</v>
      </c>
      <c r="BE110" s="177">
        <f>+AZ110+BJ110</f>
        <v>5</v>
      </c>
      <c r="BF110" s="203">
        <f>+BA110+BK110</f>
        <v>2</v>
      </c>
      <c r="BG110" s="48">
        <v>14</v>
      </c>
      <c r="BH110" s="48">
        <v>0</v>
      </c>
      <c r="BI110" s="48">
        <v>2</v>
      </c>
      <c r="BJ110" s="48">
        <f>+BH110+BI110</f>
        <v>2</v>
      </c>
      <c r="BK110" s="48">
        <v>2</v>
      </c>
      <c r="BL110" s="396"/>
      <c r="BM110" s="396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396"/>
    </row>
    <row r="111" spans="1:85" ht="16.5" customHeight="1" x14ac:dyDescent="0.25">
      <c r="A111" s="396"/>
      <c r="B111" s="174"/>
      <c r="C111" s="174"/>
      <c r="D111" s="47" t="s">
        <v>111</v>
      </c>
      <c r="G111" s="175" t="s">
        <v>179</v>
      </c>
      <c r="I111" s="177">
        <v>7</v>
      </c>
      <c r="J111" s="177">
        <v>0</v>
      </c>
      <c r="K111" s="177">
        <v>1</v>
      </c>
      <c r="L111" s="177">
        <v>1</v>
      </c>
      <c r="M111" s="318">
        <v>4</v>
      </c>
      <c r="N111" s="174"/>
      <c r="O111" s="174"/>
      <c r="P111" s="174"/>
      <c r="Q111" s="178"/>
      <c r="R111" s="178"/>
      <c r="S111" s="323"/>
      <c r="AN111" s="177"/>
      <c r="AO111" s="177"/>
      <c r="AP111" s="177"/>
      <c r="AQ111" s="178"/>
      <c r="AR111" s="396"/>
      <c r="AS111" s="64">
        <v>6.5</v>
      </c>
      <c r="AT111" s="48">
        <v>30</v>
      </c>
      <c r="AU111" s="47" t="s">
        <v>686</v>
      </c>
      <c r="AV111" s="47" t="s">
        <v>17</v>
      </c>
      <c r="AW111" s="177">
        <v>6</v>
      </c>
      <c r="AX111" s="177">
        <v>0</v>
      </c>
      <c r="AY111" s="177">
        <v>2</v>
      </c>
      <c r="AZ111" s="177">
        <f>+AY111+AX111</f>
        <v>2</v>
      </c>
      <c r="BA111" s="177">
        <v>2</v>
      </c>
      <c r="BB111" s="202">
        <f>+AW111+BG111</f>
        <v>6</v>
      </c>
      <c r="BC111" s="177">
        <f>+AX111+BH111</f>
        <v>0</v>
      </c>
      <c r="BD111" s="177">
        <f>+AY111+BI111</f>
        <v>2</v>
      </c>
      <c r="BE111" s="177">
        <f>+AZ111+BJ111</f>
        <v>2</v>
      </c>
      <c r="BF111" s="203">
        <f>+BA111+BK111</f>
        <v>2</v>
      </c>
      <c r="BG111" s="48"/>
      <c r="BH111" s="48"/>
      <c r="BI111" s="48"/>
      <c r="BJ111" s="48"/>
      <c r="BK111" s="48"/>
      <c r="BL111" s="396"/>
      <c r="BM111" s="396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396"/>
    </row>
    <row r="112" spans="1:85" ht="16.5" customHeight="1" x14ac:dyDescent="0.25">
      <c r="A112" s="396"/>
      <c r="B112" s="174"/>
      <c r="C112" s="174"/>
      <c r="N112" s="175"/>
      <c r="O112" s="174"/>
      <c r="P112" s="174"/>
      <c r="Q112" s="178"/>
      <c r="R112" s="178"/>
      <c r="S112" s="323"/>
      <c r="AN112" s="177"/>
      <c r="AO112" s="177"/>
      <c r="AP112" s="177"/>
      <c r="AQ112" s="178"/>
      <c r="AR112" s="396"/>
      <c r="AS112" s="64">
        <v>7</v>
      </c>
      <c r="AT112" s="48">
        <v>2</v>
      </c>
      <c r="AU112" s="47" t="s">
        <v>138</v>
      </c>
      <c r="AV112" s="47" t="s">
        <v>17</v>
      </c>
      <c r="AW112" s="177">
        <v>7</v>
      </c>
      <c r="AX112" s="177">
        <v>1</v>
      </c>
      <c r="AY112" s="177">
        <v>0</v>
      </c>
      <c r="AZ112" s="177">
        <f>+AY112+AX112</f>
        <v>1</v>
      </c>
      <c r="BA112" s="177">
        <v>2</v>
      </c>
      <c r="BB112" s="202">
        <f>+AW112+BG112</f>
        <v>18</v>
      </c>
      <c r="BC112" s="177">
        <f>+AX112+BH112</f>
        <v>2</v>
      </c>
      <c r="BD112" s="177">
        <f>+AY112+BI112</f>
        <v>0</v>
      </c>
      <c r="BE112" s="177">
        <f>+AZ112+BJ112</f>
        <v>2</v>
      </c>
      <c r="BF112" s="203">
        <f>+BA112+BK112</f>
        <v>4</v>
      </c>
      <c r="BG112" s="48">
        <v>11</v>
      </c>
      <c r="BH112" s="48">
        <v>1</v>
      </c>
      <c r="BI112" s="48">
        <v>0</v>
      </c>
      <c r="BJ112" s="48">
        <f>+BH112+BI112</f>
        <v>1</v>
      </c>
      <c r="BK112" s="48">
        <v>2</v>
      </c>
      <c r="BL112" s="396"/>
      <c r="BM112" s="396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396"/>
    </row>
    <row r="113" spans="1:85" ht="16.5" customHeight="1" x14ac:dyDescent="0.25">
      <c r="A113" s="396"/>
      <c r="B113" s="174"/>
      <c r="C113" s="174"/>
      <c r="N113" s="175"/>
      <c r="O113" s="174"/>
      <c r="P113" s="174"/>
      <c r="Q113" s="178"/>
      <c r="R113" s="178"/>
      <c r="S113" s="323"/>
      <c r="AN113" s="177"/>
      <c r="AO113" s="177"/>
      <c r="AP113" s="177"/>
      <c r="AQ113" s="178"/>
      <c r="AR113" s="396"/>
      <c r="AS113" s="64">
        <v>7</v>
      </c>
      <c r="AT113" s="48">
        <v>15</v>
      </c>
      <c r="AU113" s="47" t="s">
        <v>98</v>
      </c>
      <c r="AV113" s="47" t="s">
        <v>17</v>
      </c>
      <c r="AW113" s="177">
        <v>0</v>
      </c>
      <c r="AX113" s="177">
        <v>0</v>
      </c>
      <c r="AY113" s="177">
        <v>0</v>
      </c>
      <c r="AZ113" s="177">
        <f>+AY113+AX113</f>
        <v>0</v>
      </c>
      <c r="BA113" s="177">
        <v>0</v>
      </c>
      <c r="BB113" s="202">
        <f>+AW113+BG113</f>
        <v>12</v>
      </c>
      <c r="BC113" s="177">
        <f>+AX113+BH113</f>
        <v>0</v>
      </c>
      <c r="BD113" s="177">
        <f>+AY113+BI113</f>
        <v>0</v>
      </c>
      <c r="BE113" s="177">
        <f>+AZ113+BJ113</f>
        <v>0</v>
      </c>
      <c r="BF113" s="203">
        <f>+BA113+BK113</f>
        <v>0</v>
      </c>
      <c r="BG113" s="48">
        <v>12</v>
      </c>
      <c r="BH113" s="48">
        <v>0</v>
      </c>
      <c r="BI113" s="48">
        <v>0</v>
      </c>
      <c r="BJ113" s="48">
        <f>+BH113+BI113</f>
        <v>0</v>
      </c>
      <c r="BK113" s="48">
        <v>0</v>
      </c>
      <c r="BL113" s="396"/>
      <c r="BM113" s="396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396"/>
    </row>
    <row r="114" spans="1:85" ht="16.5" customHeight="1" x14ac:dyDescent="0.25">
      <c r="A114" s="396"/>
      <c r="B114" s="174"/>
      <c r="C114" s="174"/>
      <c r="N114" s="175"/>
      <c r="O114" s="174"/>
      <c r="P114" s="174"/>
      <c r="Q114" s="178"/>
      <c r="R114" s="178"/>
      <c r="S114" s="323"/>
      <c r="AN114" s="177"/>
      <c r="AO114" s="177"/>
      <c r="AP114" s="177"/>
      <c r="AQ114" s="178"/>
      <c r="AR114" s="396"/>
      <c r="AS114" s="64">
        <v>8</v>
      </c>
      <c r="AT114" s="48"/>
      <c r="AU114" s="47" t="s">
        <v>45</v>
      </c>
      <c r="AV114" s="47" t="s">
        <v>17</v>
      </c>
      <c r="AW114" s="177"/>
      <c r="AX114" s="177"/>
      <c r="AY114" s="177"/>
      <c r="AZ114" s="177"/>
      <c r="BA114" s="177"/>
      <c r="BB114" s="202">
        <f t="shared" ref="BB110:BF125" si="100">+AW114+BG114</f>
        <v>12</v>
      </c>
      <c r="BC114" s="177">
        <f t="shared" si="100"/>
        <v>2</v>
      </c>
      <c r="BD114" s="177">
        <f t="shared" si="100"/>
        <v>3</v>
      </c>
      <c r="BE114" s="177">
        <f t="shared" si="100"/>
        <v>5</v>
      </c>
      <c r="BF114" s="203">
        <f t="shared" si="100"/>
        <v>2</v>
      </c>
      <c r="BG114" s="48">
        <v>12</v>
      </c>
      <c r="BH114" s="48">
        <v>2</v>
      </c>
      <c r="BI114" s="48">
        <v>3</v>
      </c>
      <c r="BJ114" s="48">
        <f t="shared" ref="BJ114:BJ115" si="101">+BH114+BI114</f>
        <v>5</v>
      </c>
      <c r="BK114" s="48">
        <v>2</v>
      </c>
      <c r="BL114" s="396"/>
      <c r="BM114" s="396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396"/>
    </row>
    <row r="115" spans="1:85" ht="16.5" customHeight="1" x14ac:dyDescent="0.25">
      <c r="A115" s="396"/>
      <c r="B115" s="408" t="s">
        <v>834</v>
      </c>
      <c r="C115" s="408"/>
      <c r="D115" s="408"/>
      <c r="E115" s="408"/>
      <c r="F115" s="408"/>
      <c r="G115" s="408"/>
      <c r="H115" s="408"/>
      <c r="I115" s="408"/>
      <c r="J115" s="408"/>
      <c r="K115" s="408"/>
      <c r="L115" s="408"/>
      <c r="M115" s="408"/>
      <c r="N115" s="408"/>
      <c r="O115" s="408"/>
      <c r="P115" s="408"/>
      <c r="Q115" s="178"/>
      <c r="R115" s="178"/>
      <c r="S115" s="323"/>
      <c r="AN115" s="177"/>
      <c r="AO115" s="177"/>
      <c r="AP115" s="177"/>
      <c r="AQ115" s="178"/>
      <c r="AR115" s="396"/>
      <c r="AS115" s="64">
        <v>6.5</v>
      </c>
      <c r="AT115" s="48"/>
      <c r="AU115" s="47" t="s">
        <v>95</v>
      </c>
      <c r="AV115" s="47" t="s">
        <v>17</v>
      </c>
      <c r="AW115" s="177"/>
      <c r="AX115" s="177"/>
      <c r="AY115" s="177"/>
      <c r="AZ115" s="177"/>
      <c r="BA115" s="177"/>
      <c r="BB115" s="202">
        <f t="shared" si="100"/>
        <v>7</v>
      </c>
      <c r="BC115" s="177">
        <f t="shared" si="100"/>
        <v>0</v>
      </c>
      <c r="BD115" s="177">
        <f t="shared" si="100"/>
        <v>3</v>
      </c>
      <c r="BE115" s="177">
        <f t="shared" si="100"/>
        <v>3</v>
      </c>
      <c r="BF115" s="203">
        <f t="shared" si="100"/>
        <v>0</v>
      </c>
      <c r="BG115" s="48">
        <v>7</v>
      </c>
      <c r="BH115" s="48">
        <v>0</v>
      </c>
      <c r="BI115" s="48">
        <v>3</v>
      </c>
      <c r="BJ115" s="48">
        <f t="shared" si="101"/>
        <v>3</v>
      </c>
      <c r="BK115" s="48">
        <v>0</v>
      </c>
      <c r="BL115" s="396"/>
      <c r="BM115" s="396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396"/>
    </row>
    <row r="116" spans="1:85" ht="16.5" customHeight="1" thickBot="1" x14ac:dyDescent="0.3">
      <c r="A116" s="396"/>
      <c r="B116" s="16" t="s">
        <v>725</v>
      </c>
      <c r="C116" s="14" t="s">
        <v>152</v>
      </c>
      <c r="D116" s="14"/>
      <c r="E116" s="15"/>
      <c r="F116" s="14"/>
      <c r="G116" s="16" t="s">
        <v>8</v>
      </c>
      <c r="H116" s="16" t="s">
        <v>9</v>
      </c>
      <c r="I116" s="16" t="s">
        <v>10</v>
      </c>
      <c r="J116" s="16" t="s">
        <v>12</v>
      </c>
      <c r="K116" s="16" t="s">
        <v>13</v>
      </c>
      <c r="L116" s="16" t="s">
        <v>11</v>
      </c>
      <c r="M116" s="16" t="s">
        <v>5</v>
      </c>
      <c r="N116" s="16" t="s">
        <v>14</v>
      </c>
      <c r="O116" s="16" t="s">
        <v>3</v>
      </c>
      <c r="P116" s="16" t="s">
        <v>824</v>
      </c>
      <c r="Q116" s="178"/>
      <c r="R116" s="178"/>
      <c r="S116" s="323"/>
      <c r="AN116" s="177"/>
      <c r="AO116" s="177"/>
      <c r="AP116" s="177"/>
      <c r="AQ116" s="178"/>
      <c r="AR116" s="396"/>
      <c r="AS116" s="33" t="s">
        <v>246</v>
      </c>
      <c r="AT116" s="33"/>
      <c r="AU116" s="33"/>
      <c r="AV116" s="33"/>
      <c r="AW116" s="217">
        <f>SUM(AW103:AW113)</f>
        <v>70</v>
      </c>
      <c r="AX116" s="217">
        <f>SUM(AX103:AX113)</f>
        <v>29</v>
      </c>
      <c r="AY116" s="217">
        <f>SUM(AY103:AY115)+SUMIF(Y$5:Y$12,AV115,AI$5:AI$12)</f>
        <v>50</v>
      </c>
      <c r="AZ116" s="217">
        <f t="shared" ref="AZ116:AZ126" si="102">+AY116+AX116</f>
        <v>79</v>
      </c>
      <c r="BA116" s="217">
        <f>SUM(BA103:BA113)</f>
        <v>18</v>
      </c>
      <c r="BB116" s="218">
        <f t="shared" si="100"/>
        <v>199</v>
      </c>
      <c r="BC116" s="217">
        <f t="shared" si="100"/>
        <v>69</v>
      </c>
      <c r="BD116" s="217">
        <f t="shared" si="100"/>
        <v>112</v>
      </c>
      <c r="BE116" s="217">
        <f t="shared" si="100"/>
        <v>181</v>
      </c>
      <c r="BF116" s="219">
        <f t="shared" si="100"/>
        <v>36</v>
      </c>
      <c r="BG116" s="217">
        <f>+SUM(BG103:BG113)</f>
        <v>129</v>
      </c>
      <c r="BH116" s="217">
        <f>+SUM(BH103:BH113)</f>
        <v>40</v>
      </c>
      <c r="BI116" s="217">
        <f>+SUM(BI103:BI113)+SUMIF($Y$35:$Y$42,"Bruins",$AI$35:$AI$42)</f>
        <v>62</v>
      </c>
      <c r="BJ116" s="217">
        <f>+BI116+BH116</f>
        <v>102</v>
      </c>
      <c r="BK116" s="217">
        <f>+SUM(BK103:BK113)+SUMIF($Y$35:$Y$42,"Bruins",$AH$35:$AH$42)+2</f>
        <v>18</v>
      </c>
      <c r="BL116" s="396"/>
      <c r="BM116" s="396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396"/>
    </row>
    <row r="117" spans="1:85" ht="16.5" customHeight="1" x14ac:dyDescent="0.25">
      <c r="A117" s="396"/>
      <c r="B117" s="395" t="s">
        <v>624</v>
      </c>
      <c r="C117" s="20" t="s">
        <v>173</v>
      </c>
      <c r="D117" s="42"/>
      <c r="E117" s="20"/>
      <c r="F117" s="42"/>
      <c r="G117" s="395">
        <v>5</v>
      </c>
      <c r="H117" s="395">
        <v>0</v>
      </c>
      <c r="I117" s="395">
        <v>0</v>
      </c>
      <c r="J117" s="395">
        <v>10</v>
      </c>
      <c r="K117" s="91">
        <v>1</v>
      </c>
      <c r="L117" s="350">
        <v>21</v>
      </c>
      <c r="M117" s="395">
        <v>9</v>
      </c>
      <c r="N117" s="350">
        <v>28</v>
      </c>
      <c r="O117" s="350">
        <v>16</v>
      </c>
      <c r="P117" s="395">
        <v>1</v>
      </c>
      <c r="Q117" s="178"/>
      <c r="R117" s="178"/>
      <c r="S117" s="323"/>
      <c r="AN117" s="177"/>
      <c r="AO117" s="177"/>
      <c r="AP117" s="177"/>
      <c r="AQ117" s="178"/>
      <c r="AR117" s="396"/>
      <c r="AS117" s="35" t="s">
        <v>23</v>
      </c>
      <c r="AT117" s="220"/>
      <c r="AU117" s="35"/>
      <c r="AV117" s="47" t="s">
        <v>70</v>
      </c>
      <c r="AW117" s="199">
        <v>14</v>
      </c>
      <c r="AX117" s="199">
        <v>3</v>
      </c>
      <c r="AY117" s="199">
        <v>5</v>
      </c>
      <c r="AZ117" s="177">
        <f t="shared" si="102"/>
        <v>8</v>
      </c>
      <c r="BA117" s="199">
        <v>0</v>
      </c>
      <c r="BB117" s="202">
        <f t="shared" si="100"/>
        <v>42</v>
      </c>
      <c r="BC117" s="177">
        <f t="shared" si="100"/>
        <v>16</v>
      </c>
      <c r="BD117" s="177">
        <f t="shared" si="100"/>
        <v>17</v>
      </c>
      <c r="BE117" s="177">
        <f t="shared" si="100"/>
        <v>33</v>
      </c>
      <c r="BF117" s="203">
        <f t="shared" si="100"/>
        <v>6</v>
      </c>
      <c r="BG117" s="31">
        <v>28</v>
      </c>
      <c r="BH117" s="31">
        <v>13</v>
      </c>
      <c r="BI117" s="31">
        <v>12</v>
      </c>
      <c r="BJ117" s="31">
        <f t="shared" ref="BJ117" si="103">+BH117+BI117</f>
        <v>25</v>
      </c>
      <c r="BK117" s="31">
        <v>6</v>
      </c>
      <c r="BL117" s="396"/>
      <c r="BM117" s="396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396"/>
    </row>
    <row r="118" spans="1:85" ht="16.5" customHeight="1" x14ac:dyDescent="0.25">
      <c r="A118" s="396"/>
      <c r="B118" s="395" t="s">
        <v>625</v>
      </c>
      <c r="C118" s="20" t="s">
        <v>23</v>
      </c>
      <c r="D118" s="42"/>
      <c r="E118" s="42"/>
      <c r="F118" s="42"/>
      <c r="G118" s="395">
        <v>3</v>
      </c>
      <c r="H118" s="395">
        <v>2</v>
      </c>
      <c r="I118" s="395">
        <v>0</v>
      </c>
      <c r="J118" s="395">
        <v>6</v>
      </c>
      <c r="K118" s="91">
        <v>0.6</v>
      </c>
      <c r="L118" s="350">
        <v>17</v>
      </c>
      <c r="M118" s="395">
        <v>19</v>
      </c>
      <c r="N118" s="350">
        <v>25</v>
      </c>
      <c r="O118" s="350">
        <v>34</v>
      </c>
      <c r="P118" s="395">
        <v>2</v>
      </c>
      <c r="Q118" s="178"/>
      <c r="R118" s="178"/>
      <c r="S118" s="323"/>
      <c r="AN118" s="177"/>
      <c r="AO118" s="177"/>
      <c r="AP118" s="177"/>
      <c r="AQ118" s="178"/>
      <c r="AR118" s="396"/>
      <c r="AS118" s="64">
        <v>8</v>
      </c>
      <c r="AT118" s="48">
        <v>11</v>
      </c>
      <c r="AU118" s="47" t="s">
        <v>265</v>
      </c>
      <c r="AV118" s="47" t="s">
        <v>309</v>
      </c>
      <c r="AW118" s="177">
        <v>7</v>
      </c>
      <c r="AX118" s="177">
        <v>9</v>
      </c>
      <c r="AY118" s="177">
        <v>3</v>
      </c>
      <c r="AZ118" s="177">
        <f t="shared" si="102"/>
        <v>12</v>
      </c>
      <c r="BA118" s="177">
        <v>18</v>
      </c>
      <c r="BB118" s="202">
        <f t="shared" si="100"/>
        <v>7</v>
      </c>
      <c r="BC118" s="177">
        <f t="shared" si="100"/>
        <v>9</v>
      </c>
      <c r="BD118" s="177">
        <f t="shared" si="100"/>
        <v>3</v>
      </c>
      <c r="BE118" s="177">
        <f t="shared" si="100"/>
        <v>12</v>
      </c>
      <c r="BF118" s="203">
        <f t="shared" si="100"/>
        <v>18</v>
      </c>
      <c r="BL118" s="396"/>
      <c r="BM118" s="396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396"/>
    </row>
    <row r="119" spans="1:85" ht="16.5" customHeight="1" x14ac:dyDescent="0.25">
      <c r="A119" s="396"/>
      <c r="B119" s="395" t="s">
        <v>627</v>
      </c>
      <c r="C119" s="20" t="s">
        <v>21</v>
      </c>
      <c r="D119" s="42"/>
      <c r="E119" s="20"/>
      <c r="F119" s="42"/>
      <c r="G119" s="395">
        <v>1</v>
      </c>
      <c r="H119" s="395">
        <v>4</v>
      </c>
      <c r="I119" s="395">
        <v>0</v>
      </c>
      <c r="J119" s="395">
        <v>2</v>
      </c>
      <c r="K119" s="91">
        <v>0.2</v>
      </c>
      <c r="L119" s="350">
        <v>17</v>
      </c>
      <c r="M119" s="395">
        <v>18</v>
      </c>
      <c r="N119" s="350">
        <v>24</v>
      </c>
      <c r="O119" s="350">
        <v>4</v>
      </c>
      <c r="P119" s="395">
        <v>3</v>
      </c>
      <c r="Q119" s="178"/>
      <c r="R119" s="178"/>
      <c r="S119" s="323"/>
      <c r="AN119" s="174"/>
      <c r="AO119" s="174"/>
      <c r="AP119" s="177"/>
      <c r="AQ119" s="178"/>
      <c r="AR119" s="396"/>
      <c r="AS119" s="64">
        <v>9.5</v>
      </c>
      <c r="AT119" s="48">
        <v>14</v>
      </c>
      <c r="AU119" s="47" t="s">
        <v>91</v>
      </c>
      <c r="AV119" s="47" t="s">
        <v>309</v>
      </c>
      <c r="AW119" s="177">
        <v>5</v>
      </c>
      <c r="AX119" s="177">
        <v>6</v>
      </c>
      <c r="AY119" s="177">
        <v>5</v>
      </c>
      <c r="AZ119" s="177">
        <f t="shared" si="102"/>
        <v>11</v>
      </c>
      <c r="BA119" s="177">
        <v>2</v>
      </c>
      <c r="BB119" s="202">
        <f t="shared" si="100"/>
        <v>19</v>
      </c>
      <c r="BC119" s="177">
        <f t="shared" si="100"/>
        <v>18</v>
      </c>
      <c r="BD119" s="177">
        <f t="shared" si="100"/>
        <v>19</v>
      </c>
      <c r="BE119" s="177">
        <f t="shared" si="100"/>
        <v>37</v>
      </c>
      <c r="BF119" s="203">
        <f t="shared" si="100"/>
        <v>2</v>
      </c>
      <c r="BG119" s="48">
        <v>14</v>
      </c>
      <c r="BH119" s="48">
        <v>12</v>
      </c>
      <c r="BI119" s="48">
        <v>14</v>
      </c>
      <c r="BJ119" s="48">
        <f>+BH119+BI119</f>
        <v>26</v>
      </c>
      <c r="BK119" s="48">
        <v>0</v>
      </c>
      <c r="BL119" s="396"/>
      <c r="BM119" s="396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396"/>
    </row>
    <row r="120" spans="1:85" ht="16.5" customHeight="1" thickBot="1" x14ac:dyDescent="0.3">
      <c r="A120" s="396"/>
      <c r="B120" s="395" t="s">
        <v>626</v>
      </c>
      <c r="C120" s="20" t="s">
        <v>51</v>
      </c>
      <c r="D120" s="42"/>
      <c r="E120" s="42"/>
      <c r="F120" s="42"/>
      <c r="G120" s="395">
        <v>1</v>
      </c>
      <c r="H120" s="395">
        <v>4</v>
      </c>
      <c r="I120" s="395">
        <v>0</v>
      </c>
      <c r="J120" s="395">
        <v>2</v>
      </c>
      <c r="K120" s="91">
        <v>0.2</v>
      </c>
      <c r="L120" s="350">
        <v>7</v>
      </c>
      <c r="M120" s="395">
        <v>16</v>
      </c>
      <c r="N120" s="350">
        <v>12</v>
      </c>
      <c r="O120" s="350">
        <v>0</v>
      </c>
      <c r="P120" s="395">
        <v>4</v>
      </c>
      <c r="Q120" s="178"/>
      <c r="R120" s="178"/>
      <c r="S120" s="323"/>
      <c r="AP120" s="177"/>
      <c r="AQ120" s="178"/>
      <c r="AR120" s="396"/>
      <c r="AS120" s="64">
        <v>6.5</v>
      </c>
      <c r="AT120" s="48">
        <v>8</v>
      </c>
      <c r="AU120" s="47" t="s">
        <v>83</v>
      </c>
      <c r="AV120" s="47" t="s">
        <v>309</v>
      </c>
      <c r="AW120" s="177">
        <v>7</v>
      </c>
      <c r="AX120" s="177">
        <v>3</v>
      </c>
      <c r="AY120" s="177">
        <v>4</v>
      </c>
      <c r="AZ120" s="177">
        <f t="shared" si="102"/>
        <v>7</v>
      </c>
      <c r="BA120" s="177">
        <v>0</v>
      </c>
      <c r="BB120" s="202">
        <f t="shared" si="100"/>
        <v>20</v>
      </c>
      <c r="BC120" s="177">
        <f t="shared" si="100"/>
        <v>4</v>
      </c>
      <c r="BD120" s="177">
        <f t="shared" si="100"/>
        <v>11</v>
      </c>
      <c r="BE120" s="177">
        <f t="shared" si="100"/>
        <v>15</v>
      </c>
      <c r="BF120" s="203">
        <f t="shared" si="100"/>
        <v>0</v>
      </c>
      <c r="BG120" s="48">
        <v>13</v>
      </c>
      <c r="BH120" s="48">
        <v>1</v>
      </c>
      <c r="BI120" s="48">
        <v>7</v>
      </c>
      <c r="BJ120" s="48">
        <f>+BH120+BI120</f>
        <v>8</v>
      </c>
      <c r="BK120" s="48">
        <v>0</v>
      </c>
      <c r="BL120" s="396"/>
      <c r="BM120" s="396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396"/>
    </row>
    <row r="121" spans="1:85" ht="16.5" customHeight="1" x14ac:dyDescent="0.25">
      <c r="A121" s="396"/>
      <c r="B121" s="23" t="s">
        <v>628</v>
      </c>
      <c r="C121" s="252" t="s">
        <v>86</v>
      </c>
      <c r="D121" s="84"/>
      <c r="E121" s="252"/>
      <c r="F121" s="84"/>
      <c r="G121" s="23">
        <v>5</v>
      </c>
      <c r="H121" s="23">
        <v>0</v>
      </c>
      <c r="I121" s="23">
        <v>0</v>
      </c>
      <c r="J121" s="23">
        <v>10</v>
      </c>
      <c r="K121" s="253">
        <v>1</v>
      </c>
      <c r="L121" s="351">
        <v>22</v>
      </c>
      <c r="M121" s="23">
        <v>9</v>
      </c>
      <c r="N121" s="351">
        <v>37</v>
      </c>
      <c r="O121" s="351">
        <v>10</v>
      </c>
      <c r="P121" s="23">
        <v>1</v>
      </c>
      <c r="Q121" s="178"/>
      <c r="R121" s="178"/>
      <c r="S121" s="323"/>
      <c r="AP121" s="177"/>
      <c r="AQ121" s="178"/>
      <c r="AR121" s="396"/>
      <c r="AS121" s="64">
        <v>8.5</v>
      </c>
      <c r="AT121" s="48">
        <v>20</v>
      </c>
      <c r="AU121" s="47" t="s">
        <v>112</v>
      </c>
      <c r="AV121" s="47" t="s">
        <v>309</v>
      </c>
      <c r="AW121" s="177">
        <v>4</v>
      </c>
      <c r="AX121" s="177">
        <v>3</v>
      </c>
      <c r="AY121" s="177">
        <v>5</v>
      </c>
      <c r="AZ121" s="177">
        <f t="shared" si="102"/>
        <v>8</v>
      </c>
      <c r="BA121" s="177">
        <v>2</v>
      </c>
      <c r="BB121" s="202">
        <f t="shared" si="100"/>
        <v>18</v>
      </c>
      <c r="BC121" s="177">
        <f t="shared" si="100"/>
        <v>16</v>
      </c>
      <c r="BD121" s="177">
        <f t="shared" si="100"/>
        <v>10</v>
      </c>
      <c r="BE121" s="177">
        <f t="shared" si="100"/>
        <v>26</v>
      </c>
      <c r="BF121" s="203">
        <f t="shared" si="100"/>
        <v>6</v>
      </c>
      <c r="BG121" s="48">
        <v>14</v>
      </c>
      <c r="BH121" s="48">
        <v>13</v>
      </c>
      <c r="BI121" s="48">
        <v>5</v>
      </c>
      <c r="BJ121" s="48">
        <f>+BH121+BI121</f>
        <v>18</v>
      </c>
      <c r="BK121" s="48">
        <v>4</v>
      </c>
      <c r="BL121" s="396"/>
      <c r="BM121" s="396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396"/>
    </row>
    <row r="122" spans="1:85" ht="16.5" customHeight="1" x14ac:dyDescent="0.25">
      <c r="A122" s="396"/>
      <c r="B122" s="395" t="s">
        <v>631</v>
      </c>
      <c r="C122" s="20" t="s">
        <v>53</v>
      </c>
      <c r="D122" s="42"/>
      <c r="E122" s="20"/>
      <c r="F122" s="42"/>
      <c r="G122" s="395">
        <v>2</v>
      </c>
      <c r="H122" s="395">
        <v>2</v>
      </c>
      <c r="I122" s="395">
        <v>1</v>
      </c>
      <c r="J122" s="395">
        <v>5</v>
      </c>
      <c r="K122" s="91">
        <v>0.5</v>
      </c>
      <c r="L122" s="350">
        <v>11</v>
      </c>
      <c r="M122" s="395">
        <v>16</v>
      </c>
      <c r="N122" s="350">
        <v>15</v>
      </c>
      <c r="O122" s="350">
        <v>10</v>
      </c>
      <c r="P122" s="395">
        <v>2</v>
      </c>
      <c r="Q122" s="178"/>
      <c r="R122" s="178"/>
      <c r="S122" s="323"/>
      <c r="AP122" s="177"/>
      <c r="AQ122" s="178"/>
      <c r="AR122" s="396"/>
      <c r="AS122" s="64">
        <v>7</v>
      </c>
      <c r="AT122" s="48">
        <v>24</v>
      </c>
      <c r="AU122" s="47" t="s">
        <v>79</v>
      </c>
      <c r="AV122" s="47" t="s">
        <v>309</v>
      </c>
      <c r="AW122" s="177">
        <v>5</v>
      </c>
      <c r="AX122" s="177">
        <v>0</v>
      </c>
      <c r="AY122" s="177">
        <v>5</v>
      </c>
      <c r="AZ122" s="177">
        <f t="shared" si="102"/>
        <v>5</v>
      </c>
      <c r="BA122" s="177">
        <v>2</v>
      </c>
      <c r="BB122" s="202">
        <f t="shared" si="100"/>
        <v>18</v>
      </c>
      <c r="BC122" s="177">
        <f t="shared" si="100"/>
        <v>2</v>
      </c>
      <c r="BD122" s="177">
        <f t="shared" si="100"/>
        <v>11</v>
      </c>
      <c r="BE122" s="177">
        <f t="shared" si="100"/>
        <v>13</v>
      </c>
      <c r="BF122" s="203">
        <f t="shared" si="100"/>
        <v>2</v>
      </c>
      <c r="BG122" s="48">
        <v>13</v>
      </c>
      <c r="BH122" s="48">
        <v>2</v>
      </c>
      <c r="BI122" s="48">
        <v>6</v>
      </c>
      <c r="BJ122" s="48">
        <f>+BH122+BI122</f>
        <v>8</v>
      </c>
      <c r="BK122" s="48">
        <v>0</v>
      </c>
      <c r="BL122" s="396"/>
      <c r="BM122" s="396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396"/>
    </row>
    <row r="123" spans="1:85" ht="16.5" customHeight="1" x14ac:dyDescent="0.25">
      <c r="A123" s="396"/>
      <c r="B123" s="395" t="s">
        <v>630</v>
      </c>
      <c r="C123" s="20" t="s">
        <v>15</v>
      </c>
      <c r="D123" s="42"/>
      <c r="E123" s="20"/>
      <c r="F123" s="42"/>
      <c r="G123" s="395">
        <v>0</v>
      </c>
      <c r="H123" s="395">
        <v>2</v>
      </c>
      <c r="I123" s="395">
        <v>3</v>
      </c>
      <c r="J123" s="395">
        <v>3</v>
      </c>
      <c r="K123" s="91">
        <v>0.3</v>
      </c>
      <c r="L123" s="350">
        <v>11</v>
      </c>
      <c r="M123" s="395">
        <v>15</v>
      </c>
      <c r="N123" s="350">
        <v>16</v>
      </c>
      <c r="O123" s="350">
        <v>18</v>
      </c>
      <c r="P123" s="395">
        <v>3</v>
      </c>
      <c r="Q123" s="178"/>
      <c r="R123" s="178"/>
      <c r="S123" s="323"/>
      <c r="AP123" s="177"/>
      <c r="AQ123" s="178"/>
      <c r="AR123" s="396"/>
      <c r="AS123" s="64">
        <v>8</v>
      </c>
      <c r="AT123" s="48">
        <v>9</v>
      </c>
      <c r="AU123" s="47" t="s">
        <v>154</v>
      </c>
      <c r="AV123" s="47" t="s">
        <v>309</v>
      </c>
      <c r="AW123" s="177">
        <v>7</v>
      </c>
      <c r="AX123" s="177">
        <v>0</v>
      </c>
      <c r="AY123" s="177">
        <v>4</v>
      </c>
      <c r="AZ123" s="177">
        <f t="shared" si="102"/>
        <v>4</v>
      </c>
      <c r="BA123" s="177">
        <v>0</v>
      </c>
      <c r="BB123" s="202">
        <f t="shared" si="100"/>
        <v>22</v>
      </c>
      <c r="BC123" s="177">
        <f t="shared" si="100"/>
        <v>2</v>
      </c>
      <c r="BD123" s="177">
        <f t="shared" si="100"/>
        <v>12</v>
      </c>
      <c r="BE123" s="177">
        <f t="shared" si="100"/>
        <v>14</v>
      </c>
      <c r="BF123" s="203">
        <f t="shared" si="100"/>
        <v>0</v>
      </c>
      <c r="BG123" s="48">
        <v>15</v>
      </c>
      <c r="BH123" s="48">
        <v>2</v>
      </c>
      <c r="BI123" s="48">
        <v>8</v>
      </c>
      <c r="BJ123" s="48">
        <f>+BH123+BI123</f>
        <v>10</v>
      </c>
      <c r="BK123" s="48">
        <v>0</v>
      </c>
      <c r="BL123" s="396"/>
      <c r="BM123" s="396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396"/>
    </row>
    <row r="124" spans="1:85" ht="16.5" customHeight="1" thickBot="1" x14ac:dyDescent="0.3">
      <c r="A124" s="396"/>
      <c r="B124" s="395" t="s">
        <v>629</v>
      </c>
      <c r="C124" s="20" t="s">
        <v>172</v>
      </c>
      <c r="D124" s="42"/>
      <c r="E124" s="42"/>
      <c r="F124" s="42"/>
      <c r="G124" s="395">
        <v>0</v>
      </c>
      <c r="H124" s="395">
        <v>3</v>
      </c>
      <c r="I124" s="395">
        <v>2</v>
      </c>
      <c r="J124" s="395">
        <v>2</v>
      </c>
      <c r="K124" s="91">
        <v>0.2</v>
      </c>
      <c r="L124" s="350">
        <v>13</v>
      </c>
      <c r="M124" s="395">
        <v>17</v>
      </c>
      <c r="N124" s="350">
        <v>21</v>
      </c>
      <c r="O124" s="350">
        <v>18</v>
      </c>
      <c r="P124" s="395">
        <v>4</v>
      </c>
      <c r="Q124" s="178"/>
      <c r="R124" s="178"/>
      <c r="S124" s="323"/>
      <c r="AP124" s="177"/>
      <c r="AQ124" s="178"/>
      <c r="AR124" s="396"/>
      <c r="AS124" s="64">
        <v>7.5</v>
      </c>
      <c r="AT124" s="48">
        <v>15</v>
      </c>
      <c r="AU124" s="47" t="s">
        <v>303</v>
      </c>
      <c r="AV124" s="47" t="s">
        <v>309</v>
      </c>
      <c r="AW124" s="177">
        <v>3</v>
      </c>
      <c r="AX124" s="177">
        <v>0</v>
      </c>
      <c r="AY124" s="177">
        <v>2</v>
      </c>
      <c r="AZ124" s="177">
        <f t="shared" si="102"/>
        <v>2</v>
      </c>
      <c r="BA124" s="177">
        <v>0</v>
      </c>
      <c r="BB124" s="202">
        <f t="shared" si="100"/>
        <v>3</v>
      </c>
      <c r="BC124" s="177">
        <f t="shared" si="100"/>
        <v>0</v>
      </c>
      <c r="BD124" s="177">
        <f t="shared" si="100"/>
        <v>2</v>
      </c>
      <c r="BE124" s="177">
        <f t="shared" si="100"/>
        <v>2</v>
      </c>
      <c r="BF124" s="203">
        <f t="shared" si="100"/>
        <v>0</v>
      </c>
      <c r="BL124" s="396"/>
      <c r="BM124" s="396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396"/>
    </row>
    <row r="125" spans="1:85" ht="16.5" customHeight="1" x14ac:dyDescent="0.25">
      <c r="A125" s="396"/>
      <c r="B125" s="21"/>
      <c r="C125" s="21"/>
      <c r="D125" s="21"/>
      <c r="E125" s="22"/>
      <c r="F125" s="21"/>
      <c r="G125" s="23">
        <v>17</v>
      </c>
      <c r="H125" s="23">
        <v>17</v>
      </c>
      <c r="I125" s="23">
        <v>6</v>
      </c>
      <c r="J125" s="23"/>
      <c r="K125" s="23"/>
      <c r="L125" s="23">
        <v>119</v>
      </c>
      <c r="M125" s="23">
        <v>119</v>
      </c>
      <c r="N125" s="23">
        <v>178</v>
      </c>
      <c r="O125" s="23">
        <v>110</v>
      </c>
      <c r="P125" s="23"/>
      <c r="Q125" s="178"/>
      <c r="R125" s="178"/>
      <c r="S125" s="323"/>
      <c r="AP125" s="177"/>
      <c r="AQ125" s="178"/>
      <c r="AR125" s="396"/>
      <c r="AS125" s="64">
        <v>7</v>
      </c>
      <c r="AT125" s="48">
        <v>7</v>
      </c>
      <c r="AU125" s="47" t="s">
        <v>61</v>
      </c>
      <c r="AV125" s="47" t="s">
        <v>309</v>
      </c>
      <c r="AW125" s="177">
        <v>5</v>
      </c>
      <c r="AX125" s="177">
        <v>0</v>
      </c>
      <c r="AY125" s="177">
        <v>1</v>
      </c>
      <c r="AZ125" s="177">
        <f t="shared" si="102"/>
        <v>1</v>
      </c>
      <c r="BA125" s="177">
        <v>0</v>
      </c>
      <c r="BB125" s="202">
        <f t="shared" si="100"/>
        <v>19</v>
      </c>
      <c r="BC125" s="177">
        <f t="shared" si="100"/>
        <v>0</v>
      </c>
      <c r="BD125" s="177">
        <f t="shared" si="100"/>
        <v>9</v>
      </c>
      <c r="BE125" s="177">
        <f t="shared" si="100"/>
        <v>9</v>
      </c>
      <c r="BF125" s="203">
        <f t="shared" si="100"/>
        <v>2</v>
      </c>
      <c r="BG125" s="48">
        <v>14</v>
      </c>
      <c r="BH125" s="48">
        <v>0</v>
      </c>
      <c r="BI125" s="48">
        <v>8</v>
      </c>
      <c r="BJ125" s="48">
        <f>+BH125+BI125</f>
        <v>8</v>
      </c>
      <c r="BK125" s="48">
        <v>2</v>
      </c>
      <c r="BL125" s="396"/>
      <c r="BM125" s="396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396"/>
    </row>
    <row r="126" spans="1:85" ht="16.5" customHeight="1" x14ac:dyDescent="0.25">
      <c r="A126" s="396"/>
      <c r="Q126" s="178"/>
      <c r="R126" s="178"/>
      <c r="S126" s="323"/>
      <c r="AP126" s="174"/>
      <c r="AQ126" s="178"/>
      <c r="AR126" s="396"/>
      <c r="AS126" s="64">
        <v>6.5</v>
      </c>
      <c r="AT126" s="48">
        <v>28</v>
      </c>
      <c r="AU126" s="47" t="s">
        <v>44</v>
      </c>
      <c r="AV126" s="47" t="s">
        <v>309</v>
      </c>
      <c r="AW126" s="177">
        <v>7</v>
      </c>
      <c r="AX126" s="177">
        <v>0</v>
      </c>
      <c r="AY126" s="177">
        <v>2</v>
      </c>
      <c r="AZ126" s="177">
        <f t="shared" si="102"/>
        <v>2</v>
      </c>
      <c r="BA126" s="177">
        <v>0</v>
      </c>
      <c r="BB126" s="202">
        <f t="shared" ref="BB126:BF131" si="104">+AW126+BG126</f>
        <v>21</v>
      </c>
      <c r="BC126" s="177">
        <f t="shared" si="104"/>
        <v>2</v>
      </c>
      <c r="BD126" s="177">
        <f t="shared" si="104"/>
        <v>10</v>
      </c>
      <c r="BE126" s="177">
        <f t="shared" si="104"/>
        <v>12</v>
      </c>
      <c r="BF126" s="203">
        <f t="shared" si="104"/>
        <v>0</v>
      </c>
      <c r="BG126" s="48">
        <v>14</v>
      </c>
      <c r="BH126" s="48">
        <v>2</v>
      </c>
      <c r="BI126" s="48">
        <v>8</v>
      </c>
      <c r="BJ126" s="48">
        <f>+BH126+BI126</f>
        <v>10</v>
      </c>
      <c r="BK126" s="48">
        <v>0</v>
      </c>
      <c r="BL126" s="396"/>
      <c r="BM126" s="396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396"/>
    </row>
    <row r="127" spans="1:85" ht="16.5" customHeight="1" x14ac:dyDescent="0.25">
      <c r="A127" s="396"/>
      <c r="Q127" s="178"/>
      <c r="R127" s="178"/>
      <c r="S127" s="323"/>
      <c r="T127" s="194"/>
      <c r="U127" s="175"/>
      <c r="V127" s="175"/>
      <c r="W127" s="175"/>
      <c r="X127" s="176"/>
      <c r="Y127" s="175"/>
      <c r="Z127" s="177"/>
      <c r="AA127" s="177"/>
      <c r="AB127" s="177"/>
      <c r="AC127" s="177"/>
      <c r="AD127" s="177"/>
      <c r="AE127" s="195"/>
      <c r="AF127" s="177"/>
      <c r="AG127" s="177"/>
      <c r="AH127" s="177"/>
      <c r="AI127" s="177"/>
      <c r="AJ127" s="177"/>
      <c r="AK127" s="204"/>
      <c r="AL127" s="174"/>
      <c r="AM127" s="174"/>
      <c r="AN127" s="174"/>
      <c r="AO127" s="174"/>
      <c r="AP127" s="174"/>
      <c r="AQ127" s="178"/>
      <c r="AR127" s="396"/>
      <c r="AS127" s="64">
        <v>7.5</v>
      </c>
      <c r="AT127" s="48"/>
      <c r="AU127" s="47" t="s">
        <v>78</v>
      </c>
      <c r="AV127" s="47" t="s">
        <v>309</v>
      </c>
      <c r="AW127" s="177"/>
      <c r="AX127" s="177"/>
      <c r="AY127" s="177"/>
      <c r="AZ127" s="177"/>
      <c r="BA127" s="177"/>
      <c r="BB127" s="202">
        <f t="shared" si="104"/>
        <v>6</v>
      </c>
      <c r="BC127" s="177">
        <f t="shared" si="104"/>
        <v>1</v>
      </c>
      <c r="BD127" s="177">
        <f t="shared" si="104"/>
        <v>3</v>
      </c>
      <c r="BE127" s="177">
        <f t="shared" si="104"/>
        <v>4</v>
      </c>
      <c r="BF127" s="203">
        <f t="shared" si="104"/>
        <v>0</v>
      </c>
      <c r="BG127" s="48">
        <v>6</v>
      </c>
      <c r="BH127" s="48">
        <v>1</v>
      </c>
      <c r="BI127" s="48">
        <v>3</v>
      </c>
      <c r="BJ127" s="48">
        <f t="shared" ref="BJ127:BJ129" si="105">+BH127+BI127</f>
        <v>4</v>
      </c>
      <c r="BK127" s="48">
        <v>0</v>
      </c>
      <c r="BL127" s="396"/>
      <c r="BM127" s="396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396"/>
    </row>
    <row r="128" spans="1:85" ht="16.5" customHeight="1" x14ac:dyDescent="0.25">
      <c r="A128" s="396"/>
      <c r="Q128" s="178"/>
      <c r="R128" s="178"/>
      <c r="S128" s="323"/>
      <c r="T128" s="194"/>
      <c r="U128" s="175"/>
      <c r="V128" s="175"/>
      <c r="W128" s="175"/>
      <c r="X128" s="176"/>
      <c r="Y128" s="175"/>
      <c r="Z128" s="177"/>
      <c r="AA128" s="177"/>
      <c r="AB128" s="177"/>
      <c r="AC128" s="177"/>
      <c r="AD128" s="177"/>
      <c r="AE128" s="195"/>
      <c r="AF128" s="177"/>
      <c r="AG128" s="177"/>
      <c r="AH128" s="177"/>
      <c r="AI128" s="177"/>
      <c r="AJ128" s="177"/>
      <c r="AK128" s="204"/>
      <c r="AL128" s="174"/>
      <c r="AM128" s="174"/>
      <c r="AN128" s="174"/>
      <c r="AO128" s="174"/>
      <c r="AP128" s="174"/>
      <c r="AQ128" s="178"/>
      <c r="AR128" s="396"/>
      <c r="AS128" s="64">
        <v>8</v>
      </c>
      <c r="AT128" s="48"/>
      <c r="AU128" s="47" t="s">
        <v>162</v>
      </c>
      <c r="AV128" s="47" t="s">
        <v>309</v>
      </c>
      <c r="AW128" s="177"/>
      <c r="AX128" s="177"/>
      <c r="AY128" s="177"/>
      <c r="AZ128" s="177"/>
      <c r="BA128" s="177"/>
      <c r="BB128" s="202">
        <f t="shared" si="104"/>
        <v>6</v>
      </c>
      <c r="BC128" s="177">
        <f t="shared" si="104"/>
        <v>0</v>
      </c>
      <c r="BD128" s="177">
        <f t="shared" si="104"/>
        <v>3</v>
      </c>
      <c r="BE128" s="177">
        <f t="shared" si="104"/>
        <v>3</v>
      </c>
      <c r="BF128" s="203">
        <f t="shared" si="104"/>
        <v>2</v>
      </c>
      <c r="BG128" s="48">
        <v>6</v>
      </c>
      <c r="BH128" s="48">
        <v>0</v>
      </c>
      <c r="BI128" s="48">
        <v>3</v>
      </c>
      <c r="BJ128" s="48">
        <f t="shared" si="105"/>
        <v>3</v>
      </c>
      <c r="BK128" s="48">
        <v>2</v>
      </c>
      <c r="BL128" s="396"/>
      <c r="BM128" s="396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396"/>
    </row>
    <row r="129" spans="1:85" ht="16.5" customHeight="1" x14ac:dyDescent="0.25">
      <c r="A129" s="396"/>
      <c r="B129" s="408" t="s">
        <v>651</v>
      </c>
      <c r="C129" s="408"/>
      <c r="D129" s="408"/>
      <c r="E129" s="408"/>
      <c r="F129" s="408"/>
      <c r="G129" s="408"/>
      <c r="H129" s="408"/>
      <c r="I129" s="408"/>
      <c r="J129" s="408"/>
      <c r="K129" s="408"/>
      <c r="L129" s="408"/>
      <c r="M129" s="408"/>
      <c r="N129" s="408"/>
      <c r="O129" s="408"/>
      <c r="P129" s="408"/>
      <c r="Q129" s="178"/>
      <c r="R129" s="178"/>
      <c r="S129" s="323"/>
      <c r="AA129" s="177"/>
      <c r="AM129" s="174"/>
      <c r="AN129" s="174"/>
      <c r="AO129" s="174"/>
      <c r="AP129" s="174"/>
      <c r="AQ129" s="178"/>
      <c r="AR129" s="396"/>
      <c r="AS129" s="64">
        <v>6</v>
      </c>
      <c r="AT129" s="48"/>
      <c r="AU129" s="47" t="s">
        <v>84</v>
      </c>
      <c r="AV129" s="47" t="s">
        <v>309</v>
      </c>
      <c r="AW129" s="177"/>
      <c r="AX129" s="177"/>
      <c r="AY129" s="177"/>
      <c r="AZ129" s="177"/>
      <c r="BA129" s="177"/>
      <c r="BB129" s="202">
        <f t="shared" si="104"/>
        <v>4</v>
      </c>
      <c r="BC129" s="177">
        <f t="shared" si="104"/>
        <v>1</v>
      </c>
      <c r="BD129" s="177">
        <f t="shared" si="104"/>
        <v>1</v>
      </c>
      <c r="BE129" s="177">
        <f t="shared" si="104"/>
        <v>2</v>
      </c>
      <c r="BF129" s="203">
        <f t="shared" si="104"/>
        <v>0</v>
      </c>
      <c r="BG129" s="48">
        <v>4</v>
      </c>
      <c r="BH129" s="48">
        <v>1</v>
      </c>
      <c r="BI129" s="48">
        <v>1</v>
      </c>
      <c r="BJ129" s="48">
        <f t="shared" si="105"/>
        <v>2</v>
      </c>
      <c r="BK129" s="48">
        <v>0</v>
      </c>
      <c r="BL129" s="396"/>
      <c r="BM129" s="396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396"/>
    </row>
    <row r="130" spans="1:85" ht="16.5" customHeight="1" thickBot="1" x14ac:dyDescent="0.3">
      <c r="A130" s="396"/>
      <c r="B130" s="267" t="s">
        <v>151</v>
      </c>
      <c r="C130" s="267" t="s">
        <v>152</v>
      </c>
      <c r="D130" s="267"/>
      <c r="E130" s="268"/>
      <c r="F130" s="267"/>
      <c r="G130" s="269" t="s">
        <v>8</v>
      </c>
      <c r="H130" s="269" t="s">
        <v>9</v>
      </c>
      <c r="I130" s="269" t="s">
        <v>10</v>
      </c>
      <c r="J130" s="269" t="s">
        <v>12</v>
      </c>
      <c r="K130" s="269" t="s">
        <v>13</v>
      </c>
      <c r="L130" s="269" t="s">
        <v>11</v>
      </c>
      <c r="M130" s="269" t="s">
        <v>5</v>
      </c>
      <c r="N130" s="269" t="s">
        <v>14</v>
      </c>
      <c r="O130" s="269" t="s">
        <v>3</v>
      </c>
      <c r="P130" s="269" t="s">
        <v>668</v>
      </c>
      <c r="Q130" s="178"/>
      <c r="R130" s="178"/>
      <c r="S130" s="323"/>
      <c r="AA130" s="177"/>
      <c r="AM130" s="174"/>
      <c r="AN130" s="174"/>
      <c r="AO130" s="174"/>
      <c r="AP130" s="174"/>
      <c r="AQ130" s="178"/>
      <c r="AR130" s="396"/>
      <c r="AS130" s="33" t="s">
        <v>85</v>
      </c>
      <c r="AT130" s="216"/>
      <c r="AU130" s="216"/>
      <c r="AV130" s="216"/>
      <c r="AW130" s="217">
        <f>SUM(AW117:AW129)</f>
        <v>64</v>
      </c>
      <c r="AX130" s="217">
        <f>SUM(AX117:AX129)</f>
        <v>24</v>
      </c>
      <c r="AY130" s="217">
        <f>SUM(AY117:AY129)+SUMIF(Y$5:Y$12,"Direct Staff",AI$5:AI$12)</f>
        <v>37</v>
      </c>
      <c r="AZ130" s="217">
        <f>+AY130+AX130</f>
        <v>61</v>
      </c>
      <c r="BA130" s="217">
        <f>SUM(BA117:BA129)+SUMIF($Y$5:$Y$12,"Direct Staff",$AH$5:$AH$12)</f>
        <v>36</v>
      </c>
      <c r="BB130" s="218">
        <f t="shared" si="104"/>
        <v>205</v>
      </c>
      <c r="BC130" s="217">
        <f t="shared" si="104"/>
        <v>71</v>
      </c>
      <c r="BD130" s="217">
        <f t="shared" si="104"/>
        <v>113</v>
      </c>
      <c r="BE130" s="217">
        <f t="shared" si="104"/>
        <v>184</v>
      </c>
      <c r="BF130" s="219">
        <f t="shared" si="104"/>
        <v>50</v>
      </c>
      <c r="BG130" s="217">
        <f>+SUM(BG117:BG129)</f>
        <v>141</v>
      </c>
      <c r="BH130" s="217">
        <f>+SUM(BH117:BH129)</f>
        <v>47</v>
      </c>
      <c r="BI130" s="217">
        <f>+SUM(BI117:BI129)+SUMIF($Y$35:$Y$42,"Direct Staff",$AI$35:$AI$42)</f>
        <v>76</v>
      </c>
      <c r="BJ130" s="217">
        <f>+BI130+BH130</f>
        <v>123</v>
      </c>
      <c r="BK130" s="217">
        <f>+SUM(BK117:BK129)+SUMIF($Y$35:$Y$42,"Direct Staff",$AH$35:$AH$42)</f>
        <v>14</v>
      </c>
      <c r="BL130" s="396"/>
      <c r="BM130" s="396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396"/>
    </row>
    <row r="131" spans="1:85" ht="16.5" customHeight="1" x14ac:dyDescent="0.25">
      <c r="A131" s="396"/>
      <c r="B131" s="388">
        <v>5</v>
      </c>
      <c r="C131" s="272" t="s">
        <v>173</v>
      </c>
      <c r="D131" s="259"/>
      <c r="E131" s="272"/>
      <c r="F131" s="259"/>
      <c r="G131" s="271">
        <v>10</v>
      </c>
      <c r="H131" s="271">
        <v>2</v>
      </c>
      <c r="I131" s="271">
        <v>3</v>
      </c>
      <c r="J131" s="271">
        <v>23</v>
      </c>
      <c r="K131" s="273">
        <v>0.76666666666666672</v>
      </c>
      <c r="L131" s="271">
        <v>47</v>
      </c>
      <c r="M131" s="271">
        <v>23</v>
      </c>
      <c r="N131" s="271">
        <v>75</v>
      </c>
      <c r="O131" s="271">
        <v>20</v>
      </c>
      <c r="P131" s="271">
        <v>1</v>
      </c>
      <c r="Q131" s="396"/>
      <c r="R131" s="396"/>
      <c r="S131" s="321"/>
      <c r="AA131" s="177"/>
      <c r="AM131" s="174"/>
      <c r="AN131" s="174"/>
      <c r="AO131" s="174"/>
      <c r="AP131" s="174"/>
      <c r="AQ131" s="396"/>
      <c r="AR131" s="396"/>
      <c r="AS131" s="246" t="s">
        <v>122</v>
      </c>
      <c r="AT131" s="246"/>
      <c r="AU131" s="247"/>
      <c r="AV131" s="176"/>
      <c r="AW131" s="177">
        <f>+AW130+AW116+AW102+AW89+AW59+AW44+AW32+AW18</f>
        <v>553</v>
      </c>
      <c r="AX131" s="177">
        <f>+AX130+AX116+AX102+AX89+AX59+AX44+AX32+AX18</f>
        <v>178</v>
      </c>
      <c r="AY131" s="177">
        <f>+AY130+AY116+AY102+AY89+AY59+AY44+AY32+AY18</f>
        <v>262</v>
      </c>
      <c r="AZ131" s="177">
        <f>+AZ130+AZ116+AZ102+AZ89+AZ59+AZ44+AZ32+AZ18</f>
        <v>440</v>
      </c>
      <c r="BA131" s="177">
        <f>+BA130+BA116+BA102+BA89+BA59+BA44+BA32+BA18</f>
        <v>134</v>
      </c>
      <c r="BB131" s="202">
        <f t="shared" si="104"/>
        <v>1709</v>
      </c>
      <c r="BC131" s="177">
        <f t="shared" si="104"/>
        <v>505</v>
      </c>
      <c r="BD131" s="177">
        <f t="shared" si="104"/>
        <v>736</v>
      </c>
      <c r="BE131" s="177">
        <f t="shared" si="104"/>
        <v>1241</v>
      </c>
      <c r="BF131" s="203">
        <f t="shared" si="104"/>
        <v>264</v>
      </c>
      <c r="BG131" s="177">
        <f>+BG130+BG116+BG102+BG89+BG59+BG44+BG32+BG18</f>
        <v>1156</v>
      </c>
      <c r="BH131" s="177">
        <f>+BH130+BH116+BH102+BH89+BH59+BH44+BH32+BH18</f>
        <v>327</v>
      </c>
      <c r="BI131" s="177">
        <f>+BI130+BI116+BI102+BI89+BI59+BI44+BI32+BI18</f>
        <v>474</v>
      </c>
      <c r="BJ131" s="177">
        <f>+BJ130+BJ116+BJ102+BJ89+BJ59+BJ44+BJ32+BJ18</f>
        <v>801</v>
      </c>
      <c r="BK131" s="177">
        <f>+BK130+BK116+BK102+BK89+BK59+BK44+BK32+BK18</f>
        <v>130</v>
      </c>
      <c r="BL131" s="396"/>
      <c r="BM131" s="396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396"/>
    </row>
    <row r="132" spans="1:85" ht="16.5" customHeight="1" x14ac:dyDescent="0.25">
      <c r="A132" s="396"/>
      <c r="B132" s="388">
        <v>8</v>
      </c>
      <c r="C132" s="272" t="s">
        <v>23</v>
      </c>
      <c r="D132" s="259"/>
      <c r="E132" s="259"/>
      <c r="F132" s="259"/>
      <c r="G132" s="271">
        <v>9</v>
      </c>
      <c r="H132" s="271">
        <v>5</v>
      </c>
      <c r="I132" s="271">
        <v>1</v>
      </c>
      <c r="J132" s="271">
        <v>19</v>
      </c>
      <c r="K132" s="273">
        <v>0.6333333333333333</v>
      </c>
      <c r="L132" s="271">
        <v>47</v>
      </c>
      <c r="M132" s="271">
        <v>41</v>
      </c>
      <c r="N132" s="271">
        <v>76</v>
      </c>
      <c r="O132" s="271">
        <v>14</v>
      </c>
      <c r="P132" s="271">
        <v>3</v>
      </c>
      <c r="Q132" s="178"/>
      <c r="R132" s="178"/>
      <c r="S132" s="323"/>
      <c r="AA132" s="177"/>
      <c r="AM132" s="174"/>
      <c r="AN132" s="174"/>
      <c r="AO132" s="174"/>
      <c r="AP132" s="174"/>
      <c r="AQ132" s="178"/>
      <c r="AR132" s="396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396"/>
      <c r="BM132" s="396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396"/>
    </row>
    <row r="133" spans="1:85" ht="16.5" customHeight="1" x14ac:dyDescent="0.25">
      <c r="A133" s="396"/>
      <c r="B133" s="388">
        <v>7</v>
      </c>
      <c r="C133" s="272" t="s">
        <v>86</v>
      </c>
      <c r="D133" s="259"/>
      <c r="E133" s="272"/>
      <c r="F133" s="259"/>
      <c r="G133" s="271">
        <v>8</v>
      </c>
      <c r="H133" s="271">
        <v>6</v>
      </c>
      <c r="I133" s="271">
        <v>1</v>
      </c>
      <c r="J133" s="271">
        <v>17</v>
      </c>
      <c r="K133" s="273">
        <v>0.56666666666666665</v>
      </c>
      <c r="L133" s="271">
        <v>42</v>
      </c>
      <c r="M133" s="271">
        <v>26</v>
      </c>
      <c r="N133" s="271">
        <v>68</v>
      </c>
      <c r="O133" s="271">
        <v>20</v>
      </c>
      <c r="P133" s="271">
        <v>2</v>
      </c>
      <c r="Q133" s="396"/>
      <c r="R133" s="396"/>
      <c r="S133" s="321"/>
      <c r="AA133" s="177"/>
      <c r="AM133" s="174"/>
      <c r="AN133" s="174"/>
      <c r="AO133" s="174"/>
      <c r="AP133" s="174"/>
      <c r="AQ133" s="396"/>
      <c r="AR133" s="396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396"/>
      <c r="BM133" s="396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396"/>
    </row>
    <row r="134" spans="1:85" ht="16.5" customHeight="1" x14ac:dyDescent="0.25">
      <c r="A134" s="396"/>
      <c r="B134" s="388">
        <v>2</v>
      </c>
      <c r="C134" s="272" t="s">
        <v>172</v>
      </c>
      <c r="D134" s="259"/>
      <c r="E134" s="259"/>
      <c r="F134" s="259"/>
      <c r="G134" s="271">
        <v>6</v>
      </c>
      <c r="H134" s="271">
        <v>5</v>
      </c>
      <c r="I134" s="271">
        <v>4</v>
      </c>
      <c r="J134" s="271">
        <v>16</v>
      </c>
      <c r="K134" s="273">
        <v>0.53333333333333333</v>
      </c>
      <c r="L134" s="271">
        <v>38</v>
      </c>
      <c r="M134" s="271">
        <v>32</v>
      </c>
      <c r="N134" s="271">
        <v>55</v>
      </c>
      <c r="O134" s="271">
        <v>18</v>
      </c>
      <c r="P134" s="271">
        <v>4</v>
      </c>
      <c r="Q134" s="396"/>
      <c r="R134" s="396"/>
      <c r="S134" s="321"/>
      <c r="AA134" s="177"/>
      <c r="AB134" s="177"/>
      <c r="AM134" s="174"/>
      <c r="AN134" s="174"/>
      <c r="AO134" s="174"/>
      <c r="AP134" s="174"/>
      <c r="AQ134" s="396"/>
      <c r="AR134" s="396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396"/>
      <c r="BM134" s="396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396"/>
    </row>
    <row r="135" spans="1:85" ht="16.5" customHeight="1" x14ac:dyDescent="0.25">
      <c r="A135" s="396"/>
      <c r="B135" s="388">
        <v>3</v>
      </c>
      <c r="C135" s="272" t="s">
        <v>53</v>
      </c>
      <c r="D135" s="259"/>
      <c r="E135" s="272"/>
      <c r="F135" s="259"/>
      <c r="G135" s="271">
        <v>7</v>
      </c>
      <c r="H135" s="271">
        <v>7</v>
      </c>
      <c r="I135" s="271">
        <v>1</v>
      </c>
      <c r="J135" s="271">
        <v>15</v>
      </c>
      <c r="K135" s="273">
        <v>0.5</v>
      </c>
      <c r="L135" s="271">
        <v>51</v>
      </c>
      <c r="M135" s="271">
        <v>48</v>
      </c>
      <c r="N135" s="271">
        <v>69</v>
      </c>
      <c r="O135" s="271">
        <v>24</v>
      </c>
      <c r="P135" s="271">
        <v>5</v>
      </c>
      <c r="Q135" s="396"/>
      <c r="R135" s="396"/>
      <c r="S135" s="321"/>
      <c r="AA135" s="177"/>
      <c r="AM135" s="174"/>
      <c r="AN135" s="174"/>
      <c r="AO135" s="174"/>
      <c r="AP135" s="174"/>
      <c r="AQ135" s="396"/>
      <c r="AR135" s="396"/>
      <c r="AS135" s="177"/>
      <c r="AT135" s="177"/>
      <c r="AU135" s="174"/>
      <c r="AV135" s="20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396"/>
      <c r="BM135" s="396"/>
      <c r="BN135" s="177"/>
      <c r="BO135" s="177"/>
      <c r="BP135" s="174"/>
      <c r="BQ135" s="20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396"/>
    </row>
    <row r="136" spans="1:85" ht="16.5" customHeight="1" x14ac:dyDescent="0.25">
      <c r="A136" s="396"/>
      <c r="B136" s="388">
        <v>6</v>
      </c>
      <c r="C136" s="272" t="s">
        <v>15</v>
      </c>
      <c r="D136" s="259"/>
      <c r="E136" s="272"/>
      <c r="F136" s="259"/>
      <c r="G136" s="271">
        <v>4</v>
      </c>
      <c r="H136" s="271">
        <v>6</v>
      </c>
      <c r="I136" s="271">
        <v>5</v>
      </c>
      <c r="J136" s="271">
        <v>13</v>
      </c>
      <c r="K136" s="273">
        <v>0.43333333333333335</v>
      </c>
      <c r="L136" s="271">
        <v>52</v>
      </c>
      <c r="M136" s="271">
        <v>52</v>
      </c>
      <c r="N136" s="271">
        <v>73</v>
      </c>
      <c r="O136" s="271">
        <v>12</v>
      </c>
      <c r="P136" s="271">
        <v>6</v>
      </c>
      <c r="Q136" s="396"/>
      <c r="R136" s="396"/>
      <c r="S136" s="321"/>
      <c r="AM136" s="174"/>
      <c r="AN136" s="174"/>
      <c r="AO136" s="174"/>
      <c r="AP136" s="174"/>
      <c r="AQ136" s="396"/>
      <c r="AR136" s="396"/>
      <c r="AS136" s="177"/>
      <c r="AT136" s="177"/>
      <c r="AU136" s="174"/>
      <c r="AV136" s="20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396"/>
      <c r="BM136" s="396"/>
      <c r="BN136" s="177"/>
      <c r="BO136" s="177"/>
      <c r="BP136" s="174"/>
      <c r="BQ136" s="20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396"/>
    </row>
    <row r="137" spans="1:85" ht="16.5" customHeight="1" x14ac:dyDescent="0.25">
      <c r="A137" s="396"/>
      <c r="B137" s="388">
        <v>1</v>
      </c>
      <c r="C137" s="272" t="s">
        <v>51</v>
      </c>
      <c r="D137" s="259"/>
      <c r="E137" s="259"/>
      <c r="F137" s="259"/>
      <c r="G137" s="271">
        <v>3</v>
      </c>
      <c r="H137" s="271">
        <v>9</v>
      </c>
      <c r="I137" s="271">
        <v>3</v>
      </c>
      <c r="J137" s="271">
        <v>9</v>
      </c>
      <c r="K137" s="273">
        <v>0.3</v>
      </c>
      <c r="L137" s="271">
        <v>33</v>
      </c>
      <c r="M137" s="271">
        <v>57</v>
      </c>
      <c r="N137" s="271">
        <v>41</v>
      </c>
      <c r="O137" s="271">
        <v>8</v>
      </c>
      <c r="P137" s="271">
        <v>8</v>
      </c>
      <c r="Q137" s="396"/>
      <c r="R137" s="396"/>
      <c r="S137" s="321"/>
      <c r="AM137" s="174"/>
      <c r="AN137" s="174"/>
      <c r="AO137" s="174"/>
      <c r="AP137" s="174"/>
      <c r="AQ137" s="396"/>
      <c r="AR137" s="396"/>
      <c r="AS137" s="177"/>
      <c r="AT137" s="177"/>
      <c r="AU137" s="174"/>
      <c r="AV137" s="20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396"/>
      <c r="BM137" s="396"/>
      <c r="BN137" s="177"/>
      <c r="BO137" s="177"/>
      <c r="BP137" s="174"/>
      <c r="BQ137" s="20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396"/>
    </row>
    <row r="138" spans="1:85" ht="16.5" customHeight="1" thickBot="1" x14ac:dyDescent="0.3">
      <c r="A138" s="396"/>
      <c r="B138" s="388">
        <v>4</v>
      </c>
      <c r="C138" s="272" t="s">
        <v>21</v>
      </c>
      <c r="D138" s="259"/>
      <c r="E138" s="272"/>
      <c r="F138" s="259"/>
      <c r="G138" s="271">
        <v>3</v>
      </c>
      <c r="H138" s="271">
        <v>10</v>
      </c>
      <c r="I138" s="271">
        <v>2</v>
      </c>
      <c r="J138" s="271">
        <v>8</v>
      </c>
      <c r="K138" s="273">
        <v>0.26666666666666666</v>
      </c>
      <c r="L138" s="271">
        <v>19</v>
      </c>
      <c r="M138" s="271">
        <v>50</v>
      </c>
      <c r="N138" s="271">
        <v>23</v>
      </c>
      <c r="O138" s="271">
        <v>16</v>
      </c>
      <c r="P138" s="271">
        <v>7</v>
      </c>
      <c r="Q138" s="396"/>
      <c r="R138" s="396"/>
      <c r="S138" s="321"/>
      <c r="AM138" s="174"/>
      <c r="AN138" s="174"/>
      <c r="AO138" s="174"/>
      <c r="AP138" s="174"/>
      <c r="AQ138" s="396"/>
      <c r="AR138" s="396"/>
      <c r="AS138" s="177"/>
      <c r="AT138" s="177"/>
      <c r="AU138" s="174"/>
      <c r="AV138" s="20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396"/>
      <c r="BM138" s="396"/>
      <c r="BN138" s="177"/>
      <c r="BO138" s="177"/>
      <c r="BP138" s="174"/>
      <c r="BQ138" s="20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396"/>
    </row>
    <row r="139" spans="1:85" ht="16.5" customHeight="1" x14ac:dyDescent="0.25">
      <c r="A139" s="396"/>
      <c r="B139" s="275"/>
      <c r="C139" s="275"/>
      <c r="D139" s="275"/>
      <c r="E139" s="276"/>
      <c r="F139" s="275"/>
      <c r="G139" s="277">
        <v>50</v>
      </c>
      <c r="H139" s="277">
        <v>50</v>
      </c>
      <c r="I139" s="277">
        <v>20</v>
      </c>
      <c r="J139" s="277"/>
      <c r="K139" s="277"/>
      <c r="L139" s="277">
        <v>329</v>
      </c>
      <c r="M139" s="277">
        <v>329</v>
      </c>
      <c r="N139" s="277">
        <v>480</v>
      </c>
      <c r="O139" s="277">
        <v>132</v>
      </c>
      <c r="P139" s="277"/>
      <c r="Q139" s="396"/>
      <c r="R139" s="396"/>
      <c r="S139" s="321"/>
      <c r="AM139" s="174"/>
      <c r="AN139" s="174"/>
      <c r="AO139" s="174"/>
      <c r="AP139" s="174"/>
      <c r="AQ139" s="396"/>
      <c r="AR139" s="396"/>
      <c r="AS139" s="177"/>
      <c r="AT139" s="177"/>
      <c r="AU139" s="174"/>
      <c r="AV139" s="20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396"/>
      <c r="BM139" s="396"/>
      <c r="BN139" s="177"/>
      <c r="BO139" s="177"/>
      <c r="BP139" s="174"/>
      <c r="BQ139" s="20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396"/>
    </row>
    <row r="140" spans="1:85" ht="16.5" customHeight="1" x14ac:dyDescent="0.2">
      <c r="A140" s="396"/>
      <c r="B140" s="174"/>
      <c r="C140" s="174"/>
      <c r="D140" s="175"/>
      <c r="E140" s="175"/>
      <c r="F140" s="175"/>
      <c r="G140" s="175"/>
      <c r="H140" s="174"/>
      <c r="I140" s="177"/>
      <c r="J140" s="177"/>
      <c r="K140" s="177"/>
      <c r="L140" s="177"/>
      <c r="M140" s="177"/>
      <c r="N140" s="174"/>
      <c r="O140" s="174"/>
      <c r="P140" s="174"/>
      <c r="Q140" s="396"/>
      <c r="R140" s="396"/>
      <c r="S140" s="321"/>
      <c r="AM140" s="174"/>
      <c r="AN140" s="174"/>
      <c r="AO140" s="174"/>
      <c r="AP140" s="174"/>
      <c r="AQ140" s="396"/>
      <c r="AR140" s="396"/>
      <c r="AS140" s="177"/>
      <c r="AT140" s="177"/>
      <c r="AU140" s="174"/>
      <c r="AV140" s="20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396"/>
      <c r="BM140" s="396"/>
      <c r="BN140" s="177"/>
      <c r="BO140" s="177"/>
      <c r="BP140" s="174"/>
      <c r="BQ140" s="20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396"/>
    </row>
    <row r="141" spans="1:85" ht="16.5" customHeight="1" x14ac:dyDescent="0.2">
      <c r="A141" s="396"/>
      <c r="B141" s="174"/>
      <c r="C141" s="174"/>
      <c r="D141" s="175"/>
      <c r="E141" s="175"/>
      <c r="F141" s="175"/>
      <c r="G141" s="175"/>
      <c r="H141" s="174"/>
      <c r="I141" s="177"/>
      <c r="J141" s="177"/>
      <c r="K141" s="177"/>
      <c r="L141" s="177"/>
      <c r="M141" s="177"/>
      <c r="N141" s="174"/>
      <c r="O141" s="174"/>
      <c r="P141" s="174"/>
      <c r="Q141" s="396"/>
      <c r="R141" s="396"/>
      <c r="S141" s="321"/>
      <c r="AM141" s="174"/>
      <c r="AN141" s="174"/>
      <c r="AO141" s="174"/>
      <c r="AP141" s="174"/>
      <c r="AQ141" s="396"/>
      <c r="AR141" s="396"/>
      <c r="AS141" s="177"/>
      <c r="AT141" s="177"/>
      <c r="AU141" s="174"/>
      <c r="AV141" s="20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396"/>
      <c r="BM141" s="396"/>
      <c r="BN141" s="177"/>
      <c r="BO141" s="177"/>
      <c r="BP141" s="174"/>
      <c r="BQ141" s="20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396"/>
    </row>
    <row r="142" spans="1:85" ht="16.5" customHeight="1" x14ac:dyDescent="0.2">
      <c r="A142" s="396"/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0"/>
      <c r="R142" s="170"/>
      <c r="S142" s="324"/>
      <c r="AM142" s="174"/>
      <c r="AN142" s="174"/>
      <c r="AO142" s="174"/>
      <c r="AP142" s="174"/>
      <c r="AQ142" s="170"/>
      <c r="AR142" s="396"/>
      <c r="AS142" s="177"/>
      <c r="AT142" s="177"/>
      <c r="AU142" s="174"/>
      <c r="AV142" s="20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396"/>
      <c r="BM142" s="396"/>
      <c r="BN142" s="177"/>
      <c r="BO142" s="177"/>
      <c r="BP142" s="174"/>
      <c r="BQ142" s="20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396"/>
    </row>
    <row r="143" spans="1:85" ht="16.5" customHeight="1" x14ac:dyDescent="0.2">
      <c r="A143" s="396"/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0"/>
      <c r="R143" s="170"/>
      <c r="S143" s="324"/>
      <c r="AM143" s="174"/>
      <c r="AN143" s="174"/>
      <c r="AO143" s="174"/>
      <c r="AP143" s="174"/>
      <c r="AQ143" s="170"/>
      <c r="AR143" s="396"/>
      <c r="AS143" s="177"/>
      <c r="AT143" s="177"/>
      <c r="AU143" s="174"/>
      <c r="AV143" s="20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396"/>
      <c r="BM143" s="396"/>
      <c r="BN143" s="177"/>
      <c r="BO143" s="177"/>
      <c r="BP143" s="174"/>
      <c r="BQ143" s="20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396"/>
    </row>
    <row r="144" spans="1:85" ht="16.5" customHeight="1" x14ac:dyDescent="0.2">
      <c r="A144" s="396"/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0"/>
      <c r="R144" s="170"/>
      <c r="S144" s="324"/>
      <c r="AM144" s="174"/>
      <c r="AN144" s="174"/>
      <c r="AO144" s="174"/>
      <c r="AP144" s="174"/>
      <c r="AQ144" s="170"/>
      <c r="AR144" s="396"/>
      <c r="AS144" s="177"/>
      <c r="AT144" s="177"/>
      <c r="AU144" s="174"/>
      <c r="AV144" s="20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396"/>
      <c r="BM144" s="396"/>
      <c r="BN144" s="177"/>
      <c r="BO144" s="177"/>
      <c r="BP144" s="174"/>
      <c r="BQ144" s="20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396"/>
    </row>
    <row r="145" spans="1:85" ht="16.5" customHeight="1" x14ac:dyDescent="0.2">
      <c r="A145" s="396"/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0"/>
      <c r="R145" s="170"/>
      <c r="S145" s="324"/>
      <c r="AM145" s="174"/>
      <c r="AN145" s="174"/>
      <c r="AO145" s="174"/>
      <c r="AP145" s="174"/>
      <c r="AQ145" s="170"/>
      <c r="AR145" s="396"/>
      <c r="AS145" s="177"/>
      <c r="AT145" s="177"/>
      <c r="AU145" s="174"/>
      <c r="AV145" s="20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396"/>
      <c r="BM145" s="396"/>
      <c r="BN145" s="177"/>
      <c r="BO145" s="177"/>
      <c r="BP145" s="174"/>
      <c r="BQ145" s="20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396"/>
    </row>
    <row r="146" spans="1:85" ht="16.5" customHeight="1" x14ac:dyDescent="0.2">
      <c r="A146" s="170"/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24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</row>
    <row r="147" spans="1:85" ht="16.5" customHeight="1" x14ac:dyDescent="0.2">
      <c r="A147" s="170"/>
      <c r="B147" s="407" t="s">
        <v>658</v>
      </c>
      <c r="C147" s="407"/>
      <c r="D147" s="407"/>
      <c r="E147" s="407"/>
      <c r="F147" s="407"/>
      <c r="G147" s="407"/>
      <c r="H147" s="407"/>
      <c r="I147" s="407"/>
      <c r="J147" s="407"/>
      <c r="K147" s="407"/>
      <c r="L147" s="407"/>
      <c r="M147" s="407"/>
      <c r="N147" s="407"/>
      <c r="O147" s="407"/>
      <c r="P147" s="407"/>
      <c r="Q147" s="170"/>
      <c r="R147" s="177"/>
      <c r="S147" s="177"/>
      <c r="T147" s="194"/>
      <c r="U147" s="175"/>
      <c r="V147" s="174"/>
      <c r="W147" s="174"/>
      <c r="X147" s="174"/>
      <c r="Y147" s="174"/>
      <c r="Z147" s="177"/>
      <c r="AA147" s="177"/>
      <c r="AB147" s="177"/>
      <c r="AC147" s="177"/>
      <c r="AD147" s="177"/>
      <c r="AE147" s="174"/>
      <c r="AF147" s="194"/>
      <c r="AG147" s="175"/>
      <c r="AH147" s="174"/>
      <c r="AI147" s="174"/>
      <c r="AJ147" s="174"/>
      <c r="AK147" s="174"/>
      <c r="AL147" s="177"/>
      <c r="AM147" s="177"/>
      <c r="AN147" s="177"/>
      <c r="AO147" s="177"/>
      <c r="AP147" s="177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</row>
    <row r="148" spans="1:85" ht="16.5" customHeight="1" x14ac:dyDescent="0.2">
      <c r="A148" s="396"/>
      <c r="B148" s="172" t="s">
        <v>146</v>
      </c>
      <c r="C148" s="172">
        <f>+C2</f>
        <v>22</v>
      </c>
      <c r="P148" s="173"/>
      <c r="Q148" s="396"/>
      <c r="R148" s="177"/>
      <c r="S148" s="177"/>
      <c r="T148" s="194"/>
      <c r="U148" s="175"/>
      <c r="V148" s="174"/>
      <c r="W148" s="174"/>
      <c r="X148" s="174"/>
      <c r="Y148" s="174"/>
      <c r="Z148" s="177"/>
      <c r="AA148" s="177"/>
      <c r="AB148" s="177"/>
      <c r="AC148" s="177"/>
      <c r="AD148" s="177"/>
      <c r="AE148" s="174"/>
      <c r="AF148" s="194"/>
      <c r="AG148" s="175"/>
      <c r="AH148" s="174"/>
      <c r="AI148" s="174"/>
      <c r="AJ148" s="174"/>
      <c r="AK148" s="174"/>
      <c r="AL148" s="177"/>
      <c r="AM148" s="177"/>
      <c r="AN148" s="177"/>
      <c r="AO148" s="177"/>
      <c r="AP148" s="177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</row>
    <row r="149" spans="1:85" ht="16.5" customHeight="1" thickBot="1" x14ac:dyDescent="0.3">
      <c r="A149" s="396"/>
      <c r="B149" s="267" t="s">
        <v>614</v>
      </c>
      <c r="C149" s="180" t="s">
        <v>152</v>
      </c>
      <c r="D149" s="180"/>
      <c r="E149" s="181"/>
      <c r="F149" s="180"/>
      <c r="G149" s="182" t="s">
        <v>8</v>
      </c>
      <c r="H149" s="182" t="s">
        <v>9</v>
      </c>
      <c r="I149" s="182" t="s">
        <v>10</v>
      </c>
      <c r="J149" s="182" t="s">
        <v>12</v>
      </c>
      <c r="K149" s="182" t="s">
        <v>13</v>
      </c>
      <c r="L149" s="182" t="s">
        <v>11</v>
      </c>
      <c r="M149" s="182" t="s">
        <v>5</v>
      </c>
      <c r="N149" s="182" t="s">
        <v>14</v>
      </c>
      <c r="O149" s="182" t="s">
        <v>3</v>
      </c>
      <c r="P149" s="182"/>
      <c r="Q149" s="396"/>
      <c r="R149" s="177"/>
      <c r="S149" s="177"/>
      <c r="T149" s="194"/>
      <c r="U149" s="175"/>
      <c r="V149" s="174"/>
      <c r="W149" s="174"/>
      <c r="X149" s="174"/>
      <c r="Y149" s="174"/>
      <c r="Z149" s="177"/>
      <c r="AA149" s="177"/>
      <c r="AB149" s="177"/>
      <c r="AC149" s="177"/>
      <c r="AD149" s="177"/>
      <c r="AE149" s="174"/>
      <c r="AF149" s="194"/>
      <c r="AG149" s="175"/>
      <c r="AH149" s="174"/>
      <c r="AI149" s="174"/>
      <c r="AJ149" s="174"/>
      <c r="AK149" s="174"/>
      <c r="AL149" s="177"/>
      <c r="AM149" s="177"/>
      <c r="AN149" s="177"/>
      <c r="AO149" s="177"/>
      <c r="AP149" s="177"/>
      <c r="AQ149" s="174"/>
      <c r="AR149" s="174"/>
      <c r="AS149" s="179"/>
      <c r="AT149" s="179"/>
      <c r="AU149" s="174"/>
      <c r="AV149" s="179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9"/>
      <c r="BO149" s="179"/>
      <c r="BP149" s="174"/>
      <c r="BQ149" s="179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</row>
    <row r="150" spans="1:85" ht="16.5" customHeight="1" x14ac:dyDescent="0.25">
      <c r="A150" s="396"/>
      <c r="B150" s="271" t="s">
        <v>615</v>
      </c>
      <c r="C150" s="272" t="s">
        <v>173</v>
      </c>
      <c r="D150" s="176"/>
      <c r="E150" s="184"/>
      <c r="F150" s="176"/>
      <c r="G150" s="388">
        <f>SUMIF($C$4:$C$11,$C150,G$4:G$11)+SUMIF($C$131:$C$138,$C150,G$131:G$138)</f>
        <v>17</v>
      </c>
      <c r="H150" s="388">
        <f>SUMIF($C$4:$C$11,$C150,H$4:H$11)+SUMIF($C$131:$C$138,$C150,H$131:H$138)</f>
        <v>2</v>
      </c>
      <c r="I150" s="388">
        <f>SUMIF($C$4:$C$11,$C150,I$4:I$11)+SUMIF($C$131:$C$138,$C150,I$131:I$138)</f>
        <v>3</v>
      </c>
      <c r="J150" s="388">
        <f>G150*2+I150*1</f>
        <v>37</v>
      </c>
      <c r="K150" s="185">
        <f>+J150/((G150+H150+I150)*2)</f>
        <v>0.84090909090909094</v>
      </c>
      <c r="L150" s="388">
        <f>SUMIF($C$4:$C$11,$C150,L$4:L$11)+SUMIF($C$131:$C$138,$C150,L$131:L$138)</f>
        <v>76</v>
      </c>
      <c r="M150" s="388">
        <f>SUMIF($C$4:$C$11,$C150,M$4:M$11)+SUMIF($C$131:$C$138,$C150,M$131:M$138)</f>
        <v>35</v>
      </c>
      <c r="N150" s="388">
        <f>SUMIF($C$4:$C$11,$C150,N$4:N$11)+SUMIF($C$131:$C$138,$C150,N$131:N$138)</f>
        <v>114</v>
      </c>
      <c r="O150" s="388">
        <f>SUMIF($C$4:$C$11,$C150,O$4:O$11)+SUMIF($C$131:$C$138,$C150,O$131:O$138)</f>
        <v>44</v>
      </c>
      <c r="P150" s="388"/>
      <c r="Q150" s="396"/>
      <c r="R150" s="177"/>
      <c r="S150" s="177"/>
      <c r="T150" s="194"/>
      <c r="U150" s="175"/>
      <c r="V150" s="174"/>
      <c r="W150" s="174"/>
      <c r="X150" s="174"/>
      <c r="Y150" s="174"/>
      <c r="Z150" s="177"/>
      <c r="AA150" s="177"/>
      <c r="AB150" s="177"/>
      <c r="AC150" s="177"/>
      <c r="AD150" s="177"/>
      <c r="AE150" s="174"/>
      <c r="AF150" s="194"/>
      <c r="AG150" s="175"/>
      <c r="AH150" s="174"/>
      <c r="AI150" s="174"/>
      <c r="AJ150" s="174"/>
      <c r="AK150" s="174"/>
      <c r="AL150" s="177"/>
      <c r="AM150" s="177"/>
      <c r="AN150" s="177"/>
      <c r="AO150" s="177"/>
      <c r="AP150" s="177"/>
      <c r="AQ150" s="174"/>
      <c r="AR150" s="174"/>
      <c r="BL150" s="174"/>
      <c r="BM150" s="174"/>
      <c r="BN150" s="177"/>
      <c r="BO150" s="177"/>
      <c r="BP150" s="174"/>
      <c r="BQ150" s="20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</row>
    <row r="151" spans="1:85" ht="16.5" customHeight="1" x14ac:dyDescent="0.25">
      <c r="A151" s="396"/>
      <c r="B151" s="271" t="s">
        <v>617</v>
      </c>
      <c r="C151" s="184" t="s">
        <v>86</v>
      </c>
      <c r="D151" s="176"/>
      <c r="E151" s="184"/>
      <c r="F151" s="176"/>
      <c r="G151" s="388">
        <f>SUMIF($C$4:$C$11,$C151,G$4:G$11)+SUMIF($C$131:$C$138,$C151,G$131:G$138)</f>
        <v>13</v>
      </c>
      <c r="H151" s="388">
        <f>SUMIF($C$4:$C$11,$C151,H$4:H$11)+SUMIF($C$131:$C$138,$C151,H$131:H$138)</f>
        <v>7</v>
      </c>
      <c r="I151" s="388">
        <f>SUMIF($C$4:$C$11,$C151,I$4:I$11)+SUMIF($C$131:$C$138,$C151,I$131:I$138)</f>
        <v>2</v>
      </c>
      <c r="J151" s="388">
        <f>G151*2+I151*1</f>
        <v>28</v>
      </c>
      <c r="K151" s="185">
        <f>+J151/((G151+H151+I151)*2)</f>
        <v>0.63636363636363635</v>
      </c>
      <c r="L151" s="388">
        <f>SUMIF($C$4:$C$11,$C151,L$4:L$11)+SUMIF($C$131:$C$138,$C151,L$131:L$138)</f>
        <v>71</v>
      </c>
      <c r="M151" s="388">
        <f>SUMIF($C$4:$C$11,$C151,M$4:M$11)+SUMIF($C$131:$C$138,$C151,M$131:M$138)</f>
        <v>43</v>
      </c>
      <c r="N151" s="388">
        <f>SUMIF($C$4:$C$11,$C151,N$4:N$11)+SUMIF($C$131:$C$138,$C151,N$131:N$138)</f>
        <v>118</v>
      </c>
      <c r="O151" s="388">
        <f>SUMIF($C$4:$C$11,$C151,O$4:O$11)+SUMIF($C$131:$C$138,$C151,O$131:O$138)</f>
        <v>38</v>
      </c>
      <c r="P151" s="388"/>
      <c r="Q151" s="396"/>
      <c r="R151" s="177"/>
      <c r="S151" s="177"/>
      <c r="T151" s="194"/>
      <c r="U151" s="175"/>
      <c r="V151" s="174"/>
      <c r="W151" s="174"/>
      <c r="X151" s="174"/>
      <c r="Y151" s="174"/>
      <c r="Z151" s="177"/>
      <c r="AA151" s="177"/>
      <c r="AB151" s="177"/>
      <c r="AC151" s="177"/>
      <c r="AD151" s="177"/>
      <c r="AE151" s="174"/>
      <c r="AF151" s="194"/>
      <c r="AG151" s="175"/>
      <c r="AH151" s="174"/>
      <c r="AI151" s="174"/>
      <c r="AJ151" s="174"/>
      <c r="AK151" s="174"/>
      <c r="AL151" s="177"/>
      <c r="AM151" s="177"/>
      <c r="AN151" s="177"/>
      <c r="AO151" s="177"/>
      <c r="AP151" s="177"/>
      <c r="AQ151" s="174"/>
      <c r="AR151" s="174"/>
      <c r="BL151" s="174"/>
      <c r="BM151" s="174"/>
      <c r="BN151" s="177"/>
      <c r="BO151" s="177"/>
      <c r="BP151" s="174"/>
      <c r="BQ151" s="248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</row>
    <row r="152" spans="1:85" ht="16.5" customHeight="1" x14ac:dyDescent="0.25">
      <c r="A152" s="396"/>
      <c r="B152" s="271" t="s">
        <v>616</v>
      </c>
      <c r="C152" s="184" t="s">
        <v>23</v>
      </c>
      <c r="D152" s="176"/>
      <c r="E152" s="184"/>
      <c r="F152" s="176"/>
      <c r="G152" s="388">
        <f>SUMIF($C$4:$C$11,$C152,G$4:G$11)+SUMIF($C$131:$C$138,$C152,G$131:G$138)</f>
        <v>13</v>
      </c>
      <c r="H152" s="388">
        <f>SUMIF($C$4:$C$11,$C152,H$4:H$11)+SUMIF($C$131:$C$138,$C152,H$131:H$138)</f>
        <v>8</v>
      </c>
      <c r="I152" s="388">
        <f>SUMIF($C$4:$C$11,$C152,I$4:I$11)+SUMIF($C$131:$C$138,$C152,I$131:I$138)</f>
        <v>1</v>
      </c>
      <c r="J152" s="388">
        <f>G152*2+I152*1</f>
        <v>27</v>
      </c>
      <c r="K152" s="185">
        <f>+J152/((G152+H152+I152)*2)</f>
        <v>0.61363636363636365</v>
      </c>
      <c r="L152" s="388">
        <f>SUMIF($C$4:$C$11,$C152,L$4:L$11)+SUMIF($C$131:$C$138,$C152,L$131:L$138)</f>
        <v>71</v>
      </c>
      <c r="M152" s="388">
        <f>SUMIF($C$4:$C$11,$C152,M$4:M$11)+SUMIF($C$131:$C$138,$C152,M$131:M$138)</f>
        <v>68</v>
      </c>
      <c r="N152" s="388">
        <f>SUMIF($C$4:$C$11,$C152,N$4:N$11)+SUMIF($C$131:$C$138,$C152,N$131:N$138)</f>
        <v>113</v>
      </c>
      <c r="O152" s="388">
        <f>SUMIF($C$4:$C$11,$C152,O$4:O$11)+SUMIF($C$131:$C$138,$C152,O$131:O$138)</f>
        <v>50</v>
      </c>
      <c r="P152" s="388"/>
      <c r="Q152" s="396"/>
      <c r="R152" s="177"/>
      <c r="S152" s="177"/>
      <c r="T152" s="194"/>
      <c r="U152" s="175"/>
      <c r="V152" s="174"/>
      <c r="W152" s="174"/>
      <c r="X152" s="174"/>
      <c r="Y152" s="174"/>
      <c r="Z152" s="177"/>
      <c r="AA152" s="177"/>
      <c r="AB152" s="177"/>
      <c r="AC152" s="177"/>
      <c r="AD152" s="177"/>
      <c r="AE152" s="174"/>
      <c r="AF152" s="194"/>
      <c r="AG152" s="175"/>
      <c r="AH152" s="174"/>
      <c r="AI152" s="174"/>
      <c r="AJ152" s="174"/>
      <c r="AK152" s="174"/>
      <c r="AL152" s="177"/>
      <c r="AM152" s="177"/>
      <c r="AN152" s="177"/>
      <c r="AO152" s="177"/>
      <c r="AP152" s="177"/>
      <c r="AQ152" s="174"/>
      <c r="AR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</row>
    <row r="153" spans="1:85" ht="16.5" customHeight="1" x14ac:dyDescent="0.25">
      <c r="A153" s="396"/>
      <c r="B153" s="271" t="s">
        <v>618</v>
      </c>
      <c r="C153" s="272" t="s">
        <v>172</v>
      </c>
      <c r="D153" s="176"/>
      <c r="E153" s="176"/>
      <c r="F153" s="176"/>
      <c r="G153" s="388">
        <f>SUMIF($C$4:$C$11,$C153,G$4:G$11)+SUMIF($C$131:$C$138,$C153,G$131:G$138)</f>
        <v>8</v>
      </c>
      <c r="H153" s="388">
        <f>SUMIF($C$4:$C$11,$C153,H$4:H$11)+SUMIF($C$131:$C$138,$C153,H$131:H$138)</f>
        <v>8</v>
      </c>
      <c r="I153" s="388">
        <f>SUMIF($C$4:$C$11,$C153,I$4:I$11)+SUMIF($C$131:$C$138,$C153,I$131:I$138)</f>
        <v>6</v>
      </c>
      <c r="J153" s="388">
        <f>G153*2+I153*1</f>
        <v>22</v>
      </c>
      <c r="K153" s="185">
        <f>+J153/((G153+H153+I153)*2)</f>
        <v>0.5</v>
      </c>
      <c r="L153" s="388">
        <f>SUMIF($C$4:$C$11,$C153,L$4:L$11)+SUMIF($C$131:$C$138,$C153,L$131:L$138)</f>
        <v>61</v>
      </c>
      <c r="M153" s="388">
        <f>SUMIF($C$4:$C$11,$C153,M$4:M$11)+SUMIF($C$131:$C$138,$C153,M$131:M$138)</f>
        <v>53</v>
      </c>
      <c r="N153" s="388">
        <f>SUMIF($C$4:$C$11,$C153,N$4:N$11)+SUMIF($C$131:$C$138,$C153,N$131:N$138)</f>
        <v>95</v>
      </c>
      <c r="O153" s="388">
        <f>SUMIF($C$4:$C$11,$C153,O$4:O$11)+SUMIF($C$131:$C$138,$C153,O$131:O$138)</f>
        <v>36</v>
      </c>
      <c r="P153" s="388"/>
      <c r="Q153" s="396"/>
      <c r="R153" s="249"/>
      <c r="S153" s="249"/>
      <c r="T153" s="194"/>
      <c r="U153" s="175"/>
      <c r="V153" s="174"/>
      <c r="W153" s="174"/>
      <c r="X153" s="174"/>
      <c r="Y153" s="174"/>
      <c r="Z153" s="177"/>
      <c r="AA153" s="177"/>
      <c r="AB153" s="177"/>
      <c r="AC153" s="177"/>
      <c r="AD153" s="177"/>
      <c r="AE153" s="174"/>
      <c r="AF153" s="194"/>
      <c r="AG153" s="175"/>
      <c r="AH153" s="174"/>
      <c r="AI153" s="174"/>
      <c r="AJ153" s="174"/>
      <c r="AK153" s="174"/>
      <c r="AL153" s="177"/>
      <c r="AM153" s="177"/>
      <c r="AN153" s="177"/>
      <c r="AO153" s="177"/>
      <c r="AP153" s="177"/>
      <c r="AQ153" s="174"/>
      <c r="AR153" s="174"/>
      <c r="BL153" s="174"/>
      <c r="BM153" s="174"/>
      <c r="BN153" s="175"/>
      <c r="BO153" s="175"/>
      <c r="BP153" s="174"/>
      <c r="BQ153" s="205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</row>
    <row r="154" spans="1:85" ht="16.5" customHeight="1" x14ac:dyDescent="0.25">
      <c r="A154" s="396"/>
      <c r="B154" s="271" t="s">
        <v>619</v>
      </c>
      <c r="C154" s="184" t="s">
        <v>53</v>
      </c>
      <c r="D154" s="176"/>
      <c r="E154" s="184"/>
      <c r="F154" s="176"/>
      <c r="G154" s="388">
        <f>SUMIF($C$4:$C$11,$C154,G$4:G$11)+SUMIF($C$131:$C$138,$C154,G$131:G$138)</f>
        <v>9</v>
      </c>
      <c r="H154" s="388">
        <f>SUMIF($C$4:$C$11,$C154,H$4:H$11)+SUMIF($C$131:$C$138,$C154,H$131:H$138)</f>
        <v>10</v>
      </c>
      <c r="I154" s="388">
        <f>SUMIF($C$4:$C$11,$C154,I$4:I$11)+SUMIF($C$131:$C$138,$C154,I$131:I$138)</f>
        <v>3</v>
      </c>
      <c r="J154" s="388">
        <f>G154*2+I154*1</f>
        <v>21</v>
      </c>
      <c r="K154" s="185">
        <f>+J154/((G154+H154+I154)*2)</f>
        <v>0.47727272727272729</v>
      </c>
      <c r="L154" s="388">
        <f>SUMIF($C$4:$C$11,$C154,L$4:L$11)+SUMIF($C$131:$C$138,$C154,L$131:L$138)</f>
        <v>66</v>
      </c>
      <c r="M154" s="388">
        <f>SUMIF($C$4:$C$11,$C154,M$4:M$11)+SUMIF($C$131:$C$138,$C154,M$131:M$138)</f>
        <v>71</v>
      </c>
      <c r="N154" s="388">
        <f>SUMIF($C$4:$C$11,$C154,N$4:N$11)+SUMIF($C$131:$C$138,$C154,N$131:N$138)</f>
        <v>86</v>
      </c>
      <c r="O154" s="388">
        <f>SUMIF($C$4:$C$11,$C154,O$4:O$11)+SUMIF($C$131:$C$138,$C154,O$131:O$138)</f>
        <v>38</v>
      </c>
      <c r="P154" s="388"/>
      <c r="Q154" s="396"/>
      <c r="R154" s="249"/>
      <c r="S154" s="249"/>
      <c r="T154" s="194"/>
      <c r="U154" s="175"/>
      <c r="V154" s="174"/>
      <c r="W154" s="174"/>
      <c r="X154" s="174"/>
      <c r="Y154" s="174"/>
      <c r="Z154" s="177"/>
      <c r="AA154" s="177"/>
      <c r="AB154" s="177"/>
      <c r="AC154" s="177"/>
      <c r="AD154" s="177"/>
      <c r="AE154" s="174"/>
      <c r="AF154" s="194"/>
      <c r="AG154" s="175"/>
      <c r="AH154" s="174"/>
      <c r="AI154" s="174"/>
      <c r="AJ154" s="174"/>
      <c r="AK154" s="174"/>
      <c r="AL154" s="177"/>
      <c r="AM154" s="177"/>
      <c r="AN154" s="177"/>
      <c r="AO154" s="177"/>
      <c r="AP154" s="177"/>
      <c r="AQ154" s="174"/>
      <c r="AR154" s="174"/>
      <c r="BL154" s="174"/>
      <c r="BM154" s="174"/>
      <c r="BN154" s="205"/>
      <c r="BO154" s="205"/>
      <c r="BP154" s="174"/>
      <c r="BQ154" s="205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</row>
    <row r="155" spans="1:85" ht="16.5" customHeight="1" x14ac:dyDescent="0.25">
      <c r="A155" s="396"/>
      <c r="B155" s="271" t="s">
        <v>620</v>
      </c>
      <c r="C155" s="184" t="s">
        <v>15</v>
      </c>
      <c r="D155" s="176"/>
      <c r="E155" s="184"/>
      <c r="F155" s="176"/>
      <c r="G155" s="388">
        <f>SUMIF($C$4:$C$11,$C155,G$4:G$11)+SUMIF($C$131:$C$138,$C155,G$131:G$138)</f>
        <v>5</v>
      </c>
      <c r="H155" s="388">
        <f>SUMIF($C$4:$C$11,$C155,H$4:H$11)+SUMIF($C$131:$C$138,$C155,H$131:H$138)</f>
        <v>9</v>
      </c>
      <c r="I155" s="388">
        <f>SUMIF($C$4:$C$11,$C155,I$4:I$11)+SUMIF($C$131:$C$138,$C155,I$131:I$138)</f>
        <v>8</v>
      </c>
      <c r="J155" s="388">
        <f>G155*2+I155*1</f>
        <v>18</v>
      </c>
      <c r="K155" s="185">
        <f>+J155/((G155+H155+I155)*2)</f>
        <v>0.40909090909090912</v>
      </c>
      <c r="L155" s="388">
        <f>SUMIF($C$4:$C$11,$C155,L$4:L$11)+SUMIF($C$131:$C$138,$C155,L$131:L$138)</f>
        <v>69</v>
      </c>
      <c r="M155" s="388">
        <f>SUMIF($C$4:$C$11,$C155,M$4:M$11)+SUMIF($C$131:$C$138,$C155,M$131:M$138)</f>
        <v>75</v>
      </c>
      <c r="N155" s="388">
        <f>SUMIF($C$4:$C$11,$C155,N$4:N$11)+SUMIF($C$131:$C$138,$C155,N$131:N$138)</f>
        <v>96</v>
      </c>
      <c r="O155" s="388">
        <f>SUMIF($C$4:$C$11,$C155,O$4:O$11)+SUMIF($C$131:$C$138,$C155,O$131:O$138)</f>
        <v>30</v>
      </c>
      <c r="P155" s="388"/>
      <c r="Q155" s="396"/>
      <c r="R155" s="249"/>
      <c r="S155" s="249"/>
      <c r="T155" s="194"/>
      <c r="U155" s="175"/>
      <c r="V155" s="174"/>
      <c r="W155" s="174"/>
      <c r="X155" s="174"/>
      <c r="Y155" s="174"/>
      <c r="Z155" s="177"/>
      <c r="AA155" s="177"/>
      <c r="AB155" s="177"/>
      <c r="AC155" s="177"/>
      <c r="AD155" s="177"/>
      <c r="AE155" s="174"/>
      <c r="AF155" s="194"/>
      <c r="AG155" s="175"/>
      <c r="AH155" s="174"/>
      <c r="AI155" s="174"/>
      <c r="AJ155" s="174"/>
      <c r="AK155" s="174"/>
      <c r="AL155" s="177"/>
      <c r="AM155" s="177"/>
      <c r="AN155" s="177"/>
      <c r="AO155" s="177"/>
      <c r="AP155" s="177"/>
      <c r="AQ155" s="174"/>
      <c r="AR155" s="174"/>
      <c r="BL155" s="174"/>
      <c r="BM155" s="174"/>
      <c r="BN155" s="177"/>
      <c r="BO155" s="177"/>
      <c r="BP155" s="174"/>
      <c r="BQ155" s="175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</row>
    <row r="156" spans="1:85" ht="16.5" customHeight="1" x14ac:dyDescent="0.25">
      <c r="A156" s="396"/>
      <c r="B156" s="271" t="s">
        <v>621</v>
      </c>
      <c r="C156" s="184" t="s">
        <v>51</v>
      </c>
      <c r="D156" s="176"/>
      <c r="E156" s="176"/>
      <c r="F156" s="176"/>
      <c r="G156" s="388">
        <f>SUMIF($C$4:$C$11,$C156,G$4:G$11)+SUMIF($C$131:$C$138,$C156,G$131:G$138)</f>
        <v>5</v>
      </c>
      <c r="H156" s="388">
        <f>SUMIF($C$4:$C$11,$C156,H$4:H$11)+SUMIF($C$131:$C$138,$C156,H$131:H$138)</f>
        <v>14</v>
      </c>
      <c r="I156" s="388">
        <f>SUMIF($C$4:$C$11,$C156,I$4:I$11)+SUMIF($C$131:$C$138,$C156,I$131:I$138)</f>
        <v>3</v>
      </c>
      <c r="J156" s="388">
        <f>G156*2+I156*1</f>
        <v>13</v>
      </c>
      <c r="K156" s="185">
        <f>+J156/((G156+H156+I156)*2)</f>
        <v>0.29545454545454547</v>
      </c>
      <c r="L156" s="388">
        <f>SUMIF($C$4:$C$11,$C156,L$4:L$11)+SUMIF($C$131:$C$138,$C156,L$131:L$138)</f>
        <v>49</v>
      </c>
      <c r="M156" s="388">
        <f>SUMIF($C$4:$C$11,$C156,M$4:M$11)+SUMIF($C$131:$C$138,$C156,M$131:M$138)</f>
        <v>83</v>
      </c>
      <c r="N156" s="388">
        <f>SUMIF($C$4:$C$11,$C156,N$4:N$11)+SUMIF($C$131:$C$138,$C156,N$131:N$138)</f>
        <v>65</v>
      </c>
      <c r="O156" s="388">
        <f>SUMIF($C$4:$C$11,$C156,O$4:O$11)+SUMIF($C$131:$C$138,$C156,O$131:O$138)</f>
        <v>8</v>
      </c>
      <c r="P156" s="388"/>
      <c r="Q156" s="396"/>
      <c r="R156" s="249"/>
      <c r="S156" s="249"/>
      <c r="T156" s="194"/>
      <c r="U156" s="175"/>
      <c r="V156" s="174"/>
      <c r="W156" s="174"/>
      <c r="X156" s="174"/>
      <c r="Y156" s="174"/>
      <c r="Z156" s="177"/>
      <c r="AA156" s="177"/>
      <c r="AB156" s="177"/>
      <c r="AC156" s="177"/>
      <c r="AD156" s="177"/>
      <c r="AE156" s="174"/>
      <c r="AF156" s="194"/>
      <c r="AG156" s="175"/>
      <c r="AH156" s="174"/>
      <c r="AI156" s="174"/>
      <c r="AJ156" s="174"/>
      <c r="AK156" s="174"/>
      <c r="AL156" s="177"/>
      <c r="AM156" s="177"/>
      <c r="AN156" s="177"/>
      <c r="AO156" s="177"/>
      <c r="AP156" s="177"/>
      <c r="AQ156" s="174"/>
      <c r="AR156" s="174"/>
      <c r="BL156" s="174"/>
      <c r="BM156" s="174"/>
      <c r="BN156" s="177"/>
      <c r="BO156" s="177"/>
      <c r="BP156" s="174"/>
      <c r="BQ156" s="205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</row>
    <row r="157" spans="1:85" ht="16.5" customHeight="1" thickBot="1" x14ac:dyDescent="0.3">
      <c r="A157" s="396"/>
      <c r="B157" s="271" t="s">
        <v>700</v>
      </c>
      <c r="C157" s="184" t="s">
        <v>21</v>
      </c>
      <c r="D157" s="176"/>
      <c r="E157" s="176"/>
      <c r="F157" s="176"/>
      <c r="G157" s="388">
        <f>SUMIF($C$4:$C$11,$C157,G$4:G$11)+SUMIF($C$131:$C$138,$C157,G$131:G$138)</f>
        <v>4</v>
      </c>
      <c r="H157" s="388">
        <f>SUMIF($C$4:$C$11,$C157,H$4:H$11)+SUMIF($C$131:$C$138,$C157,H$131:H$138)</f>
        <v>16</v>
      </c>
      <c r="I157" s="388">
        <f>SUMIF($C$4:$C$11,$C157,I$4:I$11)+SUMIF($C$131:$C$138,$C157,I$131:I$138)</f>
        <v>2</v>
      </c>
      <c r="J157" s="388">
        <f>G157*2+I157*1</f>
        <v>10</v>
      </c>
      <c r="K157" s="185">
        <f>+J157/((G157+H157+I157)*2)</f>
        <v>0.22727272727272727</v>
      </c>
      <c r="L157" s="388">
        <f>SUMIF($C$4:$C$11,$C157,L$4:L$11)+SUMIF($C$131:$C$138,$C157,L$131:L$138)</f>
        <v>44</v>
      </c>
      <c r="M157" s="388">
        <f>SUMIF($C$4:$C$11,$C157,M$4:M$11)+SUMIF($C$131:$C$138,$C157,M$131:M$138)</f>
        <v>79</v>
      </c>
      <c r="N157" s="388">
        <f>SUMIF($C$4:$C$11,$C157,N$4:N$11)+SUMIF($C$131:$C$138,$C157,N$131:N$138)</f>
        <v>55</v>
      </c>
      <c r="O157" s="388">
        <f>SUMIF($C$4:$C$11,$C157,O$4:O$11)+SUMIF($C$131:$C$138,$C157,O$131:O$138)</f>
        <v>22</v>
      </c>
      <c r="P157" s="388"/>
      <c r="Q157" s="396"/>
      <c r="R157" s="249"/>
      <c r="S157" s="249"/>
      <c r="T157" s="194"/>
      <c r="U157" s="175"/>
      <c r="V157" s="174"/>
      <c r="W157" s="174"/>
      <c r="X157" s="174"/>
      <c r="Y157" s="174"/>
      <c r="Z157" s="177"/>
      <c r="AA157" s="177"/>
      <c r="AB157" s="177"/>
      <c r="AC157" s="177"/>
      <c r="AD157" s="177"/>
      <c r="AE157" s="174"/>
      <c r="AF157" s="194"/>
      <c r="AG157" s="175"/>
      <c r="AH157" s="174"/>
      <c r="AI157" s="174"/>
      <c r="AJ157" s="174"/>
      <c r="AK157" s="174"/>
      <c r="AL157" s="177"/>
      <c r="AM157" s="177"/>
      <c r="AN157" s="177"/>
      <c r="AO157" s="177"/>
      <c r="AP157" s="177"/>
      <c r="AQ157" s="250"/>
      <c r="AR157" s="174"/>
      <c r="BL157" s="174"/>
      <c r="BM157" s="174"/>
      <c r="BN157" s="177"/>
      <c r="BO157" s="177"/>
      <c r="BP157" s="174"/>
      <c r="BQ157" s="175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</row>
    <row r="158" spans="1:85" ht="16.5" customHeight="1" x14ac:dyDescent="0.2">
      <c r="A158" s="396"/>
      <c r="B158" s="207"/>
      <c r="C158" s="207"/>
      <c r="D158" s="207"/>
      <c r="E158" s="208"/>
      <c r="F158" s="207"/>
      <c r="G158" s="209">
        <f>SUM(G150:G157)</f>
        <v>74</v>
      </c>
      <c r="H158" s="209">
        <f>SUM(H150:H157)</f>
        <v>74</v>
      </c>
      <c r="I158" s="209">
        <f>SUM(I150:I157)</f>
        <v>28</v>
      </c>
      <c r="J158" s="209"/>
      <c r="K158" s="209"/>
      <c r="L158" s="209">
        <f>SUM(L150:L157)</f>
        <v>507</v>
      </c>
      <c r="M158" s="209">
        <f>SUM(M150:M157)</f>
        <v>507</v>
      </c>
      <c r="N158" s="209">
        <f>SUM(N150:N157)</f>
        <v>742</v>
      </c>
      <c r="O158" s="209">
        <f>SUM(O150:O157)</f>
        <v>266</v>
      </c>
      <c r="P158" s="208"/>
      <c r="Q158" s="396"/>
      <c r="R158" s="249"/>
      <c r="S158" s="249"/>
      <c r="T158" s="194"/>
      <c r="U158" s="175"/>
      <c r="V158" s="174"/>
      <c r="W158" s="174"/>
      <c r="X158" s="174"/>
      <c r="Y158" s="174"/>
      <c r="Z158" s="177"/>
      <c r="AA158" s="177"/>
      <c r="AB158" s="177"/>
      <c r="AC158" s="177"/>
      <c r="AD158" s="177"/>
      <c r="AE158" s="174"/>
      <c r="AF158" s="194"/>
      <c r="AG158" s="175"/>
      <c r="AH158" s="174"/>
      <c r="AI158" s="174"/>
      <c r="AJ158" s="174"/>
      <c r="AK158" s="174"/>
      <c r="AL158" s="177"/>
      <c r="AM158" s="177"/>
      <c r="AN158" s="177"/>
      <c r="AO158" s="177"/>
      <c r="AP158" s="177"/>
      <c r="AQ158" s="177"/>
      <c r="AR158" s="174"/>
      <c r="BL158" s="174"/>
      <c r="BM158" s="174"/>
      <c r="BN158" s="177"/>
      <c r="BO158" s="177"/>
      <c r="BP158" s="174"/>
      <c r="BQ158" s="175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</row>
    <row r="159" spans="1:85" ht="16.5" customHeight="1" x14ac:dyDescent="0.2">
      <c r="A159" s="396"/>
      <c r="B159" s="388"/>
      <c r="C159" s="184"/>
      <c r="D159" s="176"/>
      <c r="E159" s="176"/>
      <c r="F159" s="176"/>
      <c r="G159" s="388"/>
      <c r="H159" s="388"/>
      <c r="I159" s="388"/>
      <c r="J159" s="388"/>
      <c r="K159" s="185"/>
      <c r="L159" s="388"/>
      <c r="M159" s="388"/>
      <c r="N159" s="388"/>
      <c r="O159" s="388"/>
      <c r="P159" s="388"/>
      <c r="Q159" s="396"/>
      <c r="R159" s="249"/>
      <c r="S159" s="249"/>
      <c r="T159" s="194"/>
      <c r="U159" s="175"/>
      <c r="V159" s="174"/>
      <c r="W159" s="174"/>
      <c r="X159" s="174"/>
      <c r="Y159" s="174"/>
      <c r="Z159" s="177"/>
      <c r="AA159" s="177"/>
      <c r="AB159" s="177"/>
      <c r="AC159" s="177"/>
      <c r="AD159" s="177"/>
      <c r="AE159" s="174"/>
      <c r="AF159" s="194"/>
      <c r="AG159" s="175"/>
      <c r="AH159" s="174"/>
      <c r="AI159" s="174"/>
      <c r="AJ159" s="174"/>
      <c r="AK159" s="174"/>
      <c r="AL159" s="177"/>
      <c r="AM159" s="177"/>
      <c r="AN159" s="177"/>
      <c r="AO159" s="177"/>
      <c r="AP159" s="177"/>
      <c r="AQ159" s="177"/>
      <c r="AR159" s="174"/>
      <c r="BL159" s="174"/>
      <c r="BM159" s="174"/>
      <c r="BN159" s="177"/>
      <c r="BO159" s="177"/>
      <c r="BP159" s="174"/>
      <c r="BQ159" s="175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</row>
    <row r="160" spans="1:85" ht="16.5" customHeight="1" x14ac:dyDescent="0.2">
      <c r="A160" s="396"/>
      <c r="B160" s="388"/>
      <c r="C160" s="184"/>
      <c r="D160" s="176"/>
      <c r="E160" s="176"/>
      <c r="F160" s="176"/>
      <c r="G160" s="388"/>
      <c r="H160" s="388"/>
      <c r="I160" s="388"/>
      <c r="J160" s="388"/>
      <c r="K160" s="185"/>
      <c r="L160" s="388"/>
      <c r="M160" s="388"/>
      <c r="N160" s="388"/>
      <c r="O160" s="388"/>
      <c r="P160" s="388"/>
      <c r="Q160" s="396"/>
      <c r="R160" s="249"/>
      <c r="S160" s="249"/>
      <c r="T160" s="194"/>
      <c r="U160" s="175"/>
      <c r="V160" s="174"/>
      <c r="W160" s="174"/>
      <c r="X160" s="174"/>
      <c r="Y160" s="174"/>
      <c r="Z160" s="177"/>
      <c r="AA160" s="177"/>
      <c r="AB160" s="177"/>
      <c r="AC160" s="177"/>
      <c r="AD160" s="177"/>
      <c r="AE160" s="174"/>
      <c r="AF160" s="194"/>
      <c r="AG160" s="175"/>
      <c r="AH160" s="174"/>
      <c r="AI160" s="174"/>
      <c r="AJ160" s="175"/>
      <c r="AK160" s="174"/>
      <c r="AL160" s="177"/>
      <c r="AM160" s="177"/>
      <c r="AN160" s="177"/>
      <c r="AO160" s="177"/>
      <c r="AP160" s="177"/>
      <c r="AQ160" s="177"/>
      <c r="AR160" s="174"/>
      <c r="BL160" s="174"/>
      <c r="BM160" s="174"/>
      <c r="BN160" s="177"/>
      <c r="BO160" s="177"/>
      <c r="BP160" s="174"/>
      <c r="BQ160" s="175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</row>
    <row r="161" spans="1:85" ht="16.5" customHeight="1" x14ac:dyDescent="0.2">
      <c r="A161" s="178"/>
      <c r="Q161" s="178"/>
      <c r="R161" s="249"/>
      <c r="S161" s="249"/>
      <c r="T161" s="194"/>
      <c r="U161" s="175"/>
      <c r="V161" s="174"/>
      <c r="W161" s="174"/>
      <c r="X161" s="174"/>
      <c r="Y161" s="174"/>
      <c r="Z161" s="177"/>
      <c r="AA161" s="177"/>
      <c r="AB161" s="177"/>
      <c r="AC161" s="177"/>
      <c r="AD161" s="177"/>
      <c r="AE161" s="174"/>
      <c r="AF161" s="194"/>
      <c r="AG161" s="175"/>
      <c r="AH161" s="174"/>
      <c r="AI161" s="174"/>
      <c r="AJ161" s="174"/>
      <c r="AK161" s="174"/>
      <c r="AL161" s="177"/>
      <c r="AM161" s="177"/>
      <c r="AN161" s="177"/>
      <c r="AO161" s="177"/>
      <c r="AP161" s="177"/>
      <c r="AQ161" s="177"/>
      <c r="AR161" s="174"/>
      <c r="BL161" s="174"/>
      <c r="BM161" s="174"/>
      <c r="BN161" s="177"/>
      <c r="BO161" s="177"/>
      <c r="BP161" s="174"/>
      <c r="BQ161" s="175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</row>
    <row r="162" spans="1:85" ht="16.5" customHeight="1" x14ac:dyDescent="0.2">
      <c r="A162" s="178"/>
      <c r="B162" s="408" t="s">
        <v>658</v>
      </c>
      <c r="C162" s="408"/>
      <c r="D162" s="408"/>
      <c r="E162" s="408"/>
      <c r="F162" s="408"/>
      <c r="G162" s="408"/>
      <c r="H162" s="408"/>
      <c r="I162" s="408"/>
      <c r="J162" s="408"/>
      <c r="K162" s="408"/>
      <c r="L162" s="408"/>
      <c r="M162" s="408"/>
      <c r="N162" s="408"/>
      <c r="O162" s="408"/>
      <c r="P162" s="408"/>
      <c r="Q162" s="178"/>
      <c r="R162" s="249"/>
      <c r="S162" s="249"/>
      <c r="T162" s="194"/>
      <c r="U162" s="175"/>
      <c r="V162" s="174"/>
      <c r="W162" s="174"/>
      <c r="X162" s="174"/>
      <c r="Y162" s="174"/>
      <c r="Z162" s="177"/>
      <c r="AA162" s="177"/>
      <c r="AB162" s="177"/>
      <c r="AC162" s="177"/>
      <c r="AD162" s="177"/>
      <c r="AE162" s="174"/>
      <c r="AF162" s="194"/>
      <c r="AG162" s="175"/>
      <c r="AH162" s="174"/>
      <c r="AI162" s="174"/>
      <c r="AJ162" s="174"/>
      <c r="AK162" s="174"/>
      <c r="AL162" s="177"/>
      <c r="AM162" s="177"/>
      <c r="AN162" s="177"/>
      <c r="AO162" s="177"/>
      <c r="AP162" s="177"/>
      <c r="AQ162" s="177"/>
      <c r="AR162" s="174"/>
      <c r="AS162" s="176"/>
      <c r="AT162" s="176"/>
      <c r="AU162" s="174"/>
      <c r="AV162" s="176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7"/>
      <c r="BO162" s="177"/>
      <c r="BP162" s="174"/>
      <c r="BQ162" s="175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</row>
    <row r="163" spans="1:85" ht="16.5" customHeight="1" x14ac:dyDescent="0.2">
      <c r="A163" s="178"/>
      <c r="B163" s="388" t="s">
        <v>146</v>
      </c>
      <c r="C163" s="388">
        <f>+C148</f>
        <v>22</v>
      </c>
      <c r="P163" s="244"/>
      <c r="Q163" s="178"/>
      <c r="R163" s="249"/>
      <c r="S163" s="249"/>
      <c r="T163" s="194"/>
      <c r="U163" s="175"/>
      <c r="V163" s="174"/>
      <c r="W163" s="174"/>
      <c r="X163" s="174"/>
      <c r="Y163" s="174"/>
      <c r="Z163" s="177"/>
      <c r="AA163" s="177"/>
      <c r="AB163" s="177"/>
      <c r="AC163" s="177"/>
      <c r="AD163" s="177"/>
      <c r="AE163" s="174"/>
      <c r="AF163" s="174"/>
      <c r="AG163" s="175"/>
      <c r="AH163" s="174"/>
      <c r="AI163" s="174"/>
      <c r="AJ163" s="174"/>
      <c r="AK163" s="174"/>
      <c r="AL163" s="177"/>
      <c r="AM163" s="177"/>
      <c r="AN163" s="177"/>
      <c r="AO163" s="177"/>
      <c r="AP163" s="177"/>
      <c r="AQ163" s="177"/>
      <c r="AR163" s="174"/>
      <c r="AS163" s="177"/>
      <c r="AT163" s="177"/>
      <c r="AU163" s="174"/>
      <c r="AV163" s="175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205"/>
      <c r="BO163" s="205"/>
      <c r="BP163" s="174"/>
      <c r="BQ163" s="205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</row>
    <row r="164" spans="1:85" ht="16.5" customHeight="1" thickBot="1" x14ac:dyDescent="0.25">
      <c r="A164" s="178"/>
      <c r="B164" s="174"/>
      <c r="C164" s="174"/>
      <c r="D164" s="180" t="s">
        <v>123</v>
      </c>
      <c r="E164" s="180"/>
      <c r="F164" s="180"/>
      <c r="G164" s="182" t="s">
        <v>2</v>
      </c>
      <c r="H164" s="182"/>
      <c r="I164" s="182" t="s">
        <v>4</v>
      </c>
      <c r="J164" s="182" t="s">
        <v>30</v>
      </c>
      <c r="K164" s="182" t="s">
        <v>31</v>
      </c>
      <c r="L164" s="340" t="s">
        <v>32</v>
      </c>
      <c r="M164" s="182" t="s">
        <v>3</v>
      </c>
      <c r="N164" s="174"/>
      <c r="O164" s="174"/>
      <c r="P164" s="174"/>
      <c r="Q164" s="178"/>
      <c r="R164" s="249"/>
      <c r="S164" s="249"/>
      <c r="T164" s="194"/>
      <c r="U164" s="175"/>
      <c r="V164" s="174"/>
      <c r="W164" s="174"/>
      <c r="X164" s="174"/>
      <c r="Y164" s="174"/>
      <c r="Z164" s="177"/>
      <c r="AA164" s="177"/>
      <c r="AB164" s="177"/>
      <c r="AC164" s="177"/>
      <c r="AD164" s="177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7"/>
      <c r="AR164" s="174"/>
      <c r="BL164" s="174"/>
      <c r="BM164" s="174"/>
      <c r="BN164" s="177"/>
      <c r="BO164" s="177"/>
      <c r="BP164" s="174"/>
      <c r="BQ164" s="175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</row>
    <row r="165" spans="1:85" ht="16.5" customHeight="1" x14ac:dyDescent="0.25">
      <c r="A165" s="178"/>
      <c r="B165" s="175"/>
      <c r="C165" s="175"/>
      <c r="D165" s="47" t="s">
        <v>71</v>
      </c>
      <c r="G165" s="175" t="s">
        <v>17</v>
      </c>
      <c r="I165" s="177">
        <v>19</v>
      </c>
      <c r="J165" s="177">
        <v>28</v>
      </c>
      <c r="K165" s="177">
        <v>28</v>
      </c>
      <c r="L165" s="318">
        <v>56</v>
      </c>
      <c r="M165" s="177">
        <v>6</v>
      </c>
      <c r="N165" s="176"/>
      <c r="O165" s="176"/>
      <c r="P165" s="176"/>
      <c r="Q165" s="178"/>
      <c r="R165" s="249"/>
      <c r="S165" s="249"/>
      <c r="T165" s="174"/>
      <c r="U165" s="175"/>
      <c r="V165" s="174"/>
      <c r="W165" s="174"/>
      <c r="X165" s="174"/>
      <c r="Y165" s="174"/>
      <c r="Z165" s="177"/>
      <c r="AA165" s="177"/>
      <c r="AB165" s="177"/>
      <c r="AC165" s="177"/>
      <c r="AD165" s="177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7"/>
      <c r="AR165" s="174"/>
      <c r="BL165" s="174"/>
      <c r="BM165" s="174"/>
      <c r="BN165" s="177"/>
      <c r="BO165" s="177"/>
      <c r="BP165" s="174"/>
      <c r="BQ165" s="175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</row>
    <row r="166" spans="1:85" ht="16.5" customHeight="1" x14ac:dyDescent="0.25">
      <c r="A166" s="178"/>
      <c r="B166" s="388"/>
      <c r="C166" s="184"/>
      <c r="D166" s="47" t="s">
        <v>158</v>
      </c>
      <c r="G166" s="175" t="s">
        <v>179</v>
      </c>
      <c r="I166" s="177">
        <v>22</v>
      </c>
      <c r="J166" s="177">
        <v>30</v>
      </c>
      <c r="K166" s="177">
        <v>16</v>
      </c>
      <c r="L166" s="318">
        <v>46</v>
      </c>
      <c r="M166" s="177">
        <v>4</v>
      </c>
      <c r="N166" s="175"/>
      <c r="O166" s="175"/>
      <c r="P166" s="175"/>
      <c r="Q166" s="178"/>
      <c r="R166" s="249"/>
      <c r="S166" s="249"/>
      <c r="T166" s="174"/>
      <c r="U166" s="175"/>
      <c r="V166" s="174"/>
      <c r="W166" s="174"/>
      <c r="X166" s="174"/>
      <c r="Y166" s="174"/>
      <c r="Z166" s="177"/>
      <c r="AA166" s="177"/>
      <c r="AB166" s="177"/>
      <c r="AC166" s="177"/>
      <c r="AD166" s="177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7"/>
      <c r="AR166" s="174"/>
      <c r="BL166" s="174"/>
      <c r="BM166" s="174"/>
      <c r="BN166" s="177"/>
      <c r="BO166" s="177"/>
      <c r="BP166" s="174"/>
      <c r="BQ166" s="175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</row>
    <row r="167" spans="1:85" ht="16.5" customHeight="1" x14ac:dyDescent="0.25">
      <c r="A167" s="178"/>
      <c r="B167" s="177"/>
      <c r="C167" s="175"/>
      <c r="D167" s="47" t="s">
        <v>40</v>
      </c>
      <c r="G167" s="175" t="s">
        <v>17</v>
      </c>
      <c r="I167" s="177">
        <v>19</v>
      </c>
      <c r="J167" s="177">
        <v>10</v>
      </c>
      <c r="K167" s="177">
        <v>33</v>
      </c>
      <c r="L167" s="318">
        <v>43</v>
      </c>
      <c r="M167" s="177">
        <v>4</v>
      </c>
      <c r="N167" s="175"/>
      <c r="O167" s="175"/>
      <c r="P167" s="175"/>
      <c r="Q167" s="178"/>
      <c r="R167" s="249"/>
      <c r="S167" s="249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7"/>
      <c r="AR167" s="174"/>
      <c r="BL167" s="174"/>
      <c r="BM167" s="174"/>
      <c r="BN167" s="177"/>
      <c r="BO167" s="177"/>
      <c r="BP167" s="174"/>
      <c r="BQ167" s="175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</row>
    <row r="168" spans="1:85" ht="16.5" customHeight="1" x14ac:dyDescent="0.25">
      <c r="A168" s="178"/>
      <c r="B168" s="174"/>
      <c r="C168" s="174"/>
      <c r="D168" s="47" t="s">
        <v>166</v>
      </c>
      <c r="G168" s="175" t="s">
        <v>307</v>
      </c>
      <c r="I168" s="177">
        <v>20</v>
      </c>
      <c r="J168" s="177">
        <v>26</v>
      </c>
      <c r="K168" s="177">
        <v>14</v>
      </c>
      <c r="L168" s="318">
        <v>40</v>
      </c>
      <c r="M168" s="177">
        <v>2</v>
      </c>
      <c r="N168" s="175"/>
      <c r="O168" s="175"/>
      <c r="P168" s="175"/>
      <c r="Q168" s="178"/>
      <c r="R168" s="249"/>
      <c r="S168" s="249"/>
      <c r="T168" s="184"/>
      <c r="U168" s="184"/>
      <c r="V168" s="184"/>
      <c r="W168" s="388"/>
      <c r="X168" s="388"/>
      <c r="Y168" s="388"/>
      <c r="Z168" s="388"/>
      <c r="AA168" s="388"/>
      <c r="AB168" s="388"/>
      <c r="AC168" s="388"/>
      <c r="AD168" s="388"/>
      <c r="AE168" s="174"/>
      <c r="AF168" s="184"/>
      <c r="AG168" s="184"/>
      <c r="AH168" s="184"/>
      <c r="AI168" s="388"/>
      <c r="AJ168" s="388"/>
      <c r="AK168" s="388"/>
      <c r="AL168" s="388"/>
      <c r="AM168" s="388"/>
      <c r="AN168" s="388"/>
      <c r="AO168" s="388"/>
      <c r="AP168" s="388"/>
      <c r="AQ168" s="177"/>
      <c r="AR168" s="174"/>
      <c r="BL168" s="174"/>
      <c r="BM168" s="174"/>
      <c r="BN168" s="177"/>
      <c r="BO168" s="177"/>
      <c r="BP168" s="174"/>
      <c r="BQ168" s="175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</row>
    <row r="169" spans="1:85" ht="16.5" customHeight="1" x14ac:dyDescent="0.25">
      <c r="A169" s="178"/>
      <c r="B169" s="174"/>
      <c r="C169" s="184"/>
      <c r="D169" s="47" t="s">
        <v>91</v>
      </c>
      <c r="G169" s="175" t="s">
        <v>309</v>
      </c>
      <c r="I169" s="177">
        <v>19</v>
      </c>
      <c r="J169" s="177">
        <v>18</v>
      </c>
      <c r="K169" s="177">
        <v>19</v>
      </c>
      <c r="L169" s="318">
        <v>37</v>
      </c>
      <c r="M169" s="177">
        <v>2</v>
      </c>
      <c r="N169" s="175"/>
      <c r="O169" s="175"/>
      <c r="P169" s="175"/>
      <c r="Q169" s="178"/>
      <c r="R169" s="249"/>
      <c r="S169" s="249"/>
      <c r="T169" s="194"/>
      <c r="U169" s="175"/>
      <c r="V169" s="174"/>
      <c r="W169" s="174"/>
      <c r="X169" s="174"/>
      <c r="Y169" s="174"/>
      <c r="Z169" s="177"/>
      <c r="AA169" s="177"/>
      <c r="AB169" s="177"/>
      <c r="AC169" s="177"/>
      <c r="AD169" s="177"/>
      <c r="AE169" s="174"/>
      <c r="AF169" s="194"/>
      <c r="AG169" s="175"/>
      <c r="AH169" s="174"/>
      <c r="AI169" s="174"/>
      <c r="AJ169" s="174"/>
      <c r="AK169" s="174"/>
      <c r="AL169" s="177"/>
      <c r="AM169" s="177"/>
      <c r="AN169" s="177"/>
      <c r="AO169" s="177"/>
      <c r="AP169" s="177"/>
      <c r="AQ169" s="177"/>
      <c r="AR169" s="174"/>
      <c r="BL169" s="174"/>
      <c r="BM169" s="174"/>
      <c r="BN169" s="177"/>
      <c r="BO169" s="177"/>
      <c r="BP169" s="174"/>
      <c r="BQ169" s="175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</row>
    <row r="170" spans="1:85" ht="16.5" customHeight="1" x14ac:dyDescent="0.25">
      <c r="A170" s="178"/>
      <c r="B170" s="177"/>
      <c r="C170" s="175"/>
      <c r="D170" s="47" t="s">
        <v>150</v>
      </c>
      <c r="G170" s="175" t="s">
        <v>177</v>
      </c>
      <c r="I170" s="177">
        <v>20</v>
      </c>
      <c r="J170" s="177">
        <v>18</v>
      </c>
      <c r="K170" s="177">
        <v>17</v>
      </c>
      <c r="L170" s="318">
        <v>35</v>
      </c>
      <c r="M170" s="177">
        <v>6</v>
      </c>
      <c r="N170" s="175"/>
      <c r="O170" s="175"/>
      <c r="P170" s="175"/>
      <c r="Q170" s="178"/>
      <c r="R170" s="249"/>
      <c r="S170" s="249"/>
      <c r="T170" s="194"/>
      <c r="U170" s="175"/>
      <c r="V170" s="174"/>
      <c r="W170" s="174"/>
      <c r="X170" s="174"/>
      <c r="Y170" s="174"/>
      <c r="Z170" s="177"/>
      <c r="AA170" s="177"/>
      <c r="AB170" s="177"/>
      <c r="AC170" s="177"/>
      <c r="AD170" s="177"/>
      <c r="AE170" s="174"/>
      <c r="AF170" s="194"/>
      <c r="AG170" s="175"/>
      <c r="AH170" s="174"/>
      <c r="AI170" s="174"/>
      <c r="AJ170" s="174"/>
      <c r="AK170" s="174"/>
      <c r="AL170" s="177"/>
      <c r="AM170" s="177"/>
      <c r="AN170" s="177"/>
      <c r="AO170" s="177"/>
      <c r="AP170" s="177"/>
      <c r="AQ170" s="177"/>
      <c r="AR170" s="174"/>
      <c r="BL170" s="174"/>
      <c r="BM170" s="174"/>
      <c r="BN170" s="177"/>
      <c r="BO170" s="177"/>
      <c r="BP170" s="174"/>
      <c r="BQ170" s="175"/>
      <c r="BR170" s="174"/>
      <c r="BS170" s="174"/>
      <c r="BT170" s="174"/>
      <c r="BU170" s="174"/>
      <c r="BV170" s="174"/>
      <c r="BW170" s="174"/>
      <c r="BX170" s="174"/>
      <c r="BY170" s="174"/>
      <c r="BZ170" s="174"/>
      <c r="CA170" s="174"/>
      <c r="CB170" s="174"/>
      <c r="CC170" s="174"/>
      <c r="CD170" s="174"/>
      <c r="CE170" s="174"/>
      <c r="CF170" s="174"/>
      <c r="CG170" s="174"/>
    </row>
    <row r="171" spans="1:85" ht="16.5" customHeight="1" x14ac:dyDescent="0.25">
      <c r="A171" s="178"/>
      <c r="B171" s="177"/>
      <c r="C171" s="175"/>
      <c r="D171" s="47" t="s">
        <v>165</v>
      </c>
      <c r="G171" s="175" t="s">
        <v>308</v>
      </c>
      <c r="I171" s="177">
        <v>20</v>
      </c>
      <c r="J171" s="177">
        <v>18</v>
      </c>
      <c r="K171" s="177">
        <v>14</v>
      </c>
      <c r="L171" s="318">
        <v>32</v>
      </c>
      <c r="M171" s="177">
        <v>6</v>
      </c>
      <c r="N171" s="176"/>
      <c r="O171" s="176"/>
      <c r="P171" s="176"/>
      <c r="Q171" s="178"/>
      <c r="R171" s="249"/>
      <c r="S171" s="249"/>
      <c r="T171" s="194"/>
      <c r="U171" s="175"/>
      <c r="V171" s="174"/>
      <c r="W171" s="174"/>
      <c r="X171" s="174"/>
      <c r="Y171" s="174"/>
      <c r="Z171" s="177"/>
      <c r="AA171" s="177"/>
      <c r="AB171" s="177"/>
      <c r="AC171" s="177"/>
      <c r="AD171" s="177"/>
      <c r="AE171" s="174"/>
      <c r="AF171" s="194"/>
      <c r="AG171" s="175"/>
      <c r="AH171" s="174"/>
      <c r="AI171" s="174"/>
      <c r="AJ171" s="174"/>
      <c r="AK171" s="174"/>
      <c r="AL171" s="177"/>
      <c r="AM171" s="177"/>
      <c r="AN171" s="177"/>
      <c r="AO171" s="177"/>
      <c r="AP171" s="177"/>
      <c r="AQ171" s="177"/>
      <c r="AR171" s="174"/>
      <c r="BL171" s="174"/>
      <c r="BM171" s="174"/>
      <c r="BN171" s="177"/>
      <c r="BO171" s="177"/>
      <c r="BP171" s="174"/>
      <c r="BQ171" s="175"/>
      <c r="BR171" s="174"/>
      <c r="BS171" s="174"/>
      <c r="BT171" s="174"/>
      <c r="BU171" s="174"/>
      <c r="BV171" s="174"/>
      <c r="BW171" s="174"/>
      <c r="BX171" s="174"/>
      <c r="BY171" s="174"/>
      <c r="BZ171" s="174"/>
      <c r="CA171" s="174"/>
      <c r="CB171" s="174"/>
      <c r="CC171" s="174"/>
      <c r="CD171" s="174"/>
      <c r="CE171" s="174"/>
      <c r="CF171" s="174"/>
      <c r="CG171" s="174"/>
    </row>
    <row r="172" spans="1:85" ht="16.5" customHeight="1" x14ac:dyDescent="0.25">
      <c r="A172" s="178"/>
      <c r="B172" s="388"/>
      <c r="C172" s="184"/>
      <c r="D172" s="47" t="s">
        <v>37</v>
      </c>
      <c r="G172" s="175" t="s">
        <v>179</v>
      </c>
      <c r="I172" s="177">
        <v>22</v>
      </c>
      <c r="J172" s="177">
        <v>7</v>
      </c>
      <c r="K172" s="177">
        <v>21</v>
      </c>
      <c r="L172" s="318">
        <v>28</v>
      </c>
      <c r="M172" s="177">
        <v>4</v>
      </c>
      <c r="N172" s="175"/>
      <c r="O172" s="175"/>
      <c r="P172" s="175"/>
      <c r="Q172" s="178"/>
      <c r="R172" s="249"/>
      <c r="S172" s="249"/>
      <c r="T172" s="194"/>
      <c r="U172" s="175"/>
      <c r="V172" s="174"/>
      <c r="W172" s="174"/>
      <c r="X172" s="174"/>
      <c r="Y172" s="174"/>
      <c r="Z172" s="177"/>
      <c r="AA172" s="177"/>
      <c r="AB172" s="177"/>
      <c r="AC172" s="177"/>
      <c r="AD172" s="177"/>
      <c r="AE172" s="174"/>
      <c r="AF172" s="194"/>
      <c r="AG172" s="175"/>
      <c r="AH172" s="174"/>
      <c r="AI172" s="174"/>
      <c r="AJ172" s="174"/>
      <c r="AK172" s="174"/>
      <c r="AL172" s="177"/>
      <c r="AM172" s="177"/>
      <c r="AN172" s="177"/>
      <c r="AO172" s="177"/>
      <c r="AP172" s="177"/>
      <c r="AQ172" s="177"/>
      <c r="AR172" s="174"/>
      <c r="BL172" s="174"/>
      <c r="BM172" s="174"/>
      <c r="BN172" s="177"/>
      <c r="BO172" s="177"/>
      <c r="BP172" s="174"/>
      <c r="BQ172" s="175"/>
      <c r="BR172" s="174"/>
      <c r="BS172" s="174"/>
      <c r="BT172" s="174"/>
      <c r="BU172" s="174"/>
      <c r="BV172" s="174"/>
      <c r="BW172" s="174"/>
      <c r="BX172" s="174"/>
      <c r="BY172" s="174"/>
      <c r="BZ172" s="174"/>
      <c r="CA172" s="174"/>
      <c r="CB172" s="174"/>
      <c r="CC172" s="174"/>
      <c r="CD172" s="174"/>
      <c r="CE172" s="174"/>
      <c r="CF172" s="174"/>
      <c r="CG172" s="174"/>
    </row>
    <row r="173" spans="1:85" ht="16.5" customHeight="1" x14ac:dyDescent="0.25">
      <c r="A173" s="178"/>
      <c r="B173" s="177"/>
      <c r="C173" s="175"/>
      <c r="D173" s="47" t="s">
        <v>112</v>
      </c>
      <c r="G173" s="175" t="s">
        <v>309</v>
      </c>
      <c r="I173" s="177">
        <v>18</v>
      </c>
      <c r="J173" s="177">
        <v>16</v>
      </c>
      <c r="K173" s="177">
        <v>10</v>
      </c>
      <c r="L173" s="318">
        <v>26</v>
      </c>
      <c r="M173" s="177">
        <v>6</v>
      </c>
      <c r="N173" s="175"/>
      <c r="O173" s="175"/>
      <c r="P173" s="175"/>
      <c r="Q173" s="178"/>
      <c r="R173" s="249"/>
      <c r="S173" s="249"/>
      <c r="T173" s="194"/>
      <c r="U173" s="175"/>
      <c r="V173" s="174"/>
      <c r="W173" s="174"/>
      <c r="X173" s="174"/>
      <c r="Y173" s="174"/>
      <c r="Z173" s="177"/>
      <c r="AA173" s="177"/>
      <c r="AB173" s="177"/>
      <c r="AC173" s="177"/>
      <c r="AD173" s="177"/>
      <c r="AE173" s="174"/>
      <c r="AF173" s="194"/>
      <c r="AG173" s="175"/>
      <c r="AH173" s="174"/>
      <c r="AI173" s="174"/>
      <c r="AJ173" s="174"/>
      <c r="AK173" s="174"/>
      <c r="AL173" s="177"/>
      <c r="AM173" s="177"/>
      <c r="AN173" s="177"/>
      <c r="AO173" s="177"/>
      <c r="AP173" s="177"/>
      <c r="AQ173" s="177"/>
      <c r="AR173" s="174"/>
      <c r="BL173" s="174"/>
      <c r="BM173" s="174"/>
      <c r="BN173" s="177"/>
      <c r="BO173" s="177"/>
      <c r="BP173" s="174"/>
      <c r="BQ173" s="175"/>
      <c r="BR173" s="174"/>
      <c r="BS173" s="174"/>
      <c r="BT173" s="174"/>
      <c r="BU173" s="174"/>
      <c r="BV173" s="174"/>
      <c r="BW173" s="174"/>
      <c r="BX173" s="174"/>
      <c r="BY173" s="174"/>
      <c r="BZ173" s="174"/>
      <c r="CA173" s="174"/>
      <c r="CB173" s="174"/>
      <c r="CC173" s="174"/>
      <c r="CD173" s="174"/>
      <c r="CE173" s="174"/>
      <c r="CF173" s="174"/>
      <c r="CG173" s="174"/>
    </row>
    <row r="174" spans="1:85" ht="16.5" customHeight="1" x14ac:dyDescent="0.25">
      <c r="A174" s="178"/>
      <c r="B174" s="176"/>
      <c r="C174" s="184"/>
      <c r="D174" s="47" t="s">
        <v>35</v>
      </c>
      <c r="G174" s="175" t="s">
        <v>308</v>
      </c>
      <c r="I174" s="177">
        <v>18</v>
      </c>
      <c r="J174" s="177">
        <v>9</v>
      </c>
      <c r="K174" s="177">
        <v>15</v>
      </c>
      <c r="L174" s="318">
        <v>24</v>
      </c>
      <c r="M174" s="177">
        <v>0</v>
      </c>
      <c r="N174" s="175"/>
      <c r="O174" s="175"/>
      <c r="P174" s="175"/>
      <c r="Q174" s="178"/>
      <c r="R174" s="249"/>
      <c r="S174" s="249"/>
      <c r="T174" s="194"/>
      <c r="U174" s="175"/>
      <c r="V174" s="174"/>
      <c r="W174" s="174"/>
      <c r="X174" s="174"/>
      <c r="Y174" s="174"/>
      <c r="Z174" s="177"/>
      <c r="AA174" s="177"/>
      <c r="AB174" s="177"/>
      <c r="AC174" s="177"/>
      <c r="AD174" s="177"/>
      <c r="AE174" s="174"/>
      <c r="AF174" s="194"/>
      <c r="AG174" s="175"/>
      <c r="AH174" s="174"/>
      <c r="AI174" s="174"/>
      <c r="AJ174" s="174"/>
      <c r="AK174" s="174"/>
      <c r="AL174" s="177"/>
      <c r="AM174" s="177"/>
      <c r="AN174" s="177"/>
      <c r="AO174" s="177"/>
      <c r="AP174" s="177"/>
      <c r="AQ174" s="177"/>
      <c r="AR174" s="174"/>
      <c r="BL174" s="174"/>
      <c r="BM174" s="174"/>
      <c r="BN174" s="205"/>
      <c r="BO174" s="205"/>
      <c r="BP174" s="174"/>
      <c r="BQ174" s="205"/>
      <c r="BR174" s="174"/>
      <c r="BS174" s="174"/>
      <c r="BT174" s="174"/>
      <c r="BU174" s="174"/>
      <c r="BV174" s="174"/>
      <c r="BW174" s="174"/>
      <c r="BX174" s="174"/>
      <c r="BY174" s="174"/>
      <c r="BZ174" s="174"/>
      <c r="CA174" s="174"/>
      <c r="CB174" s="174"/>
      <c r="CC174" s="174"/>
      <c r="CD174" s="174"/>
      <c r="CE174" s="174"/>
      <c r="CF174" s="174"/>
      <c r="CG174" s="174"/>
    </row>
    <row r="175" spans="1:85" ht="16.5" customHeight="1" x14ac:dyDescent="0.25">
      <c r="A175" s="178"/>
      <c r="B175" s="177"/>
      <c r="C175" s="175"/>
      <c r="D175" s="47" t="s">
        <v>134</v>
      </c>
      <c r="G175" s="175" t="s">
        <v>179</v>
      </c>
      <c r="I175" s="177">
        <v>20</v>
      </c>
      <c r="J175" s="177">
        <v>13</v>
      </c>
      <c r="K175" s="177">
        <v>7</v>
      </c>
      <c r="L175" s="318">
        <v>20</v>
      </c>
      <c r="M175" s="177">
        <v>0</v>
      </c>
      <c r="N175" s="175"/>
      <c r="O175" s="175"/>
      <c r="P175" s="175"/>
      <c r="Q175" s="178"/>
      <c r="R175" s="249"/>
      <c r="S175" s="249"/>
      <c r="T175" s="194"/>
      <c r="U175" s="175"/>
      <c r="V175" s="174"/>
      <c r="W175" s="174"/>
      <c r="X175" s="174"/>
      <c r="Y175" s="174"/>
      <c r="Z175" s="177"/>
      <c r="AA175" s="177"/>
      <c r="AB175" s="177"/>
      <c r="AC175" s="177"/>
      <c r="AD175" s="177"/>
      <c r="AE175" s="174"/>
      <c r="AF175" s="194"/>
      <c r="AG175" s="175"/>
      <c r="AH175" s="174"/>
      <c r="AI175" s="174"/>
      <c r="AJ175" s="174"/>
      <c r="AK175" s="174"/>
      <c r="AL175" s="177"/>
      <c r="AM175" s="177"/>
      <c r="AN175" s="177"/>
      <c r="AO175" s="177"/>
      <c r="AP175" s="177"/>
      <c r="AQ175" s="177"/>
      <c r="AR175" s="174"/>
      <c r="BL175" s="174"/>
      <c r="BM175" s="174"/>
      <c r="BN175" s="205"/>
      <c r="BO175" s="205"/>
      <c r="BP175" s="174"/>
      <c r="BQ175" s="205"/>
      <c r="BR175" s="174"/>
      <c r="BS175" s="174"/>
      <c r="BT175" s="174"/>
      <c r="BU175" s="174"/>
      <c r="BV175" s="174"/>
      <c r="BW175" s="174"/>
      <c r="BX175" s="174"/>
      <c r="BY175" s="174"/>
      <c r="BZ175" s="174"/>
      <c r="CA175" s="174"/>
      <c r="CB175" s="174"/>
      <c r="CC175" s="174"/>
      <c r="CD175" s="174"/>
      <c r="CE175" s="174"/>
      <c r="CF175" s="174"/>
      <c r="CG175" s="174"/>
    </row>
    <row r="176" spans="1:85" ht="16.5" customHeight="1" x14ac:dyDescent="0.25">
      <c r="A176" s="178"/>
      <c r="B176" s="174"/>
      <c r="C176" s="175"/>
      <c r="D176" s="47" t="s">
        <v>73</v>
      </c>
      <c r="G176" s="175" t="s">
        <v>307</v>
      </c>
      <c r="I176" s="177">
        <v>18</v>
      </c>
      <c r="J176" s="177">
        <v>11</v>
      </c>
      <c r="K176" s="177">
        <v>8</v>
      </c>
      <c r="L176" s="318">
        <v>19</v>
      </c>
      <c r="M176" s="177">
        <v>6</v>
      </c>
      <c r="N176" s="175"/>
      <c r="O176" s="175"/>
      <c r="P176" s="175"/>
      <c r="Q176" s="178"/>
      <c r="R176" s="249"/>
      <c r="S176" s="249"/>
      <c r="T176" s="194"/>
      <c r="U176" s="175"/>
      <c r="V176" s="174"/>
      <c r="W176" s="174"/>
      <c r="X176" s="174"/>
      <c r="Y176" s="174"/>
      <c r="Z176" s="177"/>
      <c r="AA176" s="177"/>
      <c r="AB176" s="177"/>
      <c r="AC176" s="177"/>
      <c r="AD176" s="177"/>
      <c r="AE176" s="174"/>
      <c r="AF176" s="194"/>
      <c r="AG176" s="175"/>
      <c r="AH176" s="174"/>
      <c r="AI176" s="174"/>
      <c r="AJ176" s="174"/>
      <c r="AK176" s="174"/>
      <c r="AL176" s="177"/>
      <c r="AM176" s="177"/>
      <c r="AN176" s="177"/>
      <c r="AO176" s="177"/>
      <c r="AP176" s="177"/>
      <c r="AQ176" s="177"/>
      <c r="AR176" s="174"/>
      <c r="BL176" s="174"/>
      <c r="BM176" s="174"/>
      <c r="BN176" s="177"/>
      <c r="BO176" s="177"/>
      <c r="BP176" s="174"/>
      <c r="BQ176" s="175"/>
      <c r="BR176" s="174"/>
      <c r="BS176" s="174"/>
      <c r="BT176" s="174"/>
      <c r="BU176" s="174"/>
      <c r="BV176" s="174"/>
      <c r="BW176" s="174"/>
      <c r="BX176" s="174"/>
      <c r="BY176" s="174"/>
      <c r="BZ176" s="174"/>
      <c r="CA176" s="174"/>
      <c r="CB176" s="174"/>
      <c r="CC176" s="174"/>
      <c r="CD176" s="174"/>
      <c r="CE176" s="174"/>
      <c r="CF176" s="174"/>
      <c r="CG176" s="174"/>
    </row>
    <row r="177" spans="1:85" ht="16.5" customHeight="1" x14ac:dyDescent="0.25">
      <c r="A177" s="178" t="s">
        <v>74</v>
      </c>
      <c r="B177" s="177"/>
      <c r="C177" s="175"/>
      <c r="D177" s="47" t="s">
        <v>96</v>
      </c>
      <c r="G177" s="175" t="s">
        <v>179</v>
      </c>
      <c r="I177" s="177">
        <v>14</v>
      </c>
      <c r="J177" s="177">
        <v>5</v>
      </c>
      <c r="K177" s="177">
        <v>14</v>
      </c>
      <c r="L177" s="318">
        <v>19</v>
      </c>
      <c r="M177" s="177">
        <v>0</v>
      </c>
      <c r="N177" s="176"/>
      <c r="O177" s="176"/>
      <c r="P177" s="176"/>
      <c r="Q177" s="178"/>
      <c r="R177" s="249"/>
      <c r="S177" s="249"/>
      <c r="T177" s="194"/>
      <c r="U177" s="175"/>
      <c r="V177" s="174"/>
      <c r="W177" s="174"/>
      <c r="X177" s="174"/>
      <c r="Y177" s="174"/>
      <c r="Z177" s="177"/>
      <c r="AA177" s="177"/>
      <c r="AB177" s="177"/>
      <c r="AC177" s="177"/>
      <c r="AD177" s="177"/>
      <c r="AE177" s="174"/>
      <c r="AF177" s="194"/>
      <c r="AG177" s="175"/>
      <c r="AH177" s="174"/>
      <c r="AI177" s="174"/>
      <c r="AJ177" s="174"/>
      <c r="AK177" s="174"/>
      <c r="AL177" s="177"/>
      <c r="AM177" s="177"/>
      <c r="AN177" s="177"/>
      <c r="AO177" s="177"/>
      <c r="AP177" s="177"/>
      <c r="AQ177" s="177"/>
      <c r="AR177" s="174"/>
      <c r="BL177" s="174"/>
      <c r="BM177" s="174"/>
      <c r="BN177" s="177"/>
      <c r="BO177" s="177"/>
      <c r="BP177" s="174"/>
      <c r="BQ177" s="175"/>
      <c r="BR177" s="174"/>
      <c r="BS177" s="174"/>
      <c r="BT177" s="174"/>
      <c r="BU177" s="174"/>
      <c r="BV177" s="174"/>
      <c r="BW177" s="174"/>
      <c r="BX177" s="174"/>
      <c r="BY177" s="174"/>
      <c r="BZ177" s="174"/>
      <c r="CA177" s="174"/>
      <c r="CB177" s="174"/>
      <c r="CC177" s="174"/>
      <c r="CD177" s="174"/>
      <c r="CE177" s="174"/>
      <c r="CF177" s="174"/>
      <c r="CG177" s="174"/>
    </row>
    <row r="178" spans="1:85" ht="16.5" customHeight="1" x14ac:dyDescent="0.25">
      <c r="A178" s="178"/>
      <c r="B178" s="176"/>
      <c r="C178" s="176"/>
      <c r="D178" s="47" t="s">
        <v>72</v>
      </c>
      <c r="G178" s="175" t="s">
        <v>19</v>
      </c>
      <c r="I178" s="177">
        <v>19</v>
      </c>
      <c r="J178" s="177">
        <v>9</v>
      </c>
      <c r="K178" s="177">
        <v>9</v>
      </c>
      <c r="L178" s="318">
        <v>18</v>
      </c>
      <c r="M178" s="177">
        <v>0</v>
      </c>
      <c r="N178" s="175"/>
      <c r="O178" s="388"/>
      <c r="P178" s="176"/>
      <c r="Q178" s="178"/>
      <c r="R178" s="249"/>
      <c r="S178" s="249"/>
      <c r="T178" s="194"/>
      <c r="U178" s="175"/>
      <c r="V178" s="174"/>
      <c r="W178" s="174"/>
      <c r="X178" s="174"/>
      <c r="Y178" s="174"/>
      <c r="Z178" s="177"/>
      <c r="AA178" s="177"/>
      <c r="AB178" s="177"/>
      <c r="AC178" s="177"/>
      <c r="AD178" s="177"/>
      <c r="AE178" s="174"/>
      <c r="AF178" s="194"/>
      <c r="AG178" s="175"/>
      <c r="AH178" s="174"/>
      <c r="AI178" s="174"/>
      <c r="AJ178" s="174"/>
      <c r="AK178" s="174"/>
      <c r="AL178" s="177"/>
      <c r="AM178" s="177"/>
      <c r="AN178" s="177"/>
      <c r="AO178" s="177"/>
      <c r="AP178" s="177"/>
      <c r="AQ178" s="177"/>
      <c r="AR178" s="174"/>
      <c r="BL178" s="174"/>
      <c r="BM178" s="174"/>
      <c r="BN178" s="177"/>
      <c r="BO178" s="177"/>
      <c r="BP178" s="174"/>
      <c r="BQ178" s="175"/>
      <c r="BR178" s="174"/>
      <c r="BS178" s="174"/>
      <c r="BT178" s="174"/>
      <c r="BU178" s="174"/>
      <c r="BV178" s="174"/>
      <c r="BW178" s="174"/>
      <c r="BX178" s="174"/>
      <c r="BY178" s="174"/>
      <c r="BZ178" s="174"/>
      <c r="CA178" s="174"/>
      <c r="CB178" s="174"/>
      <c r="CC178" s="174"/>
      <c r="CD178" s="174"/>
      <c r="CE178" s="174"/>
      <c r="CF178" s="174"/>
      <c r="CG178" s="174"/>
    </row>
    <row r="179" spans="1:85" ht="16.5" customHeight="1" x14ac:dyDescent="0.25">
      <c r="A179" s="178"/>
      <c r="B179" s="174"/>
      <c r="C179" s="174"/>
      <c r="D179" s="47" t="s">
        <v>43</v>
      </c>
      <c r="G179" s="175" t="s">
        <v>307</v>
      </c>
      <c r="I179" s="177">
        <v>20</v>
      </c>
      <c r="J179" s="177">
        <v>6</v>
      </c>
      <c r="K179" s="177">
        <v>12</v>
      </c>
      <c r="L179" s="318">
        <v>18</v>
      </c>
      <c r="M179" s="177">
        <v>0</v>
      </c>
      <c r="N179" s="174"/>
      <c r="O179" s="174"/>
      <c r="P179" s="174"/>
      <c r="Q179" s="178"/>
      <c r="R179" s="249"/>
      <c r="S179" s="249"/>
      <c r="T179" s="194"/>
      <c r="U179" s="175"/>
      <c r="V179" s="174"/>
      <c r="W179" s="174"/>
      <c r="X179" s="174"/>
      <c r="Y179" s="174"/>
      <c r="Z179" s="177"/>
      <c r="AA179" s="177"/>
      <c r="AB179" s="177"/>
      <c r="AC179" s="177"/>
      <c r="AD179" s="177"/>
      <c r="AE179" s="174"/>
      <c r="AF179" s="194"/>
      <c r="AG179" s="175"/>
      <c r="AH179" s="174"/>
      <c r="AI179" s="174"/>
      <c r="AJ179" s="174"/>
      <c r="AK179" s="174"/>
      <c r="AL179" s="177"/>
      <c r="AM179" s="177"/>
      <c r="AN179" s="177"/>
      <c r="AO179" s="177"/>
      <c r="AP179" s="177"/>
      <c r="AQ179" s="177"/>
      <c r="AR179" s="174"/>
      <c r="BL179" s="174"/>
      <c r="BM179" s="174"/>
      <c r="BN179" s="177"/>
      <c r="BO179" s="177"/>
      <c r="BP179" s="174"/>
      <c r="BQ179" s="175"/>
      <c r="BR179" s="174"/>
      <c r="BS179" s="174"/>
      <c r="BT179" s="174"/>
      <c r="BU179" s="174"/>
      <c r="BV179" s="174"/>
      <c r="BW179" s="174"/>
      <c r="BX179" s="174"/>
      <c r="BY179" s="174"/>
      <c r="BZ179" s="174"/>
      <c r="CA179" s="174"/>
      <c r="CB179" s="174"/>
      <c r="CC179" s="174"/>
      <c r="CD179" s="174"/>
      <c r="CE179" s="174"/>
      <c r="CF179" s="174"/>
      <c r="CG179" s="174"/>
    </row>
    <row r="180" spans="1:85" ht="16.5" customHeight="1" x14ac:dyDescent="0.25">
      <c r="A180" s="178"/>
      <c r="B180" s="174"/>
      <c r="C180" s="174"/>
      <c r="D180" s="47" t="s">
        <v>161</v>
      </c>
      <c r="G180" s="175" t="s">
        <v>177</v>
      </c>
      <c r="I180" s="177">
        <v>22</v>
      </c>
      <c r="J180" s="177">
        <v>6</v>
      </c>
      <c r="K180" s="177">
        <v>11</v>
      </c>
      <c r="L180" s="318">
        <v>17</v>
      </c>
      <c r="M180" s="177">
        <v>0</v>
      </c>
      <c r="N180" s="174"/>
      <c r="O180" s="174"/>
      <c r="P180" s="174"/>
      <c r="Q180" s="178"/>
      <c r="R180" s="249"/>
      <c r="S180" s="249"/>
      <c r="T180" s="174"/>
      <c r="U180" s="175"/>
      <c r="V180" s="174"/>
      <c r="W180" s="174"/>
      <c r="X180" s="174"/>
      <c r="Y180" s="174"/>
      <c r="Z180" s="177"/>
      <c r="AA180" s="177"/>
      <c r="AB180" s="177"/>
      <c r="AC180" s="177"/>
      <c r="AD180" s="177"/>
      <c r="AE180" s="174"/>
      <c r="AF180" s="194"/>
      <c r="AG180" s="175"/>
      <c r="AH180" s="174"/>
      <c r="AI180" s="174"/>
      <c r="AJ180" s="174"/>
      <c r="AK180" s="174"/>
      <c r="AL180" s="177"/>
      <c r="AM180" s="177"/>
      <c r="AN180" s="177"/>
      <c r="AO180" s="177"/>
      <c r="AP180" s="177"/>
      <c r="AQ180" s="177"/>
      <c r="AR180" s="174"/>
      <c r="BL180" s="174"/>
      <c r="BM180" s="174"/>
      <c r="BN180" s="177"/>
      <c r="BO180" s="177"/>
      <c r="BP180" s="174"/>
      <c r="BQ180" s="175"/>
      <c r="BR180" s="174"/>
      <c r="BS180" s="174"/>
      <c r="BT180" s="174"/>
      <c r="BU180" s="174"/>
      <c r="BV180" s="174"/>
      <c r="BW180" s="174"/>
      <c r="BX180" s="174"/>
      <c r="BY180" s="174"/>
      <c r="BZ180" s="174"/>
      <c r="CA180" s="174"/>
      <c r="CB180" s="174"/>
      <c r="CC180" s="174"/>
      <c r="CD180" s="174"/>
      <c r="CE180" s="174"/>
      <c r="CF180" s="174"/>
      <c r="CG180" s="174"/>
    </row>
    <row r="181" spans="1:85" ht="16.5" customHeight="1" x14ac:dyDescent="0.25">
      <c r="A181" s="178"/>
      <c r="B181" s="184"/>
      <c r="C181" s="184"/>
      <c r="D181" s="47" t="s">
        <v>188</v>
      </c>
      <c r="G181" s="175" t="s">
        <v>308</v>
      </c>
      <c r="I181" s="177">
        <v>22</v>
      </c>
      <c r="J181" s="177">
        <v>6</v>
      </c>
      <c r="K181" s="177">
        <v>11</v>
      </c>
      <c r="L181" s="318">
        <v>17</v>
      </c>
      <c r="M181" s="177">
        <v>0</v>
      </c>
      <c r="N181" s="184"/>
      <c r="O181" s="184"/>
      <c r="P181" s="174"/>
      <c r="Q181" s="178"/>
      <c r="R181" s="249"/>
      <c r="S181" s="249"/>
      <c r="T181" s="174"/>
      <c r="U181" s="175"/>
      <c r="V181" s="174"/>
      <c r="W181" s="174"/>
      <c r="X181" s="174"/>
      <c r="Y181" s="174"/>
      <c r="Z181" s="177"/>
      <c r="AA181" s="177"/>
      <c r="AB181" s="177"/>
      <c r="AC181" s="177"/>
      <c r="AD181" s="177"/>
      <c r="AE181" s="174"/>
      <c r="AF181" s="194"/>
      <c r="AG181" s="175"/>
      <c r="AH181" s="174"/>
      <c r="AI181" s="174"/>
      <c r="AJ181" s="174"/>
      <c r="AK181" s="174"/>
      <c r="AL181" s="177"/>
      <c r="AM181" s="177"/>
      <c r="AN181" s="177"/>
      <c r="AO181" s="177"/>
      <c r="AP181" s="177"/>
      <c r="AQ181" s="177"/>
      <c r="AR181" s="174"/>
      <c r="BL181" s="174"/>
      <c r="BM181" s="174"/>
      <c r="BN181" s="177"/>
      <c r="BO181" s="177"/>
      <c r="BP181" s="174"/>
      <c r="BQ181" s="175"/>
      <c r="BR181" s="174"/>
      <c r="BS181" s="174"/>
      <c r="BT181" s="174"/>
      <c r="BU181" s="174"/>
      <c r="BV181" s="174"/>
      <c r="BW181" s="174"/>
      <c r="BX181" s="174"/>
      <c r="BY181" s="174"/>
      <c r="BZ181" s="174"/>
      <c r="CA181" s="174"/>
      <c r="CB181" s="174"/>
      <c r="CC181" s="174"/>
      <c r="CD181" s="174"/>
      <c r="CE181" s="174"/>
      <c r="CF181" s="174"/>
      <c r="CG181" s="174"/>
    </row>
    <row r="182" spans="1:85" ht="16.5" customHeight="1" x14ac:dyDescent="0.25">
      <c r="A182" s="178"/>
      <c r="B182" s="174"/>
      <c r="C182" s="174"/>
      <c r="D182" s="47" t="s">
        <v>55</v>
      </c>
      <c r="G182" s="175" t="s">
        <v>21</v>
      </c>
      <c r="I182" s="177">
        <v>19</v>
      </c>
      <c r="J182" s="177">
        <v>8</v>
      </c>
      <c r="K182" s="177">
        <v>7</v>
      </c>
      <c r="L182" s="318">
        <v>15</v>
      </c>
      <c r="M182" s="177">
        <v>4</v>
      </c>
      <c r="N182" s="174"/>
      <c r="O182" s="174"/>
      <c r="P182" s="174"/>
      <c r="Q182" s="178"/>
      <c r="R182" s="249"/>
      <c r="S182" s="249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5"/>
      <c r="AH182" s="174"/>
      <c r="AI182" s="174"/>
      <c r="AJ182" s="174"/>
      <c r="AK182" s="174"/>
      <c r="AL182" s="177"/>
      <c r="AM182" s="177"/>
      <c r="AN182" s="177"/>
      <c r="AO182" s="177"/>
      <c r="AP182" s="177"/>
      <c r="AQ182" s="177"/>
      <c r="AR182" s="174"/>
      <c r="BL182" s="174"/>
      <c r="BM182" s="174"/>
      <c r="BN182" s="177"/>
      <c r="BO182" s="177"/>
      <c r="BP182" s="174"/>
      <c r="BQ182" s="175"/>
      <c r="BR182" s="174"/>
      <c r="BS182" s="174"/>
      <c r="BT182" s="174"/>
      <c r="BU182" s="174"/>
      <c r="BV182" s="174"/>
      <c r="BW182" s="174"/>
      <c r="BX182" s="174"/>
      <c r="BY182" s="174"/>
      <c r="BZ182" s="174"/>
      <c r="CA182" s="174"/>
      <c r="CB182" s="174"/>
      <c r="CC182" s="174"/>
      <c r="CD182" s="174"/>
      <c r="CE182" s="174"/>
      <c r="CF182" s="174"/>
      <c r="CG182" s="174"/>
    </row>
    <row r="183" spans="1:85" ht="16.5" customHeight="1" x14ac:dyDescent="0.25">
      <c r="A183" s="178"/>
      <c r="B183" s="174"/>
      <c r="C183" s="184"/>
      <c r="D183" s="47" t="s">
        <v>83</v>
      </c>
      <c r="G183" s="175" t="s">
        <v>309</v>
      </c>
      <c r="I183" s="177">
        <v>20</v>
      </c>
      <c r="J183" s="177">
        <v>4</v>
      </c>
      <c r="K183" s="177">
        <v>11</v>
      </c>
      <c r="L183" s="318">
        <v>15</v>
      </c>
      <c r="M183" s="177">
        <v>0</v>
      </c>
      <c r="N183" s="184"/>
      <c r="O183" s="174"/>
      <c r="P183" s="174"/>
      <c r="Q183" s="178"/>
      <c r="R183" s="249"/>
      <c r="S183" s="249"/>
      <c r="T183" s="174"/>
      <c r="U183" s="175"/>
      <c r="V183" s="174"/>
      <c r="W183" s="174"/>
      <c r="X183" s="174"/>
      <c r="Y183" s="174"/>
      <c r="Z183" s="177"/>
      <c r="AA183" s="177"/>
      <c r="AB183" s="177"/>
      <c r="AC183" s="177"/>
      <c r="AD183" s="177"/>
      <c r="AE183" s="174"/>
      <c r="AF183" s="174"/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/>
      <c r="AQ183" s="177"/>
      <c r="AR183" s="174"/>
      <c r="BL183" s="174"/>
      <c r="BM183" s="174"/>
      <c r="BN183" s="205"/>
      <c r="BO183" s="205"/>
      <c r="BP183" s="174"/>
      <c r="BQ183" s="205"/>
      <c r="BR183" s="174"/>
      <c r="BS183" s="174"/>
      <c r="BT183" s="174"/>
      <c r="BU183" s="174"/>
      <c r="BV183" s="174"/>
      <c r="BW183" s="174"/>
      <c r="BX183" s="174"/>
      <c r="BY183" s="174"/>
      <c r="BZ183" s="174"/>
      <c r="CA183" s="174"/>
      <c r="CB183" s="174"/>
      <c r="CC183" s="174"/>
      <c r="CD183" s="174"/>
      <c r="CE183" s="174"/>
      <c r="CF183" s="174"/>
      <c r="CG183" s="174"/>
    </row>
    <row r="184" spans="1:85" ht="16.5" customHeight="1" x14ac:dyDescent="0.25">
      <c r="A184" s="178"/>
      <c r="B184" s="174"/>
      <c r="C184" s="175"/>
      <c r="D184" s="47" t="s">
        <v>116</v>
      </c>
      <c r="G184" s="175" t="s">
        <v>179</v>
      </c>
      <c r="I184" s="177">
        <v>20</v>
      </c>
      <c r="J184" s="177">
        <v>2</v>
      </c>
      <c r="K184" s="177">
        <v>13</v>
      </c>
      <c r="L184" s="318">
        <v>15</v>
      </c>
      <c r="M184" s="177">
        <v>0</v>
      </c>
      <c r="N184" s="320"/>
      <c r="O184" s="175"/>
      <c r="P184" s="174"/>
      <c r="Q184" s="178"/>
      <c r="R184" s="249"/>
      <c r="S184" s="249"/>
      <c r="T184" s="174"/>
      <c r="U184" s="175"/>
      <c r="V184" s="174"/>
      <c r="W184" s="174"/>
      <c r="X184" s="174"/>
      <c r="Y184" s="174"/>
      <c r="Z184" s="177"/>
      <c r="AA184" s="177"/>
      <c r="AB184" s="177"/>
      <c r="AC184" s="177"/>
      <c r="AD184" s="177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7"/>
      <c r="AR184" s="174"/>
      <c r="BL184" s="174"/>
      <c r="BM184" s="174"/>
      <c r="BN184" s="205"/>
      <c r="BO184" s="205"/>
      <c r="BP184" s="174"/>
      <c r="BQ184" s="205"/>
      <c r="BR184" s="174"/>
      <c r="BS184" s="174"/>
      <c r="BT184" s="174"/>
      <c r="BU184" s="174"/>
      <c r="BV184" s="174"/>
      <c r="BW184" s="174"/>
      <c r="BX184" s="174"/>
      <c r="BY184" s="174"/>
      <c r="BZ184" s="174"/>
      <c r="CA184" s="174"/>
      <c r="CB184" s="174"/>
      <c r="CC184" s="174"/>
      <c r="CD184" s="174"/>
      <c r="CE184" s="174"/>
      <c r="CF184" s="174"/>
      <c r="CG184" s="174"/>
    </row>
    <row r="185" spans="1:85" ht="16.5" customHeight="1" x14ac:dyDescent="0.25">
      <c r="A185" s="178"/>
      <c r="B185" s="174"/>
      <c r="C185" s="175"/>
      <c r="D185" s="47" t="s">
        <v>46</v>
      </c>
      <c r="G185" s="175" t="s">
        <v>177</v>
      </c>
      <c r="I185" s="177">
        <v>22</v>
      </c>
      <c r="J185" s="177">
        <v>7</v>
      </c>
      <c r="K185" s="177">
        <v>7</v>
      </c>
      <c r="L185" s="318">
        <v>14</v>
      </c>
      <c r="M185" s="177">
        <v>12</v>
      </c>
      <c r="N185" s="320"/>
      <c r="O185" s="175"/>
      <c r="P185" s="174"/>
      <c r="Q185" s="178"/>
      <c r="R185" s="249"/>
      <c r="S185" s="249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7"/>
      <c r="AR185" s="174"/>
      <c r="BL185" s="174"/>
      <c r="BM185" s="174"/>
      <c r="BN185" s="177"/>
      <c r="BO185" s="177"/>
      <c r="BP185" s="174"/>
      <c r="BQ185" s="175"/>
      <c r="BR185" s="174"/>
      <c r="BS185" s="174"/>
      <c r="BT185" s="174"/>
      <c r="BU185" s="174"/>
      <c r="BV185" s="174"/>
      <c r="BW185" s="174"/>
      <c r="BX185" s="174"/>
      <c r="BY185" s="174"/>
      <c r="BZ185" s="174"/>
      <c r="CA185" s="174"/>
      <c r="CB185" s="174"/>
      <c r="CC185" s="174"/>
      <c r="CD185" s="174"/>
      <c r="CE185" s="174"/>
      <c r="CF185" s="174"/>
      <c r="CG185" s="174"/>
    </row>
    <row r="186" spans="1:85" ht="16.5" customHeight="1" x14ac:dyDescent="0.25">
      <c r="A186" s="178"/>
      <c r="B186" s="174"/>
      <c r="C186" s="175"/>
      <c r="D186" s="47" t="s">
        <v>142</v>
      </c>
      <c r="G186" s="175" t="s">
        <v>21</v>
      </c>
      <c r="I186" s="177">
        <v>22</v>
      </c>
      <c r="J186" s="177">
        <v>6</v>
      </c>
      <c r="K186" s="177">
        <v>8</v>
      </c>
      <c r="L186" s="318">
        <v>14</v>
      </c>
      <c r="M186" s="177">
        <v>0</v>
      </c>
      <c r="N186" s="320"/>
      <c r="O186" s="175"/>
      <c r="P186" s="174"/>
      <c r="Q186" s="178"/>
      <c r="R186" s="177"/>
      <c r="S186" s="177"/>
      <c r="AL186" s="174"/>
      <c r="AM186" s="174"/>
      <c r="AN186" s="174"/>
      <c r="AO186" s="174"/>
      <c r="AP186" s="174"/>
      <c r="AQ186" s="177"/>
      <c r="AR186" s="174"/>
      <c r="BL186" s="174"/>
      <c r="BM186" s="174"/>
      <c r="BN186" s="177"/>
      <c r="BO186" s="177"/>
      <c r="BP186" s="174"/>
      <c r="BQ186" s="175"/>
      <c r="BR186" s="174"/>
      <c r="BS186" s="174"/>
      <c r="BT186" s="174"/>
      <c r="BU186" s="174"/>
      <c r="BV186" s="174"/>
      <c r="BW186" s="174"/>
      <c r="BX186" s="174"/>
      <c r="BY186" s="174"/>
      <c r="BZ186" s="174"/>
      <c r="CA186" s="174"/>
      <c r="CB186" s="174"/>
      <c r="CC186" s="174"/>
      <c r="CD186" s="174"/>
      <c r="CE186" s="174"/>
      <c r="CF186" s="174"/>
      <c r="CG186" s="174"/>
    </row>
    <row r="187" spans="1:85" ht="16.5" customHeight="1" x14ac:dyDescent="0.25">
      <c r="A187" s="178"/>
      <c r="B187" s="174"/>
      <c r="C187" s="175"/>
      <c r="D187" s="47" t="s">
        <v>90</v>
      </c>
      <c r="G187" s="175" t="s">
        <v>177</v>
      </c>
      <c r="I187" s="177">
        <v>20</v>
      </c>
      <c r="J187" s="177">
        <v>5</v>
      </c>
      <c r="K187" s="177">
        <v>9</v>
      </c>
      <c r="L187" s="318">
        <v>14</v>
      </c>
      <c r="M187" s="177">
        <v>0</v>
      </c>
      <c r="N187" s="320"/>
      <c r="O187" s="175"/>
      <c r="P187" s="174"/>
      <c r="Q187" s="178"/>
      <c r="R187" s="249"/>
      <c r="S187" s="249"/>
      <c r="AL187" s="174"/>
      <c r="AM187" s="174"/>
      <c r="AN187" s="174"/>
      <c r="AO187" s="174"/>
      <c r="AP187" s="174"/>
      <c r="AQ187" s="177"/>
      <c r="AR187" s="174"/>
      <c r="BL187" s="174"/>
      <c r="BM187" s="174"/>
      <c r="BN187" s="177"/>
      <c r="BO187" s="177"/>
      <c r="BP187" s="174"/>
      <c r="BQ187" s="175"/>
      <c r="BR187" s="174"/>
      <c r="BS187" s="174"/>
      <c r="BT187" s="174"/>
      <c r="BU187" s="174"/>
      <c r="BV187" s="174"/>
      <c r="BW187" s="174"/>
      <c r="BX187" s="174"/>
      <c r="BY187" s="174"/>
      <c r="BZ187" s="174"/>
      <c r="CA187" s="174"/>
      <c r="CB187" s="174"/>
      <c r="CC187" s="174"/>
      <c r="CD187" s="174"/>
      <c r="CE187" s="174"/>
      <c r="CF187" s="174"/>
      <c r="CG187" s="174"/>
    </row>
    <row r="188" spans="1:85" ht="16.5" customHeight="1" x14ac:dyDescent="0.25">
      <c r="A188" s="178"/>
      <c r="B188" s="174"/>
      <c r="C188" s="175"/>
      <c r="D188" s="47" t="s">
        <v>48</v>
      </c>
      <c r="G188" s="175" t="s">
        <v>308</v>
      </c>
      <c r="I188" s="177">
        <v>16</v>
      </c>
      <c r="J188" s="177">
        <v>4</v>
      </c>
      <c r="K188" s="177">
        <v>10</v>
      </c>
      <c r="L188" s="318">
        <v>14</v>
      </c>
      <c r="M188" s="177">
        <v>2</v>
      </c>
      <c r="N188" s="320"/>
      <c r="O188" s="175"/>
      <c r="P188" s="174"/>
      <c r="Q188" s="178"/>
      <c r="R188" s="177"/>
      <c r="S188" s="177"/>
      <c r="AL188" s="174"/>
      <c r="AM188" s="174"/>
      <c r="AN188" s="174"/>
      <c r="AO188" s="174"/>
      <c r="AP188" s="174"/>
      <c r="AQ188" s="177"/>
      <c r="AR188" s="174"/>
      <c r="BL188" s="174"/>
      <c r="BM188" s="174"/>
      <c r="BN188" s="177"/>
      <c r="BO188" s="177"/>
      <c r="BP188" s="174"/>
      <c r="BQ188" s="175"/>
      <c r="BR188" s="174"/>
      <c r="BS188" s="174"/>
      <c r="BT188" s="174"/>
      <c r="BU188" s="174"/>
      <c r="BV188" s="174"/>
      <c r="BW188" s="174"/>
      <c r="BX188" s="174"/>
      <c r="BY188" s="174"/>
      <c r="BZ188" s="174"/>
      <c r="CA188" s="174"/>
      <c r="CB188" s="174"/>
      <c r="CC188" s="174"/>
      <c r="CD188" s="174"/>
      <c r="CE188" s="174"/>
      <c r="CF188" s="174"/>
      <c r="CG188" s="174"/>
    </row>
    <row r="189" spans="1:85" ht="16.5" customHeight="1" x14ac:dyDescent="0.25">
      <c r="A189" s="178"/>
      <c r="B189" s="174"/>
      <c r="C189" s="175"/>
      <c r="D189" s="47" t="s">
        <v>154</v>
      </c>
      <c r="G189" s="175" t="s">
        <v>309</v>
      </c>
      <c r="I189" s="177">
        <v>22</v>
      </c>
      <c r="J189" s="177">
        <v>2</v>
      </c>
      <c r="K189" s="177">
        <v>12</v>
      </c>
      <c r="L189" s="318">
        <v>14</v>
      </c>
      <c r="M189" s="177">
        <v>0</v>
      </c>
      <c r="N189" s="320"/>
      <c r="O189" s="175"/>
      <c r="P189" s="174"/>
      <c r="Q189" s="178"/>
      <c r="R189" s="249"/>
      <c r="S189" s="249"/>
      <c r="AL189" s="174"/>
      <c r="AM189" s="174"/>
      <c r="AN189" s="174"/>
      <c r="AO189" s="174"/>
      <c r="AP189" s="174"/>
      <c r="AQ189" s="177"/>
      <c r="AR189" s="174"/>
      <c r="BL189" s="174"/>
      <c r="BM189" s="174"/>
      <c r="BN189" s="177"/>
      <c r="BO189" s="177"/>
      <c r="BP189" s="174"/>
      <c r="BQ189" s="175"/>
      <c r="BR189" s="174"/>
      <c r="BS189" s="174"/>
      <c r="BT189" s="174"/>
      <c r="BU189" s="174"/>
      <c r="BV189" s="174"/>
      <c r="BW189" s="174"/>
      <c r="BX189" s="174"/>
      <c r="BY189" s="174"/>
      <c r="BZ189" s="174"/>
      <c r="CA189" s="174"/>
      <c r="CB189" s="174"/>
      <c r="CC189" s="174"/>
      <c r="CD189" s="174"/>
      <c r="CE189" s="174"/>
      <c r="CF189" s="174"/>
      <c r="CG189" s="174"/>
    </row>
    <row r="190" spans="1:85" ht="16.5" customHeight="1" x14ac:dyDescent="0.2">
      <c r="A190" s="178"/>
      <c r="B190" s="174"/>
      <c r="C190" s="175"/>
      <c r="N190" s="320"/>
      <c r="O190" s="175"/>
      <c r="P190" s="174"/>
      <c r="Q190" s="178"/>
      <c r="R190" s="177"/>
      <c r="S190" s="177"/>
      <c r="AL190" s="174"/>
      <c r="AM190" s="174"/>
      <c r="AN190" s="174"/>
      <c r="AO190" s="174"/>
      <c r="AP190" s="174"/>
      <c r="AQ190" s="177"/>
      <c r="AR190" s="174"/>
      <c r="BL190" s="174"/>
      <c r="BM190" s="174"/>
      <c r="BN190" s="177"/>
      <c r="BO190" s="177"/>
      <c r="BP190" s="174"/>
      <c r="BQ190" s="175"/>
      <c r="BR190" s="174"/>
      <c r="BS190" s="174"/>
      <c r="BT190" s="174"/>
      <c r="BU190" s="174"/>
      <c r="BV190" s="174"/>
      <c r="BW190" s="174"/>
      <c r="BX190" s="174"/>
      <c r="BY190" s="174"/>
      <c r="BZ190" s="174"/>
      <c r="CA190" s="174"/>
      <c r="CB190" s="174"/>
      <c r="CC190" s="174"/>
      <c r="CD190" s="174"/>
      <c r="CE190" s="174"/>
      <c r="CF190" s="174"/>
      <c r="CG190" s="174"/>
    </row>
    <row r="191" spans="1:85" ht="16.5" customHeight="1" x14ac:dyDescent="0.2">
      <c r="A191" s="178"/>
      <c r="B191" s="174"/>
      <c r="C191" s="175"/>
      <c r="N191" s="175"/>
      <c r="O191" s="175"/>
      <c r="P191" s="174"/>
      <c r="Q191" s="178"/>
      <c r="R191" s="177"/>
      <c r="S191" s="177"/>
      <c r="AL191" s="174"/>
      <c r="AM191" s="174"/>
      <c r="AN191" s="174"/>
      <c r="AO191" s="174"/>
      <c r="AP191" s="174"/>
      <c r="AQ191" s="177"/>
      <c r="AR191" s="174"/>
      <c r="BL191" s="174"/>
      <c r="BM191" s="174"/>
      <c r="BN191" s="177"/>
      <c r="BO191" s="177"/>
      <c r="BP191" s="174"/>
      <c r="BQ191" s="175"/>
      <c r="BR191" s="174"/>
      <c r="BS191" s="174"/>
      <c r="BT191" s="174"/>
      <c r="BU191" s="174"/>
      <c r="BV191" s="174"/>
      <c r="BW191" s="174"/>
      <c r="BX191" s="174"/>
      <c r="BY191" s="174"/>
      <c r="BZ191" s="174"/>
      <c r="CA191" s="174"/>
      <c r="CB191" s="174"/>
      <c r="CC191" s="174"/>
      <c r="CD191" s="174"/>
      <c r="CE191" s="174"/>
      <c r="CF191" s="174"/>
      <c r="CG191" s="174"/>
    </row>
    <row r="192" spans="1:85" ht="16.5" customHeight="1" thickBot="1" x14ac:dyDescent="0.25">
      <c r="A192" s="178"/>
      <c r="B192" s="174"/>
      <c r="C192" s="175"/>
      <c r="D192" s="180" t="s">
        <v>147</v>
      </c>
      <c r="E192" s="180"/>
      <c r="F192" s="180"/>
      <c r="G192" s="182" t="s">
        <v>2</v>
      </c>
      <c r="H192" s="182"/>
      <c r="I192" s="182" t="s">
        <v>4</v>
      </c>
      <c r="J192" s="182" t="s">
        <v>30</v>
      </c>
      <c r="K192" s="182" t="s">
        <v>31</v>
      </c>
      <c r="L192" s="182" t="s">
        <v>32</v>
      </c>
      <c r="M192" s="340" t="s">
        <v>3</v>
      </c>
      <c r="N192" s="175"/>
      <c r="O192" s="175"/>
      <c r="P192" s="174"/>
      <c r="Q192" s="178"/>
      <c r="R192" s="177"/>
      <c r="S192" s="177"/>
      <c r="AL192" s="174"/>
      <c r="AM192" s="174"/>
      <c r="AN192" s="174"/>
      <c r="AO192" s="174"/>
      <c r="AP192" s="174"/>
      <c r="AQ192" s="177"/>
      <c r="AR192" s="174"/>
      <c r="BL192" s="174"/>
      <c r="BM192" s="174"/>
      <c r="BN192" s="177"/>
      <c r="BO192" s="177"/>
      <c r="BP192" s="174"/>
      <c r="BQ192" s="175"/>
      <c r="BR192" s="174"/>
      <c r="BS192" s="174"/>
      <c r="BT192" s="174"/>
      <c r="BU192" s="174"/>
      <c r="BV192" s="174"/>
      <c r="BW192" s="174"/>
      <c r="BX192" s="174"/>
      <c r="BY192" s="174"/>
      <c r="BZ192" s="174"/>
      <c r="CA192" s="174"/>
      <c r="CB192" s="174"/>
      <c r="CC192" s="174"/>
      <c r="CD192" s="174"/>
      <c r="CE192" s="174"/>
      <c r="CF192" s="174"/>
      <c r="CG192" s="174"/>
    </row>
    <row r="193" spans="1:85" ht="16.5" customHeight="1" x14ac:dyDescent="0.25">
      <c r="A193" s="178"/>
      <c r="B193" s="174"/>
      <c r="C193" s="175"/>
      <c r="D193" s="47" t="s">
        <v>265</v>
      </c>
      <c r="G193" s="175" t="s">
        <v>309</v>
      </c>
      <c r="I193" s="177">
        <v>7</v>
      </c>
      <c r="J193" s="177">
        <v>9</v>
      </c>
      <c r="K193" s="177">
        <v>3</v>
      </c>
      <c r="L193" s="177">
        <v>12</v>
      </c>
      <c r="M193" s="318">
        <v>18</v>
      </c>
      <c r="N193" s="175"/>
      <c r="O193" s="175"/>
      <c r="P193" s="174"/>
      <c r="Q193" s="178"/>
      <c r="R193" s="174"/>
      <c r="S193" s="174"/>
      <c r="AL193" s="174"/>
      <c r="AM193" s="174"/>
      <c r="AN193" s="174"/>
      <c r="AO193" s="174"/>
      <c r="AP193" s="174"/>
      <c r="AQ193" s="251"/>
      <c r="AR193" s="174"/>
      <c r="BL193" s="174"/>
      <c r="BM193" s="174"/>
      <c r="BN193" s="205"/>
      <c r="BO193" s="205"/>
      <c r="BP193" s="174"/>
      <c r="BQ193" s="205"/>
      <c r="BR193" s="174"/>
      <c r="BS193" s="174"/>
      <c r="BT193" s="174"/>
      <c r="BU193" s="174"/>
      <c r="BV193" s="174"/>
      <c r="BW193" s="174"/>
      <c r="BX193" s="174"/>
      <c r="BY193" s="174"/>
      <c r="BZ193" s="174"/>
      <c r="CA193" s="174"/>
      <c r="CB193" s="174"/>
      <c r="CC193" s="174"/>
      <c r="CD193" s="174"/>
      <c r="CE193" s="174"/>
      <c r="CF193" s="174"/>
      <c r="CG193" s="174"/>
    </row>
    <row r="194" spans="1:85" ht="16.5" customHeight="1" x14ac:dyDescent="0.25">
      <c r="A194" s="178"/>
      <c r="B194" s="174"/>
      <c r="C194" s="175"/>
      <c r="D194" s="47" t="s">
        <v>180</v>
      </c>
      <c r="G194" s="175" t="s">
        <v>173</v>
      </c>
      <c r="I194" s="177">
        <v>18</v>
      </c>
      <c r="J194" s="177">
        <v>0</v>
      </c>
      <c r="K194" s="177">
        <v>3</v>
      </c>
      <c r="L194" s="177">
        <v>3</v>
      </c>
      <c r="M194" s="318">
        <v>12</v>
      </c>
      <c r="N194" s="175"/>
      <c r="O194" s="175"/>
      <c r="P194" s="174"/>
      <c r="Q194" s="178"/>
      <c r="R194" s="174"/>
      <c r="S194" s="174"/>
      <c r="AL194" s="174"/>
      <c r="AM194" s="174"/>
      <c r="AN194" s="174"/>
      <c r="AO194" s="174"/>
      <c r="AP194" s="174"/>
      <c r="AQ194" s="251"/>
      <c r="AR194" s="174"/>
      <c r="BL194" s="174"/>
      <c r="BM194" s="174"/>
      <c r="BN194" s="176"/>
      <c r="BO194" s="176"/>
      <c r="BP194" s="174"/>
      <c r="BQ194" s="176"/>
      <c r="BR194" s="174"/>
      <c r="BS194" s="174"/>
      <c r="BT194" s="174"/>
      <c r="BU194" s="174"/>
      <c r="BV194" s="174"/>
      <c r="BW194" s="174"/>
      <c r="BX194" s="174"/>
      <c r="BY194" s="174"/>
      <c r="BZ194" s="174"/>
      <c r="CA194" s="174"/>
      <c r="CB194" s="174"/>
      <c r="CC194" s="174"/>
      <c r="CD194" s="174"/>
      <c r="CE194" s="174"/>
      <c r="CF194" s="174"/>
      <c r="CG194" s="174"/>
    </row>
    <row r="195" spans="1:85" ht="16.5" customHeight="1" x14ac:dyDescent="0.25">
      <c r="A195" s="178"/>
      <c r="B195" s="174"/>
      <c r="C195" s="320"/>
      <c r="D195" s="47" t="s">
        <v>149</v>
      </c>
      <c r="G195" s="175" t="s">
        <v>309</v>
      </c>
      <c r="I195" s="177">
        <v>21</v>
      </c>
      <c r="J195" s="177">
        <v>0</v>
      </c>
      <c r="K195" s="177">
        <v>2</v>
      </c>
      <c r="L195" s="177">
        <v>2</v>
      </c>
      <c r="M195" s="318">
        <v>12</v>
      </c>
      <c r="N195" s="320"/>
      <c r="O195" s="320"/>
      <c r="P195" s="174"/>
      <c r="Q195" s="178"/>
      <c r="R195" s="174"/>
      <c r="S195" s="174"/>
      <c r="AL195" s="174"/>
      <c r="AM195" s="174"/>
      <c r="AN195" s="174"/>
      <c r="AO195" s="174"/>
      <c r="AP195" s="174"/>
      <c r="AQ195" s="251"/>
      <c r="AR195" s="174"/>
      <c r="BL195" s="174"/>
      <c r="BM195" s="174"/>
      <c r="BN195" s="175"/>
      <c r="BO195" s="175"/>
      <c r="BP195" s="174"/>
      <c r="BQ195" s="176"/>
      <c r="BR195" s="174"/>
      <c r="BS195" s="174"/>
      <c r="BT195" s="174"/>
      <c r="BU195" s="174"/>
      <c r="BV195" s="174"/>
      <c r="BW195" s="174"/>
      <c r="BX195" s="174"/>
      <c r="BY195" s="174"/>
      <c r="BZ195" s="174"/>
      <c r="CA195" s="174"/>
      <c r="CB195" s="174"/>
      <c r="CC195" s="174"/>
      <c r="CD195" s="174"/>
      <c r="CE195" s="174"/>
      <c r="CF195" s="174"/>
      <c r="CG195" s="174"/>
    </row>
    <row r="196" spans="1:85" ht="16.5" customHeight="1" x14ac:dyDescent="0.25">
      <c r="A196" s="178"/>
      <c r="B196" s="174"/>
      <c r="C196" s="320"/>
      <c r="D196" s="47" t="s">
        <v>46</v>
      </c>
      <c r="G196" s="175" t="s">
        <v>177</v>
      </c>
      <c r="I196" s="177">
        <v>22</v>
      </c>
      <c r="J196" s="177">
        <v>7</v>
      </c>
      <c r="K196" s="177">
        <v>7</v>
      </c>
      <c r="L196" s="177">
        <v>14</v>
      </c>
      <c r="M196" s="318">
        <v>12</v>
      </c>
      <c r="N196" s="320"/>
      <c r="O196" s="320"/>
      <c r="P196" s="174"/>
      <c r="Q196" s="178"/>
      <c r="R196" s="174"/>
      <c r="S196" s="174"/>
      <c r="AL196" s="174"/>
      <c r="AM196" s="174"/>
      <c r="AN196" s="174"/>
      <c r="AO196" s="174"/>
      <c r="AP196" s="174"/>
      <c r="AQ196" s="251"/>
      <c r="AR196" s="174"/>
      <c r="BL196" s="174"/>
      <c r="BM196" s="174"/>
      <c r="BN196" s="174"/>
      <c r="BO196" s="174"/>
      <c r="BP196" s="174"/>
      <c r="BQ196" s="174"/>
      <c r="BR196" s="174"/>
      <c r="BS196" s="174"/>
      <c r="BT196" s="174"/>
      <c r="BU196" s="174"/>
      <c r="BV196" s="174"/>
      <c r="BW196" s="174"/>
      <c r="BX196" s="174"/>
      <c r="BY196" s="174"/>
      <c r="BZ196" s="174"/>
      <c r="CA196" s="174"/>
      <c r="CB196" s="174"/>
      <c r="CC196" s="174"/>
      <c r="CD196" s="174"/>
      <c r="CE196" s="174"/>
      <c r="CF196" s="174"/>
      <c r="CG196" s="174"/>
    </row>
    <row r="197" spans="1:85" ht="16.5" customHeight="1" x14ac:dyDescent="0.25">
      <c r="A197" s="178"/>
      <c r="B197" s="174"/>
      <c r="C197" s="320"/>
      <c r="D197" s="47" t="s">
        <v>41</v>
      </c>
      <c r="G197" s="175" t="s">
        <v>21</v>
      </c>
      <c r="I197" s="177">
        <v>21</v>
      </c>
      <c r="J197" s="177">
        <v>1</v>
      </c>
      <c r="K197" s="177">
        <v>7</v>
      </c>
      <c r="L197" s="177">
        <v>8</v>
      </c>
      <c r="M197" s="318">
        <v>10</v>
      </c>
      <c r="N197" s="320"/>
      <c r="O197" s="320"/>
      <c r="P197" s="174"/>
      <c r="Q197" s="178"/>
      <c r="R197" s="174"/>
      <c r="S197" s="174"/>
      <c r="AL197" s="174"/>
      <c r="AM197" s="174"/>
      <c r="AN197" s="174"/>
      <c r="AO197" s="174"/>
      <c r="AP197" s="174"/>
      <c r="AQ197" s="251"/>
      <c r="AR197" s="174"/>
      <c r="BL197" s="174"/>
      <c r="BM197" s="174"/>
      <c r="BN197" s="174"/>
      <c r="BO197" s="174"/>
      <c r="BP197" s="174"/>
      <c r="BQ197" s="174"/>
      <c r="BR197" s="174"/>
      <c r="BS197" s="174"/>
      <c r="BT197" s="174"/>
      <c r="BU197" s="174"/>
      <c r="BV197" s="174"/>
      <c r="BW197" s="174"/>
      <c r="BX197" s="174"/>
      <c r="BY197" s="174"/>
      <c r="BZ197" s="174"/>
      <c r="CA197" s="174"/>
      <c r="CB197" s="174"/>
      <c r="CC197" s="174"/>
      <c r="CD197" s="174"/>
      <c r="CE197" s="174"/>
      <c r="CF197" s="174"/>
      <c r="CG197" s="174"/>
    </row>
    <row r="198" spans="1:85" ht="16.5" customHeight="1" x14ac:dyDescent="0.25">
      <c r="A198" s="178"/>
      <c r="B198" s="174"/>
      <c r="C198" s="320"/>
      <c r="D198" s="47" t="s">
        <v>20</v>
      </c>
      <c r="G198" s="175" t="s">
        <v>179</v>
      </c>
      <c r="I198" s="177">
        <v>20</v>
      </c>
      <c r="J198" s="177">
        <v>0</v>
      </c>
      <c r="K198" s="177">
        <v>4</v>
      </c>
      <c r="L198" s="177">
        <v>4</v>
      </c>
      <c r="M198" s="318">
        <v>8</v>
      </c>
      <c r="N198" s="320"/>
      <c r="O198" s="320"/>
      <c r="P198" s="174"/>
      <c r="Q198" s="178"/>
      <c r="R198" s="174"/>
      <c r="S198" s="174"/>
      <c r="AL198" s="174"/>
      <c r="AM198" s="174"/>
      <c r="AN198" s="174"/>
      <c r="AO198" s="174"/>
      <c r="AP198" s="174"/>
      <c r="AQ198" s="251"/>
      <c r="AR198" s="174"/>
      <c r="BL198" s="174"/>
      <c r="BM198" s="174"/>
      <c r="BN198" s="174"/>
      <c r="BO198" s="174"/>
      <c r="BP198" s="174"/>
      <c r="BQ198" s="174"/>
      <c r="BR198" s="174"/>
      <c r="BS198" s="174"/>
      <c r="BT198" s="174"/>
      <c r="BU198" s="174"/>
      <c r="BV198" s="174"/>
      <c r="BW198" s="174"/>
      <c r="BX198" s="174"/>
      <c r="BY198" s="174"/>
      <c r="BZ198" s="174"/>
      <c r="CA198" s="174"/>
      <c r="CB198" s="174"/>
      <c r="CC198" s="174"/>
      <c r="CD198" s="174"/>
      <c r="CE198" s="174"/>
      <c r="CF198" s="174"/>
      <c r="CG198" s="174"/>
    </row>
    <row r="199" spans="1:85" ht="16.5" customHeight="1" x14ac:dyDescent="0.25">
      <c r="A199" s="178"/>
      <c r="B199" s="174"/>
      <c r="C199" s="320"/>
      <c r="D199" s="47" t="s">
        <v>111</v>
      </c>
      <c r="G199" s="175" t="s">
        <v>179</v>
      </c>
      <c r="I199" s="177">
        <v>21</v>
      </c>
      <c r="J199" s="177">
        <v>0</v>
      </c>
      <c r="K199" s="177">
        <v>3</v>
      </c>
      <c r="L199" s="177">
        <v>3</v>
      </c>
      <c r="M199" s="318">
        <v>8</v>
      </c>
      <c r="N199" s="320"/>
      <c r="O199" s="320"/>
      <c r="P199" s="174"/>
      <c r="Q199" s="178"/>
      <c r="R199" s="174"/>
      <c r="S199" s="174"/>
      <c r="AL199" s="174"/>
      <c r="AM199" s="174"/>
      <c r="AN199" s="174"/>
      <c r="AO199" s="174"/>
      <c r="AP199" s="174"/>
      <c r="AQ199" s="251"/>
      <c r="AR199" s="174"/>
      <c r="BL199" s="174"/>
      <c r="BM199" s="174"/>
      <c r="BN199" s="174"/>
      <c r="BO199" s="174"/>
      <c r="BP199" s="174"/>
      <c r="BQ199" s="174"/>
      <c r="BR199" s="174"/>
      <c r="BS199" s="174"/>
      <c r="BT199" s="174"/>
      <c r="BU199" s="174"/>
      <c r="BV199" s="174"/>
      <c r="BW199" s="174"/>
      <c r="BX199" s="174"/>
      <c r="BY199" s="174"/>
      <c r="BZ199" s="174"/>
      <c r="CA199" s="174"/>
      <c r="CB199" s="174"/>
      <c r="CC199" s="174"/>
      <c r="CD199" s="174"/>
      <c r="CE199" s="174"/>
      <c r="CF199" s="174"/>
      <c r="CG199" s="174"/>
    </row>
    <row r="200" spans="1:85" ht="16.5" customHeight="1" x14ac:dyDescent="0.25">
      <c r="A200" s="178"/>
      <c r="B200" s="174"/>
      <c r="C200" s="320"/>
      <c r="D200" s="47" t="s">
        <v>424</v>
      </c>
      <c r="G200" s="175" t="s">
        <v>177</v>
      </c>
      <c r="I200" s="177">
        <v>6</v>
      </c>
      <c r="J200" s="177">
        <v>0</v>
      </c>
      <c r="K200" s="177">
        <v>5</v>
      </c>
      <c r="L200" s="177">
        <v>5</v>
      </c>
      <c r="M200" s="318">
        <v>6</v>
      </c>
      <c r="N200" s="320"/>
      <c r="O200" s="320"/>
      <c r="P200" s="174"/>
      <c r="Q200" s="178"/>
      <c r="R200" s="174"/>
      <c r="S200" s="174"/>
      <c r="AL200" s="174"/>
      <c r="AM200" s="174"/>
      <c r="AN200" s="174"/>
      <c r="AO200" s="174"/>
      <c r="AP200" s="174"/>
      <c r="AQ200" s="251"/>
      <c r="AR200" s="174"/>
      <c r="BL200" s="174"/>
      <c r="BM200" s="174"/>
      <c r="BN200" s="174"/>
      <c r="BO200" s="174"/>
      <c r="BP200" s="174"/>
      <c r="BQ200" s="174"/>
      <c r="BR200" s="174"/>
      <c r="BS200" s="174"/>
      <c r="BT200" s="174"/>
      <c r="BU200" s="174"/>
      <c r="BV200" s="174"/>
      <c r="BW200" s="174"/>
      <c r="BX200" s="174"/>
      <c r="BY200" s="174"/>
      <c r="BZ200" s="174"/>
      <c r="CA200" s="174"/>
      <c r="CB200" s="174"/>
      <c r="CC200" s="174"/>
      <c r="CD200" s="174"/>
      <c r="CE200" s="174"/>
      <c r="CF200" s="174"/>
      <c r="CG200" s="174"/>
    </row>
    <row r="201" spans="1:85" ht="16.5" customHeight="1" x14ac:dyDescent="0.25">
      <c r="A201" s="178"/>
      <c r="B201" s="174"/>
      <c r="C201" s="320"/>
      <c r="D201" s="47" t="s">
        <v>137</v>
      </c>
      <c r="G201" s="175" t="s">
        <v>307</v>
      </c>
      <c r="I201" s="177">
        <v>16</v>
      </c>
      <c r="J201" s="177">
        <v>6</v>
      </c>
      <c r="K201" s="177">
        <v>7</v>
      </c>
      <c r="L201" s="177">
        <v>13</v>
      </c>
      <c r="M201" s="318">
        <v>6</v>
      </c>
      <c r="N201" s="320"/>
      <c r="O201" s="320"/>
      <c r="P201" s="174"/>
      <c r="Q201" s="178"/>
      <c r="R201" s="174"/>
      <c r="S201" s="174"/>
      <c r="AL201" s="174"/>
      <c r="AM201" s="174"/>
      <c r="AN201" s="174"/>
      <c r="AO201" s="174"/>
      <c r="AP201" s="174"/>
      <c r="AQ201" s="251"/>
      <c r="AR201" s="174"/>
      <c r="BL201" s="174"/>
      <c r="BM201" s="174"/>
      <c r="BN201" s="174"/>
      <c r="BO201" s="174"/>
      <c r="BP201" s="174"/>
      <c r="BQ201" s="174"/>
      <c r="BR201" s="174"/>
      <c r="BS201" s="174"/>
      <c r="BT201" s="174"/>
      <c r="BU201" s="174"/>
      <c r="BV201" s="174"/>
      <c r="BW201" s="174"/>
      <c r="BX201" s="174"/>
      <c r="BY201" s="174"/>
      <c r="BZ201" s="174"/>
      <c r="CA201" s="174"/>
      <c r="CB201" s="174"/>
      <c r="CC201" s="174"/>
      <c r="CD201" s="174"/>
      <c r="CE201" s="174"/>
      <c r="CF201" s="174"/>
      <c r="CG201" s="174"/>
    </row>
    <row r="202" spans="1:85" ht="16.5" customHeight="1" x14ac:dyDescent="0.25">
      <c r="A202" s="178"/>
      <c r="B202" s="174"/>
      <c r="C202" s="320"/>
      <c r="D202" s="47" t="s">
        <v>62</v>
      </c>
      <c r="G202" s="175" t="s">
        <v>308</v>
      </c>
      <c r="I202" s="177">
        <v>17</v>
      </c>
      <c r="J202" s="177">
        <v>0</v>
      </c>
      <c r="K202" s="177">
        <v>4</v>
      </c>
      <c r="L202" s="177">
        <v>4</v>
      </c>
      <c r="M202" s="318">
        <v>6</v>
      </c>
      <c r="N202" s="320"/>
      <c r="O202" s="320"/>
      <c r="P202" s="174"/>
      <c r="Q202" s="178"/>
      <c r="R202" s="174"/>
      <c r="S202" s="174"/>
      <c r="AL202" s="174"/>
      <c r="AM202" s="174"/>
      <c r="AN202" s="174"/>
      <c r="AO202" s="174"/>
      <c r="AP202" s="174"/>
      <c r="AQ202" s="251"/>
      <c r="AR202" s="174"/>
      <c r="BL202" s="174"/>
      <c r="BM202" s="174"/>
      <c r="BN202" s="174"/>
      <c r="BO202" s="174"/>
      <c r="BP202" s="174"/>
      <c r="BQ202" s="174"/>
      <c r="BR202" s="174"/>
      <c r="BS202" s="174"/>
      <c r="BT202" s="174"/>
      <c r="BU202" s="174"/>
      <c r="BV202" s="174"/>
      <c r="BW202" s="174"/>
      <c r="BX202" s="174"/>
      <c r="BY202" s="174"/>
      <c r="BZ202" s="174"/>
      <c r="CA202" s="174"/>
      <c r="CB202" s="174"/>
      <c r="CC202" s="174"/>
      <c r="CD202" s="174"/>
      <c r="CE202" s="174"/>
      <c r="CF202" s="174"/>
      <c r="CG202" s="174"/>
    </row>
    <row r="203" spans="1:85" ht="16.5" customHeight="1" x14ac:dyDescent="0.25">
      <c r="A203" s="178"/>
      <c r="B203" s="174"/>
      <c r="C203" s="320"/>
      <c r="D203" s="47" t="s">
        <v>112</v>
      </c>
      <c r="G203" s="175" t="s">
        <v>309</v>
      </c>
      <c r="I203" s="177">
        <v>18</v>
      </c>
      <c r="J203" s="177">
        <v>16</v>
      </c>
      <c r="K203" s="177">
        <v>10</v>
      </c>
      <c r="L203" s="177">
        <v>26</v>
      </c>
      <c r="M203" s="318">
        <v>6</v>
      </c>
      <c r="N203" s="320"/>
      <c r="O203" s="320"/>
      <c r="P203" s="174"/>
      <c r="Q203" s="178"/>
      <c r="R203" s="174"/>
      <c r="S203" s="174"/>
      <c r="AL203" s="174"/>
      <c r="AM203" s="174"/>
      <c r="AN203" s="174"/>
      <c r="AO203" s="174"/>
      <c r="AP203" s="174"/>
      <c r="AQ203" s="251"/>
      <c r="AR203" s="174"/>
      <c r="BL203" s="174"/>
      <c r="BM203" s="174"/>
      <c r="BN203" s="174"/>
      <c r="BO203" s="174"/>
      <c r="BP203" s="174"/>
      <c r="BQ203" s="174"/>
      <c r="BR203" s="174"/>
      <c r="BS203" s="174"/>
      <c r="BT203" s="174"/>
      <c r="BU203" s="174"/>
      <c r="BV203" s="174"/>
      <c r="BW203" s="174"/>
      <c r="BX203" s="174"/>
      <c r="BY203" s="174"/>
      <c r="BZ203" s="174"/>
      <c r="CA203" s="174"/>
      <c r="CB203" s="174"/>
      <c r="CC203" s="174"/>
      <c r="CD203" s="174"/>
      <c r="CE203" s="174"/>
      <c r="CF203" s="174"/>
      <c r="CG203" s="174"/>
    </row>
    <row r="204" spans="1:85" ht="16.5" customHeight="1" x14ac:dyDescent="0.25">
      <c r="A204" s="178"/>
      <c r="B204" s="174"/>
      <c r="C204" s="175"/>
      <c r="D204" s="47" t="s">
        <v>73</v>
      </c>
      <c r="G204" s="175" t="s">
        <v>307</v>
      </c>
      <c r="I204" s="177">
        <v>18</v>
      </c>
      <c r="J204" s="177">
        <v>11</v>
      </c>
      <c r="K204" s="177">
        <v>8</v>
      </c>
      <c r="L204" s="177">
        <v>19</v>
      </c>
      <c r="M204" s="318">
        <v>6</v>
      </c>
      <c r="N204" s="175"/>
      <c r="O204" s="175"/>
      <c r="P204" s="174"/>
      <c r="Q204" s="178"/>
      <c r="R204" s="174"/>
      <c r="S204" s="174"/>
      <c r="AL204" s="174"/>
      <c r="AM204" s="174"/>
      <c r="AN204" s="174"/>
      <c r="AO204" s="174"/>
      <c r="AP204" s="174"/>
      <c r="AQ204" s="251"/>
      <c r="AR204" s="174"/>
      <c r="BL204" s="174"/>
      <c r="BM204" s="174"/>
      <c r="BN204" s="174"/>
      <c r="BO204" s="174"/>
      <c r="BP204" s="174"/>
      <c r="BQ204" s="174"/>
      <c r="BR204" s="174"/>
      <c r="BS204" s="174"/>
      <c r="BT204" s="174"/>
      <c r="BU204" s="174"/>
      <c r="BV204" s="174"/>
      <c r="BW204" s="174"/>
      <c r="BX204" s="174"/>
      <c r="BY204" s="174"/>
      <c r="BZ204" s="174"/>
      <c r="CA204" s="174"/>
      <c r="CB204" s="174"/>
      <c r="CC204" s="174"/>
      <c r="CD204" s="174"/>
      <c r="CE204" s="174"/>
      <c r="CF204" s="174"/>
      <c r="CG204" s="174"/>
    </row>
    <row r="205" spans="1:85" ht="16.5" customHeight="1" x14ac:dyDescent="0.25">
      <c r="A205" s="178"/>
      <c r="B205" s="174"/>
      <c r="C205" s="175"/>
      <c r="D205" s="47" t="s">
        <v>71</v>
      </c>
      <c r="G205" s="175" t="s">
        <v>17</v>
      </c>
      <c r="I205" s="177">
        <v>19</v>
      </c>
      <c r="J205" s="177">
        <v>28</v>
      </c>
      <c r="K205" s="177">
        <v>28</v>
      </c>
      <c r="L205" s="177">
        <v>56</v>
      </c>
      <c r="M205" s="318">
        <v>6</v>
      </c>
      <c r="N205" s="175"/>
      <c r="O205" s="175"/>
      <c r="P205" s="174"/>
      <c r="Q205" s="178"/>
      <c r="R205" s="174"/>
      <c r="S205" s="174"/>
      <c r="AL205" s="174"/>
      <c r="AM205" s="174"/>
      <c r="AN205" s="174"/>
      <c r="AO205" s="174"/>
      <c r="AP205" s="174"/>
      <c r="AQ205" s="251"/>
      <c r="AR205" s="174"/>
      <c r="BL205" s="174"/>
      <c r="BM205" s="174"/>
      <c r="BN205" s="174"/>
      <c r="BO205" s="174"/>
      <c r="BP205" s="174"/>
      <c r="BQ205" s="174"/>
      <c r="BR205" s="174"/>
      <c r="BS205" s="174"/>
      <c r="BT205" s="174"/>
      <c r="BU205" s="174"/>
      <c r="BV205" s="174"/>
      <c r="BW205" s="174"/>
      <c r="BX205" s="174"/>
      <c r="BY205" s="174"/>
      <c r="BZ205" s="174"/>
      <c r="CA205" s="174"/>
      <c r="CB205" s="174"/>
      <c r="CC205" s="174"/>
      <c r="CD205" s="174"/>
      <c r="CE205" s="174"/>
      <c r="CF205" s="174"/>
      <c r="CG205" s="174"/>
    </row>
    <row r="206" spans="1:85" ht="16.5" customHeight="1" x14ac:dyDescent="0.25">
      <c r="A206" s="178"/>
      <c r="D206" s="47" t="s">
        <v>150</v>
      </c>
      <c r="G206" s="175" t="s">
        <v>177</v>
      </c>
      <c r="I206" s="177">
        <v>20</v>
      </c>
      <c r="J206" s="177">
        <v>18</v>
      </c>
      <c r="K206" s="177">
        <v>17</v>
      </c>
      <c r="L206" s="177">
        <v>35</v>
      </c>
      <c r="M206" s="318">
        <v>6</v>
      </c>
      <c r="Q206" s="178"/>
      <c r="R206" s="174"/>
      <c r="S206" s="174"/>
      <c r="AL206" s="174"/>
      <c r="AM206" s="174"/>
      <c r="AN206" s="174"/>
      <c r="AO206" s="174"/>
      <c r="AP206" s="174"/>
      <c r="AQ206" s="251"/>
      <c r="AR206" s="174"/>
      <c r="BL206" s="174"/>
      <c r="BM206" s="174"/>
      <c r="BN206" s="174"/>
      <c r="BO206" s="174"/>
      <c r="BP206" s="174"/>
      <c r="BQ206" s="174"/>
      <c r="BR206" s="174"/>
      <c r="BS206" s="174"/>
      <c r="BT206" s="174"/>
      <c r="BU206" s="174"/>
      <c r="BV206" s="174"/>
      <c r="BW206" s="174"/>
      <c r="BX206" s="174"/>
      <c r="BY206" s="174"/>
      <c r="BZ206" s="174"/>
      <c r="CA206" s="174"/>
      <c r="CB206" s="174"/>
      <c r="CC206" s="174"/>
      <c r="CD206" s="174"/>
      <c r="CE206" s="174"/>
      <c r="CF206" s="174"/>
      <c r="CG206" s="174"/>
    </row>
    <row r="207" spans="1:85" ht="16.5" customHeight="1" x14ac:dyDescent="0.25">
      <c r="A207" s="178"/>
      <c r="D207" s="47" t="s">
        <v>165</v>
      </c>
      <c r="G207" s="175" t="s">
        <v>308</v>
      </c>
      <c r="I207" s="177">
        <v>20</v>
      </c>
      <c r="J207" s="177">
        <v>18</v>
      </c>
      <c r="K207" s="177">
        <v>14</v>
      </c>
      <c r="L207" s="177">
        <v>32</v>
      </c>
      <c r="M207" s="318">
        <v>6</v>
      </c>
      <c r="Q207" s="178"/>
      <c r="R207" s="174"/>
      <c r="S207" s="174"/>
      <c r="AL207" s="174"/>
      <c r="AM207" s="174"/>
      <c r="AN207" s="174"/>
      <c r="AO207" s="174"/>
      <c r="AP207" s="174"/>
      <c r="AQ207" s="251"/>
      <c r="AR207" s="174"/>
      <c r="BL207" s="174"/>
      <c r="BM207" s="174"/>
      <c r="BN207" s="174"/>
      <c r="BO207" s="174"/>
      <c r="BP207" s="174"/>
      <c r="BQ207" s="174"/>
      <c r="BR207" s="174"/>
      <c r="BS207" s="174"/>
      <c r="BT207" s="174"/>
      <c r="BU207" s="174"/>
      <c r="BV207" s="174"/>
      <c r="BW207" s="174"/>
      <c r="BX207" s="174"/>
      <c r="BY207" s="174"/>
      <c r="BZ207" s="174"/>
      <c r="CA207" s="174"/>
      <c r="CB207" s="174"/>
      <c r="CC207" s="174"/>
      <c r="CD207" s="174"/>
      <c r="CE207" s="174"/>
      <c r="CF207" s="174"/>
      <c r="CG207" s="174"/>
    </row>
    <row r="208" spans="1:85" ht="16.5" customHeight="1" x14ac:dyDescent="0.25">
      <c r="A208" s="178"/>
      <c r="D208" s="47" t="s">
        <v>42</v>
      </c>
      <c r="G208" s="175" t="s">
        <v>308</v>
      </c>
      <c r="I208" s="177">
        <v>21</v>
      </c>
      <c r="J208" s="177">
        <v>2</v>
      </c>
      <c r="K208" s="177">
        <v>7</v>
      </c>
      <c r="L208" s="177">
        <v>9</v>
      </c>
      <c r="M208" s="318">
        <v>6</v>
      </c>
      <c r="Q208" s="178"/>
      <c r="R208" s="174"/>
      <c r="S208" s="174"/>
      <c r="AL208" s="174"/>
      <c r="AM208" s="174"/>
      <c r="AN208" s="174"/>
      <c r="AO208" s="174"/>
      <c r="AP208" s="174"/>
      <c r="AQ208" s="251"/>
      <c r="AR208" s="174"/>
      <c r="BL208" s="174"/>
      <c r="BM208" s="174"/>
      <c r="BN208" s="174"/>
      <c r="BO208" s="174"/>
      <c r="BP208" s="174"/>
      <c r="BQ208" s="174"/>
      <c r="BR208" s="174"/>
      <c r="BS208" s="174"/>
      <c r="BT208" s="174"/>
      <c r="BU208" s="174"/>
      <c r="BV208" s="174"/>
      <c r="BW208" s="174"/>
      <c r="BX208" s="174"/>
      <c r="BY208" s="174"/>
      <c r="BZ208" s="174"/>
      <c r="CA208" s="174"/>
      <c r="CB208" s="174"/>
      <c r="CC208" s="174"/>
      <c r="CD208" s="174"/>
      <c r="CE208" s="174"/>
      <c r="CF208" s="174"/>
      <c r="CG208" s="174"/>
    </row>
    <row r="209" spans="1:85" ht="16.5" customHeight="1" x14ac:dyDescent="0.2">
      <c r="A209" s="178"/>
      <c r="Q209" s="178"/>
      <c r="R209" s="174"/>
      <c r="S209" s="174"/>
      <c r="AL209" s="174"/>
      <c r="AM209" s="174"/>
      <c r="AN209" s="174"/>
      <c r="AO209" s="174"/>
      <c r="AP209" s="174"/>
      <c r="AQ209" s="251"/>
      <c r="AR209" s="174"/>
      <c r="BL209" s="174"/>
      <c r="BM209" s="174"/>
      <c r="BN209" s="174"/>
      <c r="BO209" s="174"/>
      <c r="BP209" s="174"/>
      <c r="BQ209" s="174"/>
      <c r="BR209" s="174"/>
      <c r="BS209" s="174"/>
      <c r="BT209" s="174"/>
      <c r="BU209" s="174"/>
      <c r="BV209" s="174"/>
      <c r="BW209" s="174"/>
      <c r="BX209" s="174"/>
      <c r="BY209" s="174"/>
      <c r="BZ209" s="174"/>
      <c r="CA209" s="174"/>
      <c r="CB209" s="174"/>
      <c r="CC209" s="174"/>
      <c r="CD209" s="174"/>
      <c r="CE209" s="174"/>
      <c r="CF209" s="174"/>
      <c r="CG209" s="174"/>
    </row>
    <row r="210" spans="1:85" ht="16.5" customHeight="1" x14ac:dyDescent="0.2">
      <c r="A210" s="178"/>
      <c r="Q210" s="178"/>
      <c r="R210" s="174"/>
      <c r="S210" s="174"/>
      <c r="AL210" s="174"/>
      <c r="AM210" s="174"/>
      <c r="AN210" s="174"/>
      <c r="AO210" s="174"/>
      <c r="AP210" s="174"/>
      <c r="AQ210" s="251"/>
      <c r="AR210" s="174"/>
      <c r="BL210" s="174"/>
      <c r="BM210" s="174"/>
      <c r="BN210" s="174"/>
      <c r="BO210" s="174"/>
      <c r="BP210" s="174"/>
      <c r="BQ210" s="174"/>
      <c r="BR210" s="174"/>
      <c r="BS210" s="174"/>
      <c r="BT210" s="174"/>
      <c r="BU210" s="174"/>
      <c r="BV210" s="174"/>
      <c r="BW210" s="174"/>
      <c r="BX210" s="174"/>
      <c r="BY210" s="174"/>
      <c r="BZ210" s="174"/>
      <c r="CA210" s="174"/>
      <c r="CB210" s="174"/>
      <c r="CC210" s="174"/>
      <c r="CD210" s="174"/>
      <c r="CE210" s="174"/>
      <c r="CF210" s="174"/>
      <c r="CG210" s="174"/>
    </row>
    <row r="211" spans="1:85" ht="16.5" customHeight="1" x14ac:dyDescent="0.2">
      <c r="A211" s="178"/>
      <c r="Q211" s="178"/>
      <c r="R211" s="174"/>
      <c r="S211" s="174"/>
      <c r="AL211" s="174"/>
      <c r="AM211" s="174"/>
      <c r="AN211" s="174"/>
      <c r="AO211" s="174"/>
      <c r="AP211" s="174"/>
      <c r="AQ211" s="251"/>
      <c r="AR211" s="174"/>
      <c r="BL211" s="174"/>
      <c r="BM211" s="174"/>
      <c r="BN211" s="174"/>
      <c r="BO211" s="174"/>
      <c r="BP211" s="174"/>
      <c r="BQ211" s="174"/>
      <c r="BR211" s="174"/>
      <c r="BS211" s="174"/>
      <c r="BT211" s="174"/>
      <c r="BU211" s="174"/>
      <c r="BV211" s="174"/>
      <c r="BW211" s="174"/>
      <c r="BX211" s="174"/>
      <c r="BY211" s="174"/>
      <c r="BZ211" s="174"/>
      <c r="CA211" s="174"/>
      <c r="CB211" s="174"/>
      <c r="CC211" s="174"/>
      <c r="CD211" s="174"/>
      <c r="CE211" s="174"/>
      <c r="CF211" s="174"/>
      <c r="CG211" s="174"/>
    </row>
    <row r="212" spans="1:85" ht="16.5" customHeight="1" x14ac:dyDescent="0.2">
      <c r="A212" s="178"/>
      <c r="Q212" s="178"/>
      <c r="R212" s="174"/>
      <c r="S212" s="174"/>
      <c r="AL212" s="174"/>
      <c r="AM212" s="174"/>
      <c r="AN212" s="174"/>
      <c r="AO212" s="174"/>
      <c r="AP212" s="174"/>
      <c r="AQ212" s="251"/>
      <c r="AR212" s="174"/>
      <c r="BL212" s="174"/>
      <c r="BM212" s="174"/>
      <c r="BN212" s="174"/>
      <c r="BO212" s="174"/>
      <c r="BP212" s="174"/>
      <c r="BQ212" s="174"/>
      <c r="BR212" s="174"/>
      <c r="BS212" s="174"/>
      <c r="BT212" s="174"/>
      <c r="BU212" s="174"/>
      <c r="BV212" s="174"/>
      <c r="BW212" s="174"/>
      <c r="BX212" s="174"/>
      <c r="BY212" s="174"/>
      <c r="BZ212" s="174"/>
      <c r="CA212" s="174"/>
      <c r="CB212" s="174"/>
      <c r="CC212" s="174"/>
      <c r="CD212" s="174"/>
      <c r="CE212" s="174"/>
      <c r="CF212" s="174"/>
      <c r="CG212" s="174"/>
    </row>
    <row r="213" spans="1:85" ht="16.5" customHeight="1" x14ac:dyDescent="0.2">
      <c r="A213" s="178"/>
      <c r="Q213" s="178"/>
      <c r="R213" s="174"/>
      <c r="S213" s="174"/>
      <c r="AL213" s="174"/>
      <c r="AM213" s="174"/>
      <c r="AN213" s="174"/>
      <c r="AO213" s="174"/>
      <c r="AP213" s="174"/>
      <c r="AQ213" s="251"/>
      <c r="AR213" s="174"/>
      <c r="BL213" s="174"/>
      <c r="BM213" s="174"/>
      <c r="BN213" s="174"/>
      <c r="BO213" s="174"/>
      <c r="BP213" s="174"/>
      <c r="BQ213" s="174"/>
      <c r="BR213" s="174"/>
      <c r="BS213" s="174"/>
      <c r="BT213" s="174"/>
      <c r="BU213" s="174"/>
      <c r="BV213" s="174"/>
      <c r="BW213" s="174"/>
      <c r="BX213" s="174"/>
      <c r="BY213" s="174"/>
      <c r="BZ213" s="174"/>
      <c r="CA213" s="174"/>
      <c r="CB213" s="174"/>
      <c r="CC213" s="174"/>
      <c r="CD213" s="174"/>
      <c r="CE213" s="174"/>
      <c r="CF213" s="174"/>
      <c r="CG213" s="174"/>
    </row>
    <row r="214" spans="1:85" ht="16.5" customHeight="1" x14ac:dyDescent="0.2">
      <c r="A214" s="178"/>
      <c r="Q214" s="178"/>
      <c r="R214" s="174"/>
      <c r="S214" s="174"/>
      <c r="AL214" s="174"/>
      <c r="AM214" s="174"/>
      <c r="AN214" s="174"/>
      <c r="AO214" s="174"/>
      <c r="AP214" s="174"/>
      <c r="AQ214" s="251"/>
      <c r="AR214" s="174"/>
      <c r="BL214" s="174"/>
      <c r="BM214" s="174"/>
      <c r="BN214" s="174"/>
      <c r="BO214" s="174"/>
      <c r="BP214" s="174"/>
      <c r="BQ214" s="174"/>
      <c r="BR214" s="174"/>
      <c r="BS214" s="174"/>
      <c r="BT214" s="174"/>
      <c r="BU214" s="174"/>
      <c r="BV214" s="174"/>
      <c r="BW214" s="174"/>
      <c r="BX214" s="174"/>
      <c r="BY214" s="174"/>
      <c r="BZ214" s="174"/>
      <c r="CA214" s="174"/>
      <c r="CB214" s="174"/>
      <c r="CC214" s="174"/>
      <c r="CD214" s="174"/>
      <c r="CE214" s="174"/>
      <c r="CF214" s="174"/>
      <c r="CG214" s="174"/>
    </row>
    <row r="215" spans="1:85" ht="16.5" customHeight="1" x14ac:dyDescent="0.2">
      <c r="A215" s="178"/>
      <c r="Q215" s="178"/>
      <c r="R215" s="174"/>
      <c r="S215" s="174"/>
      <c r="AL215" s="174"/>
      <c r="AM215" s="174"/>
      <c r="AN215" s="174"/>
      <c r="AO215" s="174"/>
      <c r="AP215" s="174"/>
      <c r="AQ215" s="251"/>
      <c r="AR215" s="174"/>
      <c r="BL215" s="174"/>
      <c r="BM215" s="174"/>
      <c r="BN215" s="174"/>
      <c r="BO215" s="174"/>
      <c r="BP215" s="174"/>
      <c r="BQ215" s="174"/>
      <c r="BR215" s="174"/>
      <c r="BS215" s="174"/>
      <c r="BT215" s="174"/>
      <c r="BU215" s="174"/>
      <c r="BV215" s="174"/>
      <c r="BW215" s="174"/>
      <c r="BX215" s="174"/>
      <c r="BY215" s="174"/>
      <c r="BZ215" s="174"/>
      <c r="CA215" s="174"/>
      <c r="CB215" s="174"/>
      <c r="CC215" s="174"/>
      <c r="CD215" s="174"/>
      <c r="CE215" s="174"/>
      <c r="CF215" s="174"/>
      <c r="CG215" s="174"/>
    </row>
    <row r="216" spans="1:85" ht="16.5" customHeight="1" x14ac:dyDescent="0.2">
      <c r="A216" s="178"/>
      <c r="Q216" s="178"/>
      <c r="R216" s="174"/>
      <c r="S216" s="174"/>
      <c r="AL216" s="174"/>
      <c r="AM216" s="174"/>
      <c r="AN216" s="174"/>
      <c r="AO216" s="174"/>
      <c r="AP216" s="174"/>
      <c r="AQ216" s="251"/>
      <c r="AR216" s="174"/>
      <c r="BL216" s="174"/>
      <c r="BM216" s="174"/>
      <c r="BN216" s="174"/>
      <c r="BO216" s="174"/>
      <c r="BP216" s="174"/>
      <c r="BQ216" s="174"/>
      <c r="BR216" s="174"/>
      <c r="BS216" s="174"/>
      <c r="BT216" s="174"/>
      <c r="BU216" s="174"/>
      <c r="BV216" s="174"/>
      <c r="BW216" s="174"/>
      <c r="BX216" s="174"/>
      <c r="BY216" s="174"/>
      <c r="BZ216" s="174"/>
      <c r="CA216" s="174"/>
      <c r="CB216" s="174"/>
      <c r="CC216" s="174"/>
      <c r="CD216" s="174"/>
      <c r="CE216" s="174"/>
      <c r="CF216" s="174"/>
      <c r="CG216" s="174"/>
    </row>
    <row r="217" spans="1:85" ht="16.5" customHeight="1" x14ac:dyDescent="0.2">
      <c r="A217" s="178"/>
      <c r="Q217" s="178"/>
      <c r="R217" s="174"/>
      <c r="S217" s="174"/>
      <c r="AL217" s="174"/>
      <c r="AM217" s="174"/>
      <c r="AN217" s="174"/>
      <c r="AO217" s="174"/>
      <c r="AP217" s="174"/>
      <c r="AQ217" s="251"/>
      <c r="AR217" s="174"/>
      <c r="BL217" s="174"/>
      <c r="BM217" s="174"/>
      <c r="BN217" s="174"/>
      <c r="BO217" s="174"/>
      <c r="BP217" s="174"/>
      <c r="BQ217" s="174"/>
      <c r="BR217" s="174"/>
      <c r="BS217" s="174"/>
      <c r="BT217" s="174"/>
      <c r="BU217" s="174"/>
      <c r="BV217" s="174"/>
      <c r="BW217" s="174"/>
      <c r="BX217" s="174"/>
      <c r="BY217" s="174"/>
      <c r="BZ217" s="174"/>
      <c r="CA217" s="174"/>
      <c r="CB217" s="174"/>
      <c r="CC217" s="174"/>
      <c r="CD217" s="174"/>
      <c r="CE217" s="174"/>
      <c r="CF217" s="174"/>
      <c r="CG217" s="174"/>
    </row>
    <row r="218" spans="1:85" ht="15" x14ac:dyDescent="0.2">
      <c r="A218" s="178"/>
      <c r="Q218" s="178"/>
    </row>
    <row r="219" spans="1:85" ht="18" x14ac:dyDescent="0.2">
      <c r="A219" s="178"/>
      <c r="B219" s="407"/>
      <c r="C219" s="407"/>
      <c r="D219" s="407"/>
      <c r="E219" s="407"/>
      <c r="F219" s="407"/>
      <c r="G219" s="407"/>
      <c r="H219" s="407"/>
      <c r="I219" s="407"/>
      <c r="J219" s="407"/>
      <c r="K219" s="407"/>
      <c r="L219" s="407"/>
      <c r="M219" s="407"/>
      <c r="N219" s="407"/>
      <c r="O219" s="407"/>
      <c r="P219" s="407"/>
      <c r="Q219" s="178"/>
    </row>
  </sheetData>
  <mergeCells count="97">
    <mergeCell ref="B1:P1"/>
    <mergeCell ref="T1:AP1"/>
    <mergeCell ref="AS1:BK1"/>
    <mergeCell ref="BN1:CF1"/>
    <mergeCell ref="G2:M2"/>
    <mergeCell ref="E14:F14"/>
    <mergeCell ref="AF14:AG14"/>
    <mergeCell ref="BW3:CA3"/>
    <mergeCell ref="CB3:CF3"/>
    <mergeCell ref="AF4:AG4"/>
    <mergeCell ref="AF5:AG5"/>
    <mergeCell ref="AF6:AG6"/>
    <mergeCell ref="AF7:AG7"/>
    <mergeCell ref="T3:AM3"/>
    <mergeCell ref="AW3:BA3"/>
    <mergeCell ref="BB3:BF3"/>
    <mergeCell ref="BG3:BK3"/>
    <mergeCell ref="BR3:BV3"/>
    <mergeCell ref="AF8:AG8"/>
    <mergeCell ref="AF9:AG9"/>
    <mergeCell ref="AF10:AG10"/>
    <mergeCell ref="AF11:AG11"/>
    <mergeCell ref="AF13:AG13"/>
    <mergeCell ref="AF29:AG29"/>
    <mergeCell ref="T17:AM17"/>
    <mergeCell ref="AF19:AG19"/>
    <mergeCell ref="AF20:AG20"/>
    <mergeCell ref="AF21:AG21"/>
    <mergeCell ref="AF22:AG22"/>
    <mergeCell ref="AF23:AG23"/>
    <mergeCell ref="AF24:AG24"/>
    <mergeCell ref="AF25:AG25"/>
    <mergeCell ref="AF26:AG26"/>
    <mergeCell ref="AF27:AG27"/>
    <mergeCell ref="AF28:AG28"/>
    <mergeCell ref="AF44:AG44"/>
    <mergeCell ref="T32:AM32"/>
    <mergeCell ref="AF34:AG34"/>
    <mergeCell ref="AF35:AG35"/>
    <mergeCell ref="AF36:AG36"/>
    <mergeCell ref="AF37:AG37"/>
    <mergeCell ref="AF38:AG38"/>
    <mergeCell ref="AF39:AG39"/>
    <mergeCell ref="AF40:AG40"/>
    <mergeCell ref="AF41:AG41"/>
    <mergeCell ref="AF42:AG42"/>
    <mergeCell ref="AF43:AG43"/>
    <mergeCell ref="AG66:AH66"/>
    <mergeCell ref="AG67:AO67"/>
    <mergeCell ref="U62:AO62"/>
    <mergeCell ref="AJ64:AL64"/>
    <mergeCell ref="U65:V65"/>
    <mergeCell ref="Y65:AC65"/>
    <mergeCell ref="AG65:AH65"/>
    <mergeCell ref="AK65:AO65"/>
    <mergeCell ref="AS74:BK74"/>
    <mergeCell ref="BN74:CF74"/>
    <mergeCell ref="T76:AM76"/>
    <mergeCell ref="AW76:BA76"/>
    <mergeCell ref="BB76:BF76"/>
    <mergeCell ref="BG76:BK76"/>
    <mergeCell ref="BR76:BV76"/>
    <mergeCell ref="BW76:CA76"/>
    <mergeCell ref="CB76:CF76"/>
    <mergeCell ref="T74:AP74"/>
    <mergeCell ref="AF80:AG80"/>
    <mergeCell ref="AF82:AG82"/>
    <mergeCell ref="T85:AM85"/>
    <mergeCell ref="AF78:AG78"/>
    <mergeCell ref="AF79:AG79"/>
    <mergeCell ref="AF81:AG81"/>
    <mergeCell ref="AF103:AG103"/>
    <mergeCell ref="AF88:AG88"/>
    <mergeCell ref="AF89:AG89"/>
    <mergeCell ref="AF90:AG90"/>
    <mergeCell ref="AF91:AG91"/>
    <mergeCell ref="AF92:AG92"/>
    <mergeCell ref="AF93:AG93"/>
    <mergeCell ref="AF95:AG95"/>
    <mergeCell ref="T98:AM98"/>
    <mergeCell ref="AF94:AG94"/>
    <mergeCell ref="AF101:AG101"/>
    <mergeCell ref="AF102:AG102"/>
    <mergeCell ref="AF104:AG104"/>
    <mergeCell ref="AF105:AG105"/>
    <mergeCell ref="AF106:AG106"/>
    <mergeCell ref="AF107:AG107"/>
    <mergeCell ref="B115:P115"/>
    <mergeCell ref="AF108:AG108"/>
    <mergeCell ref="B147:P147"/>
    <mergeCell ref="B162:P162"/>
    <mergeCell ref="B219:P219"/>
    <mergeCell ref="X64:Z64"/>
    <mergeCell ref="U67:AC67"/>
    <mergeCell ref="B129:P129"/>
    <mergeCell ref="B74:P74"/>
    <mergeCell ref="U66:V66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265D6-5E12-4111-A0E9-16F3C4942B08}">
  <dimension ref="A1:CG219"/>
  <sheetViews>
    <sheetView zoomScale="68" zoomScaleNormal="68" zoomScaleSheetLayoutView="78" workbookViewId="0">
      <selection activeCell="Y66" sqref="Y66:AC69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1" width="8.7109375" style="44" customWidth="1"/>
    <col min="12" max="12" width="9.7109375" style="44" customWidth="1"/>
    <col min="13" max="13" width="11" style="44" customWidth="1"/>
    <col min="14" max="15" width="12.7109375" style="44" customWidth="1"/>
    <col min="16" max="16" width="18.7109375" style="44" customWidth="1"/>
    <col min="17" max="19" width="2.7109375" style="44" customWidth="1"/>
    <col min="20" max="20" width="5.85546875" style="44" customWidth="1"/>
    <col min="21" max="24" width="6" style="44" customWidth="1"/>
    <col min="25" max="25" width="14" style="44" customWidth="1"/>
    <col min="26" max="27" width="5.85546875" style="44" customWidth="1"/>
    <col min="28" max="28" width="6.7109375" style="44" customWidth="1"/>
    <col min="29" max="30" width="5.85546875" style="44" customWidth="1"/>
    <col min="31" max="31" width="7.42578125" style="44" customWidth="1"/>
    <col min="32" max="32" width="5.85546875" style="44" customWidth="1"/>
    <col min="33" max="37" width="6" style="44" customWidth="1"/>
    <col min="38" max="38" width="5.85546875" style="44" customWidth="1"/>
    <col min="39" max="39" width="11.7109375" style="44" customWidth="1"/>
    <col min="40" max="41" width="5.85546875" style="44" customWidth="1"/>
    <col min="42" max="42" width="5.7109375" style="44" customWidth="1"/>
    <col min="43" max="44" width="2.7109375" style="44" customWidth="1"/>
    <col min="45" max="46" width="5.5703125" style="44" customWidth="1"/>
    <col min="47" max="47" width="25.7109375" style="44" customWidth="1"/>
    <col min="48" max="48" width="14.7109375" style="44" customWidth="1"/>
    <col min="49" max="53" width="6.7109375" style="44" customWidth="1"/>
    <col min="54" max="54" width="7.7109375" style="44" customWidth="1"/>
    <col min="55" max="58" width="6.7109375" style="44" customWidth="1"/>
    <col min="59" max="59" width="7.7109375" style="44" customWidth="1"/>
    <col min="60" max="63" width="6.7109375" style="44" customWidth="1"/>
    <col min="64" max="65" width="2.7109375" style="44" customWidth="1"/>
    <col min="66" max="67" width="5.5703125" style="44" customWidth="1"/>
    <col min="68" max="68" width="25.7109375" style="44" customWidth="1"/>
    <col min="69" max="69" width="14.7109375" style="44" customWidth="1"/>
    <col min="70" max="74" width="6.7109375" style="44" customWidth="1"/>
    <col min="75" max="75" width="7.7109375" style="44" customWidth="1"/>
    <col min="76" max="79" width="6.7109375" style="44" customWidth="1"/>
    <col min="80" max="80" width="7.7109375" style="44" customWidth="1"/>
    <col min="81" max="84" width="6.7109375" style="44" customWidth="1"/>
    <col min="85" max="85" width="2.7109375" style="44" customWidth="1"/>
    <col min="86" max="16384" width="9.140625" style="44"/>
  </cols>
  <sheetData>
    <row r="1" spans="1:85" ht="16.5" customHeight="1" x14ac:dyDescent="0.3">
      <c r="A1" s="170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170"/>
      <c r="R1" s="170"/>
      <c r="S1" s="170"/>
      <c r="T1" s="407" t="s">
        <v>1</v>
      </c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170"/>
      <c r="AR1" s="369"/>
      <c r="AS1" s="407" t="s">
        <v>622</v>
      </c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  <c r="BL1" s="369"/>
      <c r="BM1" s="369"/>
      <c r="BN1" s="407" t="s">
        <v>623</v>
      </c>
      <c r="BO1" s="407"/>
      <c r="BP1" s="407"/>
      <c r="BQ1" s="407"/>
      <c r="BR1" s="407"/>
      <c r="BS1" s="407"/>
      <c r="BT1" s="407"/>
      <c r="BU1" s="407"/>
      <c r="BV1" s="407"/>
      <c r="BW1" s="407"/>
      <c r="BX1" s="407"/>
      <c r="BY1" s="407"/>
      <c r="BZ1" s="407"/>
      <c r="CA1" s="407"/>
      <c r="CB1" s="407"/>
      <c r="CC1" s="407"/>
      <c r="CD1" s="407"/>
      <c r="CE1" s="407"/>
      <c r="CF1" s="407"/>
      <c r="CG1" s="369"/>
    </row>
    <row r="2" spans="1:85" ht="16.5" customHeight="1" x14ac:dyDescent="0.3">
      <c r="A2" s="369"/>
      <c r="B2" s="60" t="s">
        <v>146</v>
      </c>
      <c r="C2" s="60">
        <v>21</v>
      </c>
      <c r="D2" s="59"/>
      <c r="E2" s="59"/>
      <c r="F2" s="59"/>
      <c r="G2" s="426" t="s">
        <v>835</v>
      </c>
      <c r="H2" s="426"/>
      <c r="I2" s="426"/>
      <c r="J2" s="426"/>
      <c r="K2" s="426"/>
      <c r="L2" s="426"/>
      <c r="M2" s="426"/>
      <c r="N2" s="59"/>
      <c r="O2" s="59"/>
      <c r="P2" s="59"/>
      <c r="Q2" s="369"/>
      <c r="R2" s="369"/>
      <c r="S2" s="321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5"/>
      <c r="AM2" s="176"/>
      <c r="AN2" s="176"/>
      <c r="AO2" s="177"/>
      <c r="AP2" s="177"/>
      <c r="AQ2" s="170"/>
      <c r="AR2" s="178"/>
      <c r="AS2" s="179"/>
      <c r="AT2" s="179"/>
      <c r="AU2" s="174"/>
      <c r="AV2" s="179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8"/>
      <c r="BM2" s="178"/>
      <c r="BN2" s="179"/>
      <c r="BO2" s="179"/>
      <c r="BP2" s="174"/>
      <c r="BQ2" s="179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8"/>
    </row>
    <row r="3" spans="1:85" ht="16.5" customHeight="1" thickBot="1" x14ac:dyDescent="0.3">
      <c r="A3" s="369"/>
      <c r="B3" s="16" t="s">
        <v>833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16" t="str">
        <f>"Week "&amp;TEXT(C2-1,"##")</f>
        <v>Week 20</v>
      </c>
      <c r="Q3" s="369"/>
      <c r="R3" s="369"/>
      <c r="S3" s="321"/>
      <c r="T3" s="408" t="s">
        <v>654</v>
      </c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174"/>
      <c r="AO3" s="174"/>
      <c r="AP3" s="177"/>
      <c r="AQ3" s="170"/>
      <c r="AR3" s="178"/>
      <c r="AS3" s="174"/>
      <c r="AT3" s="174"/>
      <c r="AU3" s="174"/>
      <c r="AV3" s="174"/>
      <c r="AW3" s="407" t="s">
        <v>654</v>
      </c>
      <c r="AX3" s="407"/>
      <c r="AY3" s="407"/>
      <c r="AZ3" s="407"/>
      <c r="BA3" s="415"/>
      <c r="BB3" s="416" t="s">
        <v>652</v>
      </c>
      <c r="BC3" s="408"/>
      <c r="BD3" s="408"/>
      <c r="BE3" s="408"/>
      <c r="BF3" s="417"/>
      <c r="BG3" s="407" t="s">
        <v>663</v>
      </c>
      <c r="BH3" s="407"/>
      <c r="BI3" s="407"/>
      <c r="BJ3" s="407"/>
      <c r="BK3" s="407"/>
      <c r="BL3" s="178"/>
      <c r="BM3" s="178"/>
      <c r="BN3" s="174"/>
      <c r="BO3" s="174"/>
      <c r="BP3" s="174"/>
      <c r="BQ3" s="174"/>
      <c r="BR3" s="407" t="s">
        <v>654</v>
      </c>
      <c r="BS3" s="407"/>
      <c r="BT3" s="407"/>
      <c r="BU3" s="407"/>
      <c r="BV3" s="415"/>
      <c r="BW3" s="416" t="s">
        <v>652</v>
      </c>
      <c r="BX3" s="408"/>
      <c r="BY3" s="408"/>
      <c r="BZ3" s="408"/>
      <c r="CA3" s="417"/>
      <c r="CB3" s="407" t="s">
        <v>663</v>
      </c>
      <c r="CC3" s="407"/>
      <c r="CD3" s="407"/>
      <c r="CE3" s="407"/>
      <c r="CF3" s="407"/>
      <c r="CG3" s="178"/>
    </row>
    <row r="4" spans="1:85" ht="16.5" customHeight="1" thickBot="1" x14ac:dyDescent="0.3">
      <c r="A4" s="369"/>
      <c r="B4" s="19" t="s">
        <v>825</v>
      </c>
      <c r="C4" s="20" t="s">
        <v>173</v>
      </c>
      <c r="D4" s="42"/>
      <c r="E4" s="20"/>
      <c r="F4" s="42"/>
      <c r="G4" s="19">
        <v>6</v>
      </c>
      <c r="H4" s="19">
        <v>0</v>
      </c>
      <c r="I4" s="19">
        <v>0</v>
      </c>
      <c r="J4" s="19">
        <f t="shared" ref="J4:J11" si="0">2*G4+I4</f>
        <v>12</v>
      </c>
      <c r="K4" s="91">
        <f t="shared" ref="K4:K11" si="1">+J4/((G4+H4+I4)*2)</f>
        <v>1</v>
      </c>
      <c r="L4" s="350">
        <f t="shared" ref="L4:L11" si="2">SUMIF(AS$12:AS$61,C4&amp;" Totals",AX$12:AX$61)+SUMIF(AS$84:AS$134,C4&amp;" Totals",AX$84:AX$134)</f>
        <v>25</v>
      </c>
      <c r="M4" s="19">
        <v>10</v>
      </c>
      <c r="N4" s="350">
        <f t="shared" ref="N4:N11" si="3">SUMIF(AS$12:AS$61,C4&amp;" Totals",AY$12:AY$61)+SUMIF(AS$84:AS$134,C4&amp;" Totals",AY$84:AY$134)</f>
        <v>31</v>
      </c>
      <c r="O4" s="350">
        <f t="shared" ref="O4:O11" si="4">SUMIF(AS$12:AS$61,C4&amp;" Totals",BA$12:BA$61)+SUMIF(AS$84:AS$134,C4&amp;" Totals",BA$84:BA$134)</f>
        <v>20</v>
      </c>
      <c r="P4" s="19" t="s">
        <v>825</v>
      </c>
      <c r="Q4" s="369"/>
      <c r="R4" s="369"/>
      <c r="S4" s="321"/>
      <c r="T4" s="371" t="s">
        <v>310</v>
      </c>
      <c r="U4" s="25"/>
      <c r="V4" s="25"/>
      <c r="W4" s="25"/>
      <c r="X4" s="25"/>
      <c r="Y4" s="25" t="s">
        <v>2</v>
      </c>
      <c r="Z4" s="254"/>
      <c r="AA4" s="25"/>
      <c r="AB4" s="371" t="s">
        <v>4</v>
      </c>
      <c r="AC4" s="371" t="s">
        <v>8</v>
      </c>
      <c r="AD4" s="371" t="s">
        <v>9</v>
      </c>
      <c r="AE4" s="371" t="s">
        <v>10</v>
      </c>
      <c r="AF4" s="423" t="s">
        <v>129</v>
      </c>
      <c r="AG4" s="423"/>
      <c r="AH4" s="371" t="s">
        <v>3</v>
      </c>
      <c r="AI4" s="371" t="s">
        <v>130</v>
      </c>
      <c r="AJ4" s="371" t="s">
        <v>5</v>
      </c>
      <c r="AK4" s="371" t="s">
        <v>7</v>
      </c>
      <c r="AL4" s="371" t="s">
        <v>6</v>
      </c>
      <c r="AM4" s="371" t="s">
        <v>131</v>
      </c>
      <c r="AN4" s="174"/>
      <c r="AO4" s="174"/>
      <c r="AP4" s="177"/>
      <c r="AQ4" s="170"/>
      <c r="AR4" s="178"/>
      <c r="AS4" s="186" t="s">
        <v>28</v>
      </c>
      <c r="AT4" s="186"/>
      <c r="AU4" s="186"/>
      <c r="AV4" s="187" t="s">
        <v>29</v>
      </c>
      <c r="AW4" s="369" t="s">
        <v>4</v>
      </c>
      <c r="AX4" s="369" t="s">
        <v>30</v>
      </c>
      <c r="AY4" s="369" t="s">
        <v>31</v>
      </c>
      <c r="AZ4" s="188" t="s">
        <v>32</v>
      </c>
      <c r="BA4" s="369" t="s">
        <v>3</v>
      </c>
      <c r="BB4" s="189" t="s">
        <v>4</v>
      </c>
      <c r="BC4" s="190" t="s">
        <v>30</v>
      </c>
      <c r="BD4" s="190" t="s">
        <v>31</v>
      </c>
      <c r="BE4" s="190" t="s">
        <v>32</v>
      </c>
      <c r="BF4" s="191" t="s">
        <v>3</v>
      </c>
      <c r="BG4" s="188" t="s">
        <v>4</v>
      </c>
      <c r="BH4" s="188" t="s">
        <v>30</v>
      </c>
      <c r="BI4" s="188" t="s">
        <v>31</v>
      </c>
      <c r="BJ4" s="188" t="s">
        <v>32</v>
      </c>
      <c r="BK4" s="188" t="s">
        <v>3</v>
      </c>
      <c r="BL4" s="178"/>
      <c r="BM4" s="178"/>
      <c r="BN4" s="192" t="s">
        <v>28</v>
      </c>
      <c r="BO4" s="192"/>
      <c r="BP4" s="192"/>
      <c r="BQ4" s="193"/>
      <c r="BR4" s="188" t="s">
        <v>4</v>
      </c>
      <c r="BS4" s="188" t="s">
        <v>30</v>
      </c>
      <c r="BT4" s="188" t="s">
        <v>31</v>
      </c>
      <c r="BU4" s="188" t="s">
        <v>32</v>
      </c>
      <c r="BV4" s="188" t="s">
        <v>3</v>
      </c>
      <c r="BW4" s="189" t="s">
        <v>4</v>
      </c>
      <c r="BX4" s="190" t="s">
        <v>30</v>
      </c>
      <c r="BY4" s="190" t="s">
        <v>31</v>
      </c>
      <c r="BZ4" s="190" t="s">
        <v>32</v>
      </c>
      <c r="CA4" s="191" t="s">
        <v>3</v>
      </c>
      <c r="CB4" s="188" t="s">
        <v>4</v>
      </c>
      <c r="CC4" s="188" t="s">
        <v>30</v>
      </c>
      <c r="CD4" s="188" t="s">
        <v>31</v>
      </c>
      <c r="CE4" s="188" t="s">
        <v>32</v>
      </c>
      <c r="CF4" s="188" t="s">
        <v>3</v>
      </c>
      <c r="CG4" s="178"/>
    </row>
    <row r="5" spans="1:85" ht="16.5" customHeight="1" x14ac:dyDescent="0.25">
      <c r="A5" s="369"/>
      <c r="B5" s="90" t="s">
        <v>829</v>
      </c>
      <c r="C5" s="377" t="s">
        <v>86</v>
      </c>
      <c r="D5" s="119"/>
      <c r="E5" s="377"/>
      <c r="F5" s="119"/>
      <c r="G5" s="90">
        <v>5</v>
      </c>
      <c r="H5" s="90">
        <v>1</v>
      </c>
      <c r="I5" s="90">
        <v>0</v>
      </c>
      <c r="J5" s="90">
        <f t="shared" si="0"/>
        <v>10</v>
      </c>
      <c r="K5" s="378">
        <f t="shared" si="1"/>
        <v>0.83333333333333337</v>
      </c>
      <c r="L5" s="379">
        <f t="shared" si="2"/>
        <v>26</v>
      </c>
      <c r="M5" s="90">
        <v>14</v>
      </c>
      <c r="N5" s="379">
        <f t="shared" si="3"/>
        <v>45</v>
      </c>
      <c r="O5" s="379">
        <f t="shared" si="4"/>
        <v>10</v>
      </c>
      <c r="P5" s="90" t="s">
        <v>829</v>
      </c>
      <c r="Q5" s="369"/>
      <c r="R5" s="369"/>
      <c r="S5" s="321"/>
      <c r="T5" s="94">
        <v>7.5</v>
      </c>
      <c r="U5" s="106" t="s">
        <v>180</v>
      </c>
      <c r="V5" s="107"/>
      <c r="W5" s="106"/>
      <c r="X5" s="106"/>
      <c r="Y5" s="106" t="s">
        <v>173</v>
      </c>
      <c r="Z5" s="48"/>
      <c r="AA5" s="48"/>
      <c r="AB5" s="48">
        <v>5</v>
      </c>
      <c r="AC5" s="48">
        <v>5</v>
      </c>
      <c r="AD5" s="48">
        <v>0</v>
      </c>
      <c r="AE5" s="48">
        <v>0</v>
      </c>
      <c r="AF5" s="413">
        <f t="shared" ref="AF5:AF11" si="5">+(AC5*2+AE5)/(2*AB5)</f>
        <v>1</v>
      </c>
      <c r="AG5" s="413"/>
      <c r="AH5" s="48">
        <v>12</v>
      </c>
      <c r="AI5" s="48">
        <v>0</v>
      </c>
      <c r="AJ5" s="48">
        <v>9</v>
      </c>
      <c r="AK5" s="48">
        <v>0</v>
      </c>
      <c r="AL5" s="48">
        <v>0</v>
      </c>
      <c r="AM5" s="280">
        <f t="shared" ref="AM5:AM11" si="6">+AJ5/AB5</f>
        <v>1.8</v>
      </c>
      <c r="AN5" s="174"/>
      <c r="AO5" s="174"/>
      <c r="AP5" s="177"/>
      <c r="AQ5" s="170"/>
      <c r="AR5" s="178"/>
      <c r="AS5" s="197" t="s">
        <v>68</v>
      </c>
      <c r="AT5" s="197"/>
      <c r="AU5" s="197"/>
      <c r="AV5" s="198" t="s">
        <v>52</v>
      </c>
      <c r="AW5" s="199">
        <v>4</v>
      </c>
      <c r="AX5" s="199">
        <v>3</v>
      </c>
      <c r="AY5" s="199">
        <v>1</v>
      </c>
      <c r="AZ5" s="177">
        <f t="shared" ref="AZ5" si="7">+AY5+AX5</f>
        <v>4</v>
      </c>
      <c r="BA5" s="199">
        <v>0</v>
      </c>
      <c r="BB5" s="200">
        <f t="shared" ref="BB5:BF19" si="8">+AW5+BG5</f>
        <v>38</v>
      </c>
      <c r="BC5" s="199">
        <f t="shared" si="8"/>
        <v>12</v>
      </c>
      <c r="BD5" s="199">
        <f t="shared" si="8"/>
        <v>10</v>
      </c>
      <c r="BE5" s="177">
        <f t="shared" si="8"/>
        <v>22</v>
      </c>
      <c r="BF5" s="201">
        <f t="shared" si="8"/>
        <v>0</v>
      </c>
      <c r="BG5" s="31">
        <v>34</v>
      </c>
      <c r="BH5" s="31">
        <v>9</v>
      </c>
      <c r="BI5" s="31">
        <v>9</v>
      </c>
      <c r="BJ5" s="31">
        <f t="shared" ref="BJ5" si="9">+BH5+BI5</f>
        <v>18</v>
      </c>
      <c r="BK5" s="31">
        <v>0</v>
      </c>
      <c r="BL5" s="178"/>
      <c r="BM5" s="178"/>
      <c r="BN5" s="64">
        <v>6</v>
      </c>
      <c r="BP5" s="47" t="s">
        <v>478</v>
      </c>
      <c r="BQ5" s="174"/>
      <c r="BR5" s="177">
        <v>9</v>
      </c>
      <c r="BS5" s="177">
        <v>2</v>
      </c>
      <c r="BT5" s="177">
        <v>5</v>
      </c>
      <c r="BU5" s="177">
        <f t="shared" ref="BU5:BU13" si="10">+BS5+BT5</f>
        <v>7</v>
      </c>
      <c r="BV5" s="177">
        <v>0</v>
      </c>
      <c r="BW5" s="202">
        <f>+CB5+BR5</f>
        <v>18</v>
      </c>
      <c r="BX5" s="177">
        <f>+CC5+BS5</f>
        <v>3</v>
      </c>
      <c r="BY5" s="177">
        <f>+CD5+BT5</f>
        <v>5</v>
      </c>
      <c r="BZ5" s="177">
        <f>+BX5+BY5</f>
        <v>8</v>
      </c>
      <c r="CA5" s="203">
        <f>+CF5+BV5</f>
        <v>2</v>
      </c>
      <c r="CB5" s="48">
        <v>9</v>
      </c>
      <c r="CC5" s="48">
        <v>1</v>
      </c>
      <c r="CD5" s="48">
        <v>0</v>
      </c>
      <c r="CE5" s="48">
        <f t="shared" ref="CE5:CE52" si="11">+CC5+CD5</f>
        <v>1</v>
      </c>
      <c r="CF5" s="48">
        <v>2</v>
      </c>
      <c r="CG5" s="178"/>
    </row>
    <row r="6" spans="1:85" ht="16.5" customHeight="1" x14ac:dyDescent="0.25">
      <c r="A6" s="369"/>
      <c r="B6" s="19" t="s">
        <v>826</v>
      </c>
      <c r="C6" s="20" t="s">
        <v>23</v>
      </c>
      <c r="D6" s="42"/>
      <c r="E6" s="42"/>
      <c r="F6" s="42"/>
      <c r="G6" s="19">
        <v>4</v>
      </c>
      <c r="H6" s="19">
        <v>2</v>
      </c>
      <c r="I6" s="19">
        <v>0</v>
      </c>
      <c r="J6" s="19">
        <f t="shared" si="0"/>
        <v>8</v>
      </c>
      <c r="K6" s="91">
        <f t="shared" si="1"/>
        <v>0.66666666666666663</v>
      </c>
      <c r="L6" s="350">
        <f t="shared" si="2"/>
        <v>22</v>
      </c>
      <c r="M6" s="19">
        <v>23</v>
      </c>
      <c r="N6" s="350">
        <f t="shared" si="3"/>
        <v>33</v>
      </c>
      <c r="O6" s="350">
        <f t="shared" si="4"/>
        <v>34</v>
      </c>
      <c r="P6" s="19" t="s">
        <v>826</v>
      </c>
      <c r="Q6" s="369"/>
      <c r="R6" s="369"/>
      <c r="S6" s="321"/>
      <c r="T6" s="94">
        <v>7</v>
      </c>
      <c r="U6" s="106" t="s">
        <v>22</v>
      </c>
      <c r="V6" s="107"/>
      <c r="W6" s="106"/>
      <c r="X6" s="106"/>
      <c r="Y6" s="106" t="s">
        <v>15</v>
      </c>
      <c r="Z6" s="48"/>
      <c r="AA6" s="48"/>
      <c r="AB6" s="48">
        <v>6</v>
      </c>
      <c r="AC6" s="48">
        <v>1</v>
      </c>
      <c r="AD6" s="48">
        <v>2</v>
      </c>
      <c r="AE6" s="48">
        <v>3</v>
      </c>
      <c r="AF6" s="411">
        <f t="shared" si="5"/>
        <v>0.41666666666666669</v>
      </c>
      <c r="AG6" s="411"/>
      <c r="AH6" s="48">
        <v>0</v>
      </c>
      <c r="AI6" s="48">
        <v>0</v>
      </c>
      <c r="AJ6" s="48">
        <v>17</v>
      </c>
      <c r="AK6" s="48">
        <v>0</v>
      </c>
      <c r="AL6" s="48">
        <v>0</v>
      </c>
      <c r="AM6" s="380">
        <f t="shared" si="6"/>
        <v>2.8333333333333335</v>
      </c>
      <c r="AN6" s="174"/>
      <c r="AO6" s="174"/>
      <c r="AP6" s="177"/>
      <c r="AQ6" s="170"/>
      <c r="AR6" s="178"/>
      <c r="AS6" s="94">
        <v>6.5</v>
      </c>
      <c r="AT6" s="43">
        <v>11</v>
      </c>
      <c r="AU6" s="41" t="s">
        <v>99</v>
      </c>
      <c r="AV6" s="175" t="s">
        <v>19</v>
      </c>
      <c r="AW6" s="177">
        <v>6</v>
      </c>
      <c r="AX6" s="177">
        <v>2</v>
      </c>
      <c r="AY6" s="177">
        <v>1</v>
      </c>
      <c r="AZ6" s="177">
        <f t="shared" ref="AZ6:AZ15" si="12">+AY6+AX6</f>
        <v>3</v>
      </c>
      <c r="BA6" s="177">
        <v>0</v>
      </c>
      <c r="BB6" s="202">
        <f t="shared" ref="BB6" si="13">+AW6+BG6</f>
        <v>18</v>
      </c>
      <c r="BC6" s="177">
        <f t="shared" si="8"/>
        <v>6</v>
      </c>
      <c r="BD6" s="177">
        <f t="shared" si="8"/>
        <v>4</v>
      </c>
      <c r="BE6" s="177">
        <f t="shared" si="8"/>
        <v>10</v>
      </c>
      <c r="BF6" s="203">
        <f t="shared" si="8"/>
        <v>2</v>
      </c>
      <c r="BG6" s="48">
        <v>12</v>
      </c>
      <c r="BH6" s="48">
        <v>4</v>
      </c>
      <c r="BI6" s="48">
        <v>3</v>
      </c>
      <c r="BJ6" s="48">
        <f>+BH6+BI6</f>
        <v>7</v>
      </c>
      <c r="BK6" s="48">
        <v>2</v>
      </c>
      <c r="BL6" s="178"/>
      <c r="BM6" s="178"/>
      <c r="BN6" s="64">
        <v>6.5</v>
      </c>
      <c r="BP6" s="47" t="s">
        <v>366</v>
      </c>
      <c r="BQ6" s="174"/>
      <c r="BR6" s="177">
        <v>0</v>
      </c>
      <c r="BS6" s="177">
        <v>0</v>
      </c>
      <c r="BT6" s="177">
        <v>0</v>
      </c>
      <c r="BU6" s="177">
        <f t="shared" si="10"/>
        <v>0</v>
      </c>
      <c r="BV6" s="177">
        <v>0</v>
      </c>
      <c r="BW6" s="202">
        <f t="shared" ref="BW6:BY21" si="14">+CB6+BR6</f>
        <v>3</v>
      </c>
      <c r="BX6" s="177">
        <f t="shared" si="14"/>
        <v>0</v>
      </c>
      <c r="BY6" s="177">
        <f t="shared" si="14"/>
        <v>1</v>
      </c>
      <c r="BZ6" s="177">
        <f t="shared" ref="BZ6:BZ52" si="15">+BX6+BY6</f>
        <v>1</v>
      </c>
      <c r="CA6" s="203">
        <f t="shared" ref="CA6:CA52" si="16">+CF6+BV6</f>
        <v>0</v>
      </c>
      <c r="CB6" s="48">
        <v>3</v>
      </c>
      <c r="CC6" s="48">
        <v>0</v>
      </c>
      <c r="CD6" s="48">
        <v>1</v>
      </c>
      <c r="CE6" s="48">
        <f t="shared" si="11"/>
        <v>1</v>
      </c>
      <c r="CF6" s="48">
        <v>0</v>
      </c>
      <c r="CG6" s="178"/>
    </row>
    <row r="7" spans="1:85" ht="16.5" customHeight="1" x14ac:dyDescent="0.25">
      <c r="A7" s="369"/>
      <c r="B7" s="19" t="s">
        <v>830</v>
      </c>
      <c r="C7" s="20" t="s">
        <v>53</v>
      </c>
      <c r="D7" s="42"/>
      <c r="E7" s="42"/>
      <c r="F7" s="42"/>
      <c r="G7" s="19">
        <v>2</v>
      </c>
      <c r="H7" s="19">
        <v>3</v>
      </c>
      <c r="I7" s="19">
        <v>1</v>
      </c>
      <c r="J7" s="19">
        <f t="shared" si="0"/>
        <v>5</v>
      </c>
      <c r="K7" s="91">
        <f t="shared" si="1"/>
        <v>0.41666666666666669</v>
      </c>
      <c r="L7" s="350">
        <f t="shared" si="2"/>
        <v>12</v>
      </c>
      <c r="M7" s="19">
        <v>20</v>
      </c>
      <c r="N7" s="350">
        <f t="shared" si="3"/>
        <v>15</v>
      </c>
      <c r="O7" s="350">
        <f t="shared" si="4"/>
        <v>10</v>
      </c>
      <c r="P7" s="19" t="s">
        <v>830</v>
      </c>
      <c r="Q7" s="369"/>
      <c r="R7" s="369"/>
      <c r="S7" s="321"/>
      <c r="T7" s="94">
        <v>8</v>
      </c>
      <c r="U7" s="106" t="s">
        <v>18</v>
      </c>
      <c r="V7" s="107"/>
      <c r="W7" s="106"/>
      <c r="X7" s="106"/>
      <c r="Y7" s="106" t="s">
        <v>177</v>
      </c>
      <c r="Z7" s="48"/>
      <c r="AA7" s="48"/>
      <c r="AB7" s="48">
        <v>6</v>
      </c>
      <c r="AC7" s="48">
        <v>1</v>
      </c>
      <c r="AD7" s="48">
        <v>3</v>
      </c>
      <c r="AE7" s="48">
        <v>2</v>
      </c>
      <c r="AF7" s="411">
        <f t="shared" si="5"/>
        <v>0.33333333333333331</v>
      </c>
      <c r="AG7" s="411"/>
      <c r="AH7" s="48">
        <v>0</v>
      </c>
      <c r="AI7" s="48">
        <v>0</v>
      </c>
      <c r="AJ7" s="48">
        <v>19</v>
      </c>
      <c r="AK7" s="48">
        <v>1</v>
      </c>
      <c r="AL7" s="48">
        <v>0</v>
      </c>
      <c r="AM7" s="380">
        <f t="shared" si="6"/>
        <v>3.1666666666666665</v>
      </c>
      <c r="AN7" s="174"/>
      <c r="AO7" s="174"/>
      <c r="AP7" s="177"/>
      <c r="AQ7" s="170"/>
      <c r="AR7" s="178"/>
      <c r="AS7" s="94">
        <v>6.5</v>
      </c>
      <c r="AT7" s="43">
        <v>5</v>
      </c>
      <c r="AU7" s="41" t="s">
        <v>75</v>
      </c>
      <c r="AV7" s="175" t="s">
        <v>19</v>
      </c>
      <c r="AW7" s="177">
        <v>6</v>
      </c>
      <c r="AX7" s="177">
        <v>2</v>
      </c>
      <c r="AY7" s="177">
        <v>1</v>
      </c>
      <c r="AZ7" s="177">
        <f t="shared" si="12"/>
        <v>3</v>
      </c>
      <c r="BA7" s="177">
        <v>0</v>
      </c>
      <c r="BB7" s="202">
        <f t="shared" si="8"/>
        <v>18</v>
      </c>
      <c r="BC7" s="177">
        <f t="shared" si="8"/>
        <v>4</v>
      </c>
      <c r="BD7" s="177">
        <f t="shared" si="8"/>
        <v>3</v>
      </c>
      <c r="BE7" s="177">
        <f t="shared" si="8"/>
        <v>7</v>
      </c>
      <c r="BF7" s="203">
        <f t="shared" si="8"/>
        <v>0</v>
      </c>
      <c r="BG7" s="48">
        <v>12</v>
      </c>
      <c r="BH7" s="48">
        <v>2</v>
      </c>
      <c r="BI7" s="48">
        <v>2</v>
      </c>
      <c r="BJ7" s="48">
        <f>+BH7+BI7</f>
        <v>4</v>
      </c>
      <c r="BK7" s="48">
        <v>0</v>
      </c>
      <c r="BL7" s="178"/>
      <c r="BM7" s="178"/>
      <c r="BN7" s="64">
        <v>8</v>
      </c>
      <c r="BP7" s="47" t="s">
        <v>611</v>
      </c>
      <c r="BQ7" s="174"/>
      <c r="BR7" s="177">
        <v>1</v>
      </c>
      <c r="BS7" s="177">
        <v>0</v>
      </c>
      <c r="BT7" s="177">
        <v>1</v>
      </c>
      <c r="BU7" s="177">
        <f t="shared" si="10"/>
        <v>1</v>
      </c>
      <c r="BV7" s="177">
        <v>0</v>
      </c>
      <c r="BW7" s="202">
        <f t="shared" si="14"/>
        <v>2</v>
      </c>
      <c r="BX7" s="177">
        <f t="shared" si="14"/>
        <v>1</v>
      </c>
      <c r="BY7" s="177">
        <f t="shared" si="14"/>
        <v>1</v>
      </c>
      <c r="BZ7" s="177">
        <f t="shared" si="15"/>
        <v>2</v>
      </c>
      <c r="CA7" s="203">
        <f t="shared" si="16"/>
        <v>0</v>
      </c>
      <c r="CB7" s="48">
        <v>1</v>
      </c>
      <c r="CC7" s="48">
        <v>1</v>
      </c>
      <c r="CD7" s="48">
        <v>0</v>
      </c>
      <c r="CE7" s="48">
        <f t="shared" si="11"/>
        <v>1</v>
      </c>
      <c r="CF7" s="48">
        <v>0</v>
      </c>
      <c r="CG7" s="178"/>
    </row>
    <row r="8" spans="1:85" ht="16.5" customHeight="1" x14ac:dyDescent="0.25">
      <c r="A8" s="369"/>
      <c r="B8" s="19" t="s">
        <v>831</v>
      </c>
      <c r="C8" s="20" t="s">
        <v>15</v>
      </c>
      <c r="D8" s="42"/>
      <c r="E8" s="42"/>
      <c r="F8" s="42"/>
      <c r="G8" s="19">
        <v>1</v>
      </c>
      <c r="H8" s="19">
        <v>2</v>
      </c>
      <c r="I8" s="19">
        <v>3</v>
      </c>
      <c r="J8" s="19">
        <f t="shared" si="0"/>
        <v>5</v>
      </c>
      <c r="K8" s="91">
        <f t="shared" si="1"/>
        <v>0.41666666666666669</v>
      </c>
      <c r="L8" s="350">
        <f t="shared" si="2"/>
        <v>16</v>
      </c>
      <c r="M8" s="19">
        <v>17</v>
      </c>
      <c r="N8" s="350">
        <f t="shared" si="3"/>
        <v>21</v>
      </c>
      <c r="O8" s="350">
        <f t="shared" si="4"/>
        <v>18</v>
      </c>
      <c r="P8" s="19" t="s">
        <v>831</v>
      </c>
      <c r="Q8" s="369"/>
      <c r="R8" s="369"/>
      <c r="S8" s="321"/>
      <c r="T8" s="94">
        <v>7</v>
      </c>
      <c r="U8" s="106" t="s">
        <v>24</v>
      </c>
      <c r="V8" s="107"/>
      <c r="W8" s="106"/>
      <c r="X8" s="106"/>
      <c r="Y8" s="106" t="s">
        <v>25</v>
      </c>
      <c r="Z8" s="48"/>
      <c r="AA8" s="48"/>
      <c r="AB8" s="48">
        <v>6</v>
      </c>
      <c r="AC8" s="48">
        <v>2</v>
      </c>
      <c r="AD8" s="48">
        <v>3</v>
      </c>
      <c r="AE8" s="48">
        <v>1</v>
      </c>
      <c r="AF8" s="411">
        <f t="shared" si="5"/>
        <v>0.41666666666666669</v>
      </c>
      <c r="AG8" s="411"/>
      <c r="AH8" s="48">
        <v>2</v>
      </c>
      <c r="AI8" s="48">
        <v>0</v>
      </c>
      <c r="AJ8" s="48">
        <v>20</v>
      </c>
      <c r="AK8" s="48">
        <v>0</v>
      </c>
      <c r="AL8" s="48">
        <v>0</v>
      </c>
      <c r="AM8" s="380">
        <f t="shared" si="6"/>
        <v>3.3333333333333335</v>
      </c>
      <c r="AN8" s="174"/>
      <c r="AO8" s="174"/>
      <c r="AP8" s="177"/>
      <c r="AQ8" s="170"/>
      <c r="AR8" s="178"/>
      <c r="AS8" s="94">
        <v>8.5</v>
      </c>
      <c r="AT8" s="43">
        <v>13</v>
      </c>
      <c r="AU8" s="41" t="s">
        <v>72</v>
      </c>
      <c r="AV8" s="175" t="s">
        <v>19</v>
      </c>
      <c r="AW8" s="177">
        <v>6</v>
      </c>
      <c r="AX8" s="177">
        <v>1</v>
      </c>
      <c r="AY8" s="177">
        <v>2</v>
      </c>
      <c r="AZ8" s="177">
        <f t="shared" si="12"/>
        <v>3</v>
      </c>
      <c r="BA8" s="177">
        <v>0</v>
      </c>
      <c r="BB8" s="202">
        <f t="shared" si="8"/>
        <v>19</v>
      </c>
      <c r="BC8" s="177">
        <f t="shared" si="8"/>
        <v>9</v>
      </c>
      <c r="BD8" s="177">
        <f t="shared" si="8"/>
        <v>9</v>
      </c>
      <c r="BE8" s="177">
        <f t="shared" si="8"/>
        <v>18</v>
      </c>
      <c r="BF8" s="203">
        <f t="shared" si="8"/>
        <v>0</v>
      </c>
      <c r="BG8" s="48">
        <v>13</v>
      </c>
      <c r="BH8" s="48">
        <v>8</v>
      </c>
      <c r="BI8" s="48">
        <v>7</v>
      </c>
      <c r="BJ8" s="48">
        <f>+BH8+BI8</f>
        <v>15</v>
      </c>
      <c r="BK8" s="48">
        <v>0</v>
      </c>
      <c r="BL8" s="178"/>
      <c r="BM8" s="178"/>
      <c r="BN8" s="64">
        <v>6.5</v>
      </c>
      <c r="BP8" s="47" t="s">
        <v>443</v>
      </c>
      <c r="BQ8" s="47" t="s">
        <v>692</v>
      </c>
      <c r="BR8" s="177">
        <v>2</v>
      </c>
      <c r="BS8" s="177">
        <v>1</v>
      </c>
      <c r="BT8" s="177">
        <v>0</v>
      </c>
      <c r="BU8" s="177">
        <f t="shared" si="10"/>
        <v>1</v>
      </c>
      <c r="BV8" s="177">
        <v>0</v>
      </c>
      <c r="BW8" s="202">
        <f t="shared" si="14"/>
        <v>9</v>
      </c>
      <c r="BX8" s="177">
        <f t="shared" si="14"/>
        <v>8</v>
      </c>
      <c r="BY8" s="177">
        <f t="shared" si="14"/>
        <v>3</v>
      </c>
      <c r="BZ8" s="177">
        <f t="shared" si="15"/>
        <v>11</v>
      </c>
      <c r="CA8" s="203">
        <f t="shared" si="16"/>
        <v>0</v>
      </c>
      <c r="CB8" s="48">
        <v>7</v>
      </c>
      <c r="CC8" s="48">
        <v>7</v>
      </c>
      <c r="CD8" s="48">
        <v>3</v>
      </c>
      <c r="CE8" s="48">
        <f t="shared" si="11"/>
        <v>10</v>
      </c>
      <c r="CF8" s="48">
        <v>0</v>
      </c>
      <c r="CG8" s="178"/>
    </row>
    <row r="9" spans="1:85" ht="16.5" customHeight="1" x14ac:dyDescent="0.25">
      <c r="A9" s="369"/>
      <c r="B9" s="19" t="s">
        <v>832</v>
      </c>
      <c r="C9" s="20" t="s">
        <v>172</v>
      </c>
      <c r="D9" s="42"/>
      <c r="E9" s="42"/>
      <c r="F9" s="42"/>
      <c r="G9" s="19">
        <v>1</v>
      </c>
      <c r="H9" s="19">
        <v>3</v>
      </c>
      <c r="I9" s="19">
        <v>2</v>
      </c>
      <c r="J9" s="19">
        <f t="shared" si="0"/>
        <v>4</v>
      </c>
      <c r="K9" s="91">
        <f t="shared" si="1"/>
        <v>0.33333333333333331</v>
      </c>
      <c r="L9" s="350">
        <f t="shared" si="2"/>
        <v>17</v>
      </c>
      <c r="M9" s="19">
        <v>20</v>
      </c>
      <c r="N9" s="350">
        <f t="shared" si="3"/>
        <v>29</v>
      </c>
      <c r="O9" s="350">
        <f t="shared" si="4"/>
        <v>18</v>
      </c>
      <c r="P9" s="19" t="s">
        <v>832</v>
      </c>
      <c r="Q9" s="369"/>
      <c r="R9" s="369"/>
      <c r="S9" s="321"/>
      <c r="T9" s="94">
        <v>7.5</v>
      </c>
      <c r="U9" s="106" t="s">
        <v>127</v>
      </c>
      <c r="V9" s="107"/>
      <c r="W9" s="106"/>
      <c r="X9" s="106"/>
      <c r="Y9" s="106" t="s">
        <v>19</v>
      </c>
      <c r="Z9" s="48"/>
      <c r="AA9" s="48"/>
      <c r="AB9" s="48">
        <v>5</v>
      </c>
      <c r="AC9" s="48">
        <v>1</v>
      </c>
      <c r="AD9" s="48">
        <v>4</v>
      </c>
      <c r="AE9" s="48">
        <v>0</v>
      </c>
      <c r="AF9" s="411">
        <f t="shared" si="5"/>
        <v>0.2</v>
      </c>
      <c r="AG9" s="411"/>
      <c r="AH9" s="48">
        <v>0</v>
      </c>
      <c r="AI9" s="48">
        <v>0</v>
      </c>
      <c r="AJ9" s="48">
        <v>17</v>
      </c>
      <c r="AK9" s="48">
        <v>2</v>
      </c>
      <c r="AL9" s="48">
        <v>0</v>
      </c>
      <c r="AM9" s="380">
        <f t="shared" si="6"/>
        <v>3.4</v>
      </c>
      <c r="AN9" s="174"/>
      <c r="AO9" s="174"/>
      <c r="AP9" s="177"/>
      <c r="AQ9" s="170"/>
      <c r="AR9" s="178"/>
      <c r="AS9" s="94">
        <v>7</v>
      </c>
      <c r="AT9" s="43">
        <v>6</v>
      </c>
      <c r="AU9" s="41" t="s">
        <v>58</v>
      </c>
      <c r="AV9" s="175" t="s">
        <v>19</v>
      </c>
      <c r="AW9" s="177">
        <v>6</v>
      </c>
      <c r="AX9" s="177">
        <v>0</v>
      </c>
      <c r="AY9" s="177">
        <v>3</v>
      </c>
      <c r="AZ9" s="177">
        <f t="shared" si="12"/>
        <v>3</v>
      </c>
      <c r="BA9" s="177">
        <v>0</v>
      </c>
      <c r="BB9" s="202">
        <f t="shared" si="8"/>
        <v>21</v>
      </c>
      <c r="BC9" s="177">
        <f t="shared" si="8"/>
        <v>1</v>
      </c>
      <c r="BD9" s="177">
        <f t="shared" si="8"/>
        <v>10</v>
      </c>
      <c r="BE9" s="177">
        <f t="shared" si="8"/>
        <v>11</v>
      </c>
      <c r="BF9" s="203">
        <f t="shared" si="8"/>
        <v>0</v>
      </c>
      <c r="BG9" s="48">
        <v>15</v>
      </c>
      <c r="BH9" s="48">
        <v>1</v>
      </c>
      <c r="BI9" s="48">
        <v>7</v>
      </c>
      <c r="BJ9" s="48">
        <f>+BH9+BI9</f>
        <v>8</v>
      </c>
      <c r="BK9" s="48">
        <v>0</v>
      </c>
      <c r="BL9" s="178"/>
      <c r="BM9" s="178"/>
      <c r="BN9" s="64">
        <v>7.5</v>
      </c>
      <c r="BP9" s="47" t="s">
        <v>365</v>
      </c>
      <c r="BQ9" s="174"/>
      <c r="BR9" s="177">
        <v>6</v>
      </c>
      <c r="BS9" s="177">
        <v>1</v>
      </c>
      <c r="BT9" s="177">
        <v>2</v>
      </c>
      <c r="BU9" s="177">
        <f t="shared" si="10"/>
        <v>3</v>
      </c>
      <c r="BV9" s="177">
        <v>0</v>
      </c>
      <c r="BW9" s="202">
        <f t="shared" si="14"/>
        <v>8</v>
      </c>
      <c r="BX9" s="177">
        <f t="shared" si="14"/>
        <v>1</v>
      </c>
      <c r="BY9" s="177">
        <f t="shared" si="14"/>
        <v>2</v>
      </c>
      <c r="BZ9" s="177">
        <f t="shared" si="15"/>
        <v>3</v>
      </c>
      <c r="CA9" s="203">
        <f t="shared" si="16"/>
        <v>0</v>
      </c>
      <c r="CB9" s="48">
        <v>2</v>
      </c>
      <c r="CC9" s="48">
        <v>0</v>
      </c>
      <c r="CD9" s="48">
        <v>0</v>
      </c>
      <c r="CE9" s="48">
        <f t="shared" si="11"/>
        <v>0</v>
      </c>
      <c r="CF9" s="48">
        <v>0</v>
      </c>
      <c r="CG9" s="178"/>
    </row>
    <row r="10" spans="1:85" ht="16.5" customHeight="1" x14ac:dyDescent="0.25">
      <c r="A10" s="206"/>
      <c r="B10" s="19" t="s">
        <v>827</v>
      </c>
      <c r="C10" s="20" t="s">
        <v>21</v>
      </c>
      <c r="D10" s="42"/>
      <c r="E10" s="20"/>
      <c r="F10" s="42"/>
      <c r="G10" s="19">
        <v>1</v>
      </c>
      <c r="H10" s="19">
        <v>5</v>
      </c>
      <c r="I10" s="19">
        <v>0</v>
      </c>
      <c r="J10" s="19">
        <f t="shared" si="0"/>
        <v>2</v>
      </c>
      <c r="K10" s="91">
        <f t="shared" si="1"/>
        <v>0.16666666666666666</v>
      </c>
      <c r="L10" s="350">
        <f t="shared" si="2"/>
        <v>20</v>
      </c>
      <c r="M10" s="19">
        <v>22</v>
      </c>
      <c r="N10" s="350">
        <f t="shared" si="3"/>
        <v>28</v>
      </c>
      <c r="O10" s="350">
        <f t="shared" si="4"/>
        <v>4</v>
      </c>
      <c r="P10" s="19" t="s">
        <v>827</v>
      </c>
      <c r="Q10" s="206"/>
      <c r="R10" s="206"/>
      <c r="S10" s="322"/>
      <c r="T10" s="94">
        <v>8</v>
      </c>
      <c r="U10" s="106" t="s">
        <v>126</v>
      </c>
      <c r="V10" s="107"/>
      <c r="W10" s="106"/>
      <c r="X10" s="106"/>
      <c r="Y10" s="106" t="s">
        <v>21</v>
      </c>
      <c r="Z10" s="48"/>
      <c r="AA10" s="48"/>
      <c r="AB10" s="48">
        <v>6</v>
      </c>
      <c r="AC10" s="48">
        <v>1</v>
      </c>
      <c r="AD10" s="48">
        <v>5</v>
      </c>
      <c r="AE10" s="48">
        <v>0</v>
      </c>
      <c r="AF10" s="411">
        <f t="shared" si="5"/>
        <v>0.16666666666666666</v>
      </c>
      <c r="AG10" s="411"/>
      <c r="AH10" s="48">
        <v>0</v>
      </c>
      <c r="AI10" s="48">
        <v>0</v>
      </c>
      <c r="AJ10" s="48">
        <v>21</v>
      </c>
      <c r="AK10" s="48">
        <v>1</v>
      </c>
      <c r="AL10" s="48">
        <v>1</v>
      </c>
      <c r="AM10" s="380">
        <f t="shared" si="6"/>
        <v>3.5</v>
      </c>
      <c r="AN10" s="174"/>
      <c r="AO10" s="174"/>
      <c r="AP10" s="177"/>
      <c r="AQ10" s="170"/>
      <c r="AR10" s="178"/>
      <c r="AS10" s="94">
        <v>6.5</v>
      </c>
      <c r="AT10" s="43">
        <v>15</v>
      </c>
      <c r="AU10" s="41" t="s">
        <v>242</v>
      </c>
      <c r="AV10" s="175" t="s">
        <v>19</v>
      </c>
      <c r="AW10" s="177">
        <v>6</v>
      </c>
      <c r="AX10" s="177">
        <v>0</v>
      </c>
      <c r="AY10" s="177">
        <v>2</v>
      </c>
      <c r="AZ10" s="177">
        <f t="shared" si="12"/>
        <v>2</v>
      </c>
      <c r="BA10" s="177">
        <v>0</v>
      </c>
      <c r="BB10" s="202">
        <f t="shared" si="8"/>
        <v>6</v>
      </c>
      <c r="BC10" s="177">
        <f t="shared" si="8"/>
        <v>0</v>
      </c>
      <c r="BD10" s="177">
        <f t="shared" si="8"/>
        <v>2</v>
      </c>
      <c r="BE10" s="177">
        <f t="shared" si="8"/>
        <v>2</v>
      </c>
      <c r="BF10" s="203">
        <f t="shared" si="8"/>
        <v>0</v>
      </c>
      <c r="BG10" s="48"/>
      <c r="BH10" s="48"/>
      <c r="BI10" s="48"/>
      <c r="BJ10" s="48"/>
      <c r="BK10" s="48"/>
      <c r="BL10" s="178"/>
      <c r="BM10" s="178"/>
      <c r="BN10" s="64">
        <v>8</v>
      </c>
      <c r="BP10" s="47" t="s">
        <v>408</v>
      </c>
      <c r="BQ10" s="174"/>
      <c r="BR10" s="177">
        <v>0</v>
      </c>
      <c r="BS10" s="177">
        <v>0</v>
      </c>
      <c r="BT10" s="177">
        <v>0</v>
      </c>
      <c r="BU10" s="177">
        <f t="shared" si="10"/>
        <v>0</v>
      </c>
      <c r="BV10" s="177">
        <v>0</v>
      </c>
      <c r="BW10" s="202">
        <f t="shared" si="14"/>
        <v>1</v>
      </c>
      <c r="BX10" s="177">
        <f t="shared" si="14"/>
        <v>0</v>
      </c>
      <c r="BY10" s="177">
        <f t="shared" si="14"/>
        <v>0</v>
      </c>
      <c r="BZ10" s="177">
        <f t="shared" si="15"/>
        <v>0</v>
      </c>
      <c r="CA10" s="203">
        <f t="shared" si="16"/>
        <v>0</v>
      </c>
      <c r="CB10" s="48">
        <v>1</v>
      </c>
      <c r="CC10" s="48">
        <v>0</v>
      </c>
      <c r="CD10" s="48">
        <v>0</v>
      </c>
      <c r="CE10" s="48">
        <f t="shared" si="11"/>
        <v>0</v>
      </c>
      <c r="CF10" s="48">
        <v>0</v>
      </c>
      <c r="CG10" s="178"/>
    </row>
    <row r="11" spans="1:85" ht="16.5" customHeight="1" thickBot="1" x14ac:dyDescent="0.3">
      <c r="A11" s="206"/>
      <c r="B11" s="19" t="s">
        <v>828</v>
      </c>
      <c r="C11" s="20" t="s">
        <v>51</v>
      </c>
      <c r="D11" s="42"/>
      <c r="E11" s="42"/>
      <c r="F11" s="42"/>
      <c r="G11" s="19">
        <v>1</v>
      </c>
      <c r="H11" s="19">
        <v>5</v>
      </c>
      <c r="I11" s="19">
        <v>0</v>
      </c>
      <c r="J11" s="19">
        <f t="shared" si="0"/>
        <v>2</v>
      </c>
      <c r="K11" s="91">
        <f t="shared" si="1"/>
        <v>0.16666666666666666</v>
      </c>
      <c r="L11" s="350">
        <f t="shared" si="2"/>
        <v>9</v>
      </c>
      <c r="M11" s="19">
        <v>21</v>
      </c>
      <c r="N11" s="350">
        <f t="shared" si="3"/>
        <v>14</v>
      </c>
      <c r="O11" s="350">
        <f t="shared" si="4"/>
        <v>0</v>
      </c>
      <c r="P11" s="19" t="s">
        <v>828</v>
      </c>
      <c r="Q11" s="206"/>
      <c r="R11" s="206"/>
      <c r="S11" s="322"/>
      <c r="T11" s="94">
        <v>7.5</v>
      </c>
      <c r="U11" s="106" t="s">
        <v>149</v>
      </c>
      <c r="V11" s="107"/>
      <c r="W11" s="106"/>
      <c r="X11" s="106"/>
      <c r="Y11" s="106" t="s">
        <v>23</v>
      </c>
      <c r="Z11" s="48"/>
      <c r="AA11" s="48"/>
      <c r="AB11" s="48">
        <v>6</v>
      </c>
      <c r="AC11" s="48">
        <v>4</v>
      </c>
      <c r="AD11" s="48">
        <v>2</v>
      </c>
      <c r="AE11" s="48">
        <v>0</v>
      </c>
      <c r="AF11" s="411">
        <f t="shared" si="5"/>
        <v>0.66666666666666663</v>
      </c>
      <c r="AG11" s="411"/>
      <c r="AH11" s="48">
        <v>12</v>
      </c>
      <c r="AI11" s="48">
        <v>1</v>
      </c>
      <c r="AJ11" s="48">
        <v>23</v>
      </c>
      <c r="AK11" s="48">
        <v>0</v>
      </c>
      <c r="AL11" s="48">
        <v>1</v>
      </c>
      <c r="AM11" s="380">
        <f t="shared" si="6"/>
        <v>3.8333333333333335</v>
      </c>
      <c r="AN11" s="174"/>
      <c r="AO11" s="174"/>
      <c r="AP11" s="176"/>
      <c r="AQ11" s="170"/>
      <c r="AR11" s="178"/>
      <c r="AS11" s="94">
        <v>7</v>
      </c>
      <c r="AT11" s="43">
        <v>10</v>
      </c>
      <c r="AU11" s="41" t="s">
        <v>47</v>
      </c>
      <c r="AV11" s="175" t="s">
        <v>19</v>
      </c>
      <c r="AW11" s="177">
        <v>5</v>
      </c>
      <c r="AX11" s="177">
        <v>0</v>
      </c>
      <c r="AY11" s="177">
        <v>2</v>
      </c>
      <c r="AZ11" s="177">
        <f t="shared" si="12"/>
        <v>2</v>
      </c>
      <c r="BA11" s="177">
        <v>0</v>
      </c>
      <c r="BB11" s="202">
        <f t="shared" si="8"/>
        <v>16</v>
      </c>
      <c r="BC11" s="177">
        <f t="shared" si="8"/>
        <v>3</v>
      </c>
      <c r="BD11" s="177">
        <f t="shared" si="8"/>
        <v>4</v>
      </c>
      <c r="BE11" s="177">
        <f t="shared" si="8"/>
        <v>7</v>
      </c>
      <c r="BF11" s="203">
        <f t="shared" si="8"/>
        <v>2</v>
      </c>
      <c r="BG11" s="48">
        <v>11</v>
      </c>
      <c r="BH11" s="48">
        <v>3</v>
      </c>
      <c r="BI11" s="48">
        <v>2</v>
      </c>
      <c r="BJ11" s="48">
        <f>+BH11+BI11</f>
        <v>5</v>
      </c>
      <c r="BK11" s="48">
        <v>2</v>
      </c>
      <c r="BL11" s="178"/>
      <c r="BM11" s="178"/>
      <c r="BN11" s="64">
        <v>7.5</v>
      </c>
      <c r="BP11" s="47" t="s">
        <v>334</v>
      </c>
      <c r="BQ11" s="174"/>
      <c r="BR11" s="177">
        <v>4</v>
      </c>
      <c r="BS11" s="177">
        <v>2</v>
      </c>
      <c r="BT11" s="177">
        <v>1</v>
      </c>
      <c r="BU11" s="177">
        <f t="shared" si="10"/>
        <v>3</v>
      </c>
      <c r="BV11" s="177">
        <v>2</v>
      </c>
      <c r="BW11" s="202">
        <f t="shared" si="14"/>
        <v>11</v>
      </c>
      <c r="BX11" s="177">
        <f t="shared" si="14"/>
        <v>4</v>
      </c>
      <c r="BY11" s="177">
        <f t="shared" si="14"/>
        <v>3</v>
      </c>
      <c r="BZ11" s="177">
        <f t="shared" si="15"/>
        <v>7</v>
      </c>
      <c r="CA11" s="203">
        <f t="shared" si="16"/>
        <v>6</v>
      </c>
      <c r="CB11" s="48">
        <v>7</v>
      </c>
      <c r="CC11" s="48">
        <v>2</v>
      </c>
      <c r="CD11" s="48">
        <v>2</v>
      </c>
      <c r="CE11" s="48">
        <f t="shared" si="11"/>
        <v>4</v>
      </c>
      <c r="CF11" s="48">
        <v>4</v>
      </c>
      <c r="CG11" s="178"/>
    </row>
    <row r="12" spans="1:85" ht="16.5" customHeight="1" x14ac:dyDescent="0.25">
      <c r="A12" s="206"/>
      <c r="B12" s="21"/>
      <c r="C12" s="21"/>
      <c r="D12" s="21"/>
      <c r="E12" s="22"/>
      <c r="F12" s="21"/>
      <c r="G12" s="23">
        <f>SUM(G4:G11)</f>
        <v>21</v>
      </c>
      <c r="H12" s="23">
        <f>SUM(H4:H11)</f>
        <v>21</v>
      </c>
      <c r="I12" s="23">
        <f>SUM(I4:I11)</f>
        <v>6</v>
      </c>
      <c r="J12" s="23"/>
      <c r="K12" s="23"/>
      <c r="L12" s="23">
        <f>SUM(L4:L11)</f>
        <v>147</v>
      </c>
      <c r="M12" s="23">
        <f>SUM(M4:M11)</f>
        <v>147</v>
      </c>
      <c r="N12" s="23">
        <f>SUM(N4:N11)</f>
        <v>216</v>
      </c>
      <c r="O12" s="23">
        <f>SUM(O4:O11)</f>
        <v>114</v>
      </c>
      <c r="P12" s="23"/>
      <c r="Q12" s="206"/>
      <c r="R12" s="206"/>
      <c r="S12" s="322"/>
      <c r="T12" s="94">
        <v>7.5</v>
      </c>
      <c r="U12" s="106" t="s">
        <v>16</v>
      </c>
      <c r="V12" s="107"/>
      <c r="W12" s="106"/>
      <c r="X12" s="106"/>
      <c r="Y12" s="106" t="s">
        <v>17</v>
      </c>
      <c r="Z12" s="48"/>
      <c r="AA12" s="48"/>
      <c r="AB12" s="48">
        <v>0</v>
      </c>
      <c r="AC12" s="48">
        <v>0</v>
      </c>
      <c r="AD12" s="48">
        <v>0</v>
      </c>
      <c r="AE12" s="48">
        <v>0</v>
      </c>
      <c r="AF12" s="319"/>
      <c r="AG12" s="319"/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380"/>
      <c r="AN12" s="174"/>
      <c r="AO12" s="174"/>
      <c r="AP12" s="174"/>
      <c r="AQ12" s="170"/>
      <c r="AR12" s="178"/>
      <c r="AS12" s="94">
        <v>6</v>
      </c>
      <c r="AT12" s="43">
        <v>2</v>
      </c>
      <c r="AU12" s="41" t="s">
        <v>100</v>
      </c>
      <c r="AV12" s="175" t="s">
        <v>19</v>
      </c>
      <c r="AW12" s="177">
        <v>6</v>
      </c>
      <c r="AX12" s="177">
        <v>1</v>
      </c>
      <c r="AY12" s="177">
        <v>0</v>
      </c>
      <c r="AZ12" s="177">
        <f t="shared" si="12"/>
        <v>1</v>
      </c>
      <c r="BA12" s="177">
        <v>0</v>
      </c>
      <c r="BB12" s="202">
        <f t="shared" si="8"/>
        <v>21</v>
      </c>
      <c r="BC12" s="177">
        <f t="shared" si="8"/>
        <v>1</v>
      </c>
      <c r="BD12" s="177">
        <f t="shared" si="8"/>
        <v>0</v>
      </c>
      <c r="BE12" s="177">
        <f t="shared" si="8"/>
        <v>1</v>
      </c>
      <c r="BF12" s="203">
        <f t="shared" si="8"/>
        <v>0</v>
      </c>
      <c r="BG12" s="48">
        <v>15</v>
      </c>
      <c r="BH12" s="48">
        <v>0</v>
      </c>
      <c r="BI12" s="48">
        <v>0</v>
      </c>
      <c r="BJ12" s="48">
        <f>+BH12+BI12</f>
        <v>0</v>
      </c>
      <c r="BK12" s="48">
        <v>0</v>
      </c>
      <c r="BL12" s="178"/>
      <c r="BM12" s="178"/>
      <c r="BN12" s="64">
        <v>6</v>
      </c>
      <c r="BP12" s="47" t="s">
        <v>367</v>
      </c>
      <c r="BQ12" s="174"/>
      <c r="BR12" s="177">
        <v>1</v>
      </c>
      <c r="BS12" s="177">
        <v>0</v>
      </c>
      <c r="BT12" s="177">
        <v>0</v>
      </c>
      <c r="BU12" s="177">
        <f t="shared" si="10"/>
        <v>0</v>
      </c>
      <c r="BV12" s="177">
        <v>0</v>
      </c>
      <c r="BW12" s="202">
        <f t="shared" si="14"/>
        <v>4</v>
      </c>
      <c r="BX12" s="177">
        <f t="shared" si="14"/>
        <v>0</v>
      </c>
      <c r="BY12" s="177">
        <f t="shared" si="14"/>
        <v>0</v>
      </c>
      <c r="BZ12" s="177">
        <f t="shared" si="15"/>
        <v>0</v>
      </c>
      <c r="CA12" s="203">
        <f t="shared" si="16"/>
        <v>0</v>
      </c>
      <c r="CB12" s="48">
        <v>3</v>
      </c>
      <c r="CC12" s="48">
        <v>0</v>
      </c>
      <c r="CD12" s="48">
        <v>0</v>
      </c>
      <c r="CE12" s="48">
        <f t="shared" si="11"/>
        <v>0</v>
      </c>
      <c r="CF12" s="48">
        <v>0</v>
      </c>
      <c r="CG12" s="178"/>
    </row>
    <row r="13" spans="1:85" ht="16.5" customHeight="1" thickBot="1" x14ac:dyDescent="0.3">
      <c r="A13" s="178"/>
      <c r="Q13" s="178"/>
      <c r="R13" s="178"/>
      <c r="S13" s="323"/>
      <c r="T13" s="64"/>
      <c r="U13" s="382" t="s">
        <v>26</v>
      </c>
      <c r="V13" s="383"/>
      <c r="W13" s="382"/>
      <c r="X13" s="384"/>
      <c r="Y13" s="382"/>
      <c r="Z13" s="48"/>
      <c r="AA13" s="48"/>
      <c r="AB13" s="48">
        <f>+AB81</f>
        <v>8</v>
      </c>
      <c r="AC13" s="48">
        <f>+AC81</f>
        <v>6</v>
      </c>
      <c r="AD13" s="48">
        <f>+AD81</f>
        <v>2</v>
      </c>
      <c r="AE13" s="48">
        <f>+AE81</f>
        <v>0</v>
      </c>
      <c r="AF13" s="411">
        <f t="shared" ref="AF13:AF14" si="17">+(AC13*2+AE13)/(2*AB13)</f>
        <v>0.75</v>
      </c>
      <c r="AG13" s="411"/>
      <c r="AH13" s="48">
        <f>+AH81</f>
        <v>0</v>
      </c>
      <c r="AI13" s="48">
        <f>+AI81</f>
        <v>0</v>
      </c>
      <c r="AJ13" s="48">
        <f>+AJ81</f>
        <v>17</v>
      </c>
      <c r="AK13" s="48">
        <f>+AK81</f>
        <v>0</v>
      </c>
      <c r="AL13" s="48">
        <f>+AL81</f>
        <v>0</v>
      </c>
      <c r="AM13" s="381">
        <f t="shared" ref="AM13:AM14" si="18">+AJ13/AB13</f>
        <v>2.125</v>
      </c>
      <c r="AN13" s="174"/>
      <c r="AO13" s="174"/>
      <c r="AP13" s="174"/>
      <c r="AQ13" s="170"/>
      <c r="AR13" s="178"/>
      <c r="AS13" s="94">
        <v>9</v>
      </c>
      <c r="AT13" s="43">
        <v>4</v>
      </c>
      <c r="AU13" s="41" t="s">
        <v>117</v>
      </c>
      <c r="AV13" s="175" t="s">
        <v>19</v>
      </c>
      <c r="AW13" s="177">
        <v>4</v>
      </c>
      <c r="AX13" s="177">
        <v>0</v>
      </c>
      <c r="AY13" s="177">
        <v>1</v>
      </c>
      <c r="AZ13" s="177">
        <f t="shared" si="12"/>
        <v>1</v>
      </c>
      <c r="BA13" s="177">
        <v>0</v>
      </c>
      <c r="BB13" s="202">
        <f t="shared" si="8"/>
        <v>13</v>
      </c>
      <c r="BC13" s="177">
        <f t="shared" si="8"/>
        <v>5</v>
      </c>
      <c r="BD13" s="177">
        <f t="shared" si="8"/>
        <v>3</v>
      </c>
      <c r="BE13" s="177">
        <f t="shared" si="8"/>
        <v>8</v>
      </c>
      <c r="BF13" s="203">
        <f t="shared" si="8"/>
        <v>2</v>
      </c>
      <c r="BG13" s="48">
        <v>9</v>
      </c>
      <c r="BH13" s="48">
        <v>5</v>
      </c>
      <c r="BI13" s="48">
        <v>2</v>
      </c>
      <c r="BJ13" s="48">
        <f>+BH13+BI13</f>
        <v>7</v>
      </c>
      <c r="BK13" s="48">
        <v>2</v>
      </c>
      <c r="BL13" s="178"/>
      <c r="BM13" s="178"/>
      <c r="BN13" s="64">
        <v>6.5</v>
      </c>
      <c r="BP13" s="47" t="s">
        <v>427</v>
      </c>
      <c r="BQ13" s="174"/>
      <c r="BR13" s="177">
        <v>2</v>
      </c>
      <c r="BS13" s="177">
        <v>0</v>
      </c>
      <c r="BT13" s="177">
        <v>0</v>
      </c>
      <c r="BU13" s="177">
        <f t="shared" si="10"/>
        <v>0</v>
      </c>
      <c r="BV13" s="177">
        <v>0</v>
      </c>
      <c r="BW13" s="202">
        <f t="shared" si="14"/>
        <v>7</v>
      </c>
      <c r="BX13" s="177">
        <f t="shared" si="14"/>
        <v>0</v>
      </c>
      <c r="BY13" s="177">
        <f t="shared" si="14"/>
        <v>1</v>
      </c>
      <c r="BZ13" s="177">
        <f t="shared" si="15"/>
        <v>1</v>
      </c>
      <c r="CA13" s="203">
        <f t="shared" si="16"/>
        <v>0</v>
      </c>
      <c r="CB13" s="48">
        <v>5</v>
      </c>
      <c r="CC13" s="48">
        <v>0</v>
      </c>
      <c r="CD13" s="48">
        <v>1</v>
      </c>
      <c r="CE13" s="48">
        <f t="shared" si="11"/>
        <v>1</v>
      </c>
      <c r="CF13" s="48">
        <v>0</v>
      </c>
      <c r="CG13" s="178"/>
    </row>
    <row r="14" spans="1:85" ht="16.5" customHeight="1" x14ac:dyDescent="0.25">
      <c r="A14" s="178"/>
      <c r="B14" s="210" t="str">
        <f>"Summary for Week "&amp;TEXT(C2,"##")&amp;":"</f>
        <v>Summary for Week 21:</v>
      </c>
      <c r="C14" s="211"/>
      <c r="D14" s="211"/>
      <c r="E14" s="429">
        <v>44305</v>
      </c>
      <c r="F14" s="429"/>
      <c r="G14" s="212" t="s">
        <v>128</v>
      </c>
      <c r="H14" s="212" t="s">
        <v>33</v>
      </c>
      <c r="I14" s="212" t="s">
        <v>170</v>
      </c>
      <c r="J14" s="213"/>
      <c r="K14" s="213"/>
      <c r="L14" s="212" t="s">
        <v>169</v>
      </c>
      <c r="M14" s="213"/>
      <c r="N14" s="213"/>
      <c r="O14" s="213"/>
      <c r="P14" s="213"/>
      <c r="Q14" s="178"/>
      <c r="R14" s="178"/>
      <c r="S14" s="323"/>
      <c r="T14" s="208"/>
      <c r="U14" s="214"/>
      <c r="V14" s="215" t="s">
        <v>656</v>
      </c>
      <c r="W14" s="214"/>
      <c r="X14" s="214"/>
      <c r="Y14" s="215"/>
      <c r="Z14" s="199"/>
      <c r="AA14" s="199"/>
      <c r="AB14" s="68">
        <f t="shared" ref="AB14:AE14" si="19">SUM(AB5:AB13)</f>
        <v>48</v>
      </c>
      <c r="AC14" s="68">
        <f t="shared" si="19"/>
        <v>21</v>
      </c>
      <c r="AD14" s="68">
        <f t="shared" si="19"/>
        <v>21</v>
      </c>
      <c r="AE14" s="68">
        <f t="shared" si="19"/>
        <v>6</v>
      </c>
      <c r="AF14" s="413">
        <f t="shared" si="17"/>
        <v>0.5</v>
      </c>
      <c r="AG14" s="413"/>
      <c r="AH14" s="68">
        <f t="shared" ref="AH14:AL14" si="20">SUM(AH5:AH13)</f>
        <v>26</v>
      </c>
      <c r="AI14" s="68">
        <f t="shared" si="20"/>
        <v>1</v>
      </c>
      <c r="AJ14" s="68">
        <f t="shared" si="20"/>
        <v>143</v>
      </c>
      <c r="AK14" s="68">
        <f t="shared" si="20"/>
        <v>4</v>
      </c>
      <c r="AL14" s="68">
        <f t="shared" si="20"/>
        <v>2</v>
      </c>
      <c r="AM14" s="196">
        <f t="shared" si="18"/>
        <v>2.9791666666666665</v>
      </c>
      <c r="AN14" s="177"/>
      <c r="AO14" s="177"/>
      <c r="AP14" s="177"/>
      <c r="AQ14" s="170"/>
      <c r="AR14" s="178"/>
      <c r="AS14" s="94">
        <v>7.5</v>
      </c>
      <c r="AT14" s="43">
        <v>3</v>
      </c>
      <c r="AU14" s="41" t="s">
        <v>66</v>
      </c>
      <c r="AV14" s="175" t="s">
        <v>19</v>
      </c>
      <c r="AW14" s="177">
        <v>6</v>
      </c>
      <c r="AX14" s="177">
        <v>0</v>
      </c>
      <c r="AY14" s="177">
        <v>1</v>
      </c>
      <c r="AZ14" s="177">
        <f t="shared" si="12"/>
        <v>1</v>
      </c>
      <c r="BA14" s="177">
        <v>0</v>
      </c>
      <c r="BB14" s="202">
        <f t="shared" si="8"/>
        <v>19</v>
      </c>
      <c r="BC14" s="177">
        <f t="shared" si="8"/>
        <v>0</v>
      </c>
      <c r="BD14" s="177">
        <f t="shared" si="8"/>
        <v>4</v>
      </c>
      <c r="BE14" s="177">
        <f t="shared" si="8"/>
        <v>4</v>
      </c>
      <c r="BF14" s="203">
        <f t="shared" si="8"/>
        <v>0</v>
      </c>
      <c r="BG14" s="48">
        <v>13</v>
      </c>
      <c r="BH14" s="48">
        <v>0</v>
      </c>
      <c r="BI14" s="48">
        <v>3</v>
      </c>
      <c r="BJ14" s="48">
        <f>+BH14+BI14</f>
        <v>3</v>
      </c>
      <c r="BK14" s="48">
        <v>0</v>
      </c>
      <c r="BL14" s="178"/>
      <c r="BM14" s="178"/>
      <c r="BN14" s="64">
        <v>7</v>
      </c>
      <c r="BP14" s="47" t="s">
        <v>685</v>
      </c>
      <c r="BR14" s="177">
        <v>1</v>
      </c>
      <c r="BS14" s="177">
        <v>0</v>
      </c>
      <c r="BT14" s="177">
        <v>0</v>
      </c>
      <c r="BU14" s="177">
        <f>+BS14+BT14</f>
        <v>0</v>
      </c>
      <c r="BV14" s="177">
        <v>0</v>
      </c>
      <c r="BW14" s="202">
        <f t="shared" si="14"/>
        <v>2</v>
      </c>
      <c r="BX14" s="177">
        <f t="shared" si="14"/>
        <v>0</v>
      </c>
      <c r="BY14" s="177">
        <f t="shared" si="14"/>
        <v>0</v>
      </c>
      <c r="BZ14" s="177">
        <f t="shared" si="15"/>
        <v>0</v>
      </c>
      <c r="CA14" s="203">
        <f t="shared" si="16"/>
        <v>0</v>
      </c>
      <c r="CB14" s="48">
        <v>1</v>
      </c>
      <c r="CC14" s="48">
        <v>0</v>
      </c>
      <c r="CD14" s="48">
        <v>0</v>
      </c>
      <c r="CE14" s="48">
        <f t="shared" si="11"/>
        <v>0</v>
      </c>
      <c r="CF14" s="48">
        <v>0</v>
      </c>
      <c r="CG14" s="178"/>
    </row>
    <row r="15" spans="1:85" ht="16.5" customHeight="1" x14ac:dyDescent="0.25">
      <c r="A15" s="178"/>
      <c r="B15" s="370" t="s">
        <v>56</v>
      </c>
      <c r="C15" s="327" t="s">
        <v>649</v>
      </c>
      <c r="D15" s="328"/>
      <c r="E15" s="320"/>
      <c r="F15" s="320"/>
      <c r="G15" s="330">
        <v>4</v>
      </c>
      <c r="H15" s="321">
        <v>1</v>
      </c>
      <c r="I15" s="175" t="s">
        <v>37</v>
      </c>
      <c r="J15" s="175"/>
      <c r="K15" s="175"/>
      <c r="L15" s="175" t="s">
        <v>134</v>
      </c>
      <c r="M15" s="175"/>
      <c r="N15" s="175"/>
      <c r="O15" s="175"/>
      <c r="P15" s="175"/>
      <c r="Q15" s="178"/>
      <c r="R15" s="178"/>
      <c r="S15" s="323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7"/>
      <c r="AM15" s="177"/>
      <c r="AN15" s="177"/>
      <c r="AO15" s="177"/>
      <c r="AP15" s="177"/>
      <c r="AQ15" s="170"/>
      <c r="AR15" s="178"/>
      <c r="AS15" s="94">
        <v>9</v>
      </c>
      <c r="AT15" s="43">
        <v>19</v>
      </c>
      <c r="AU15" s="41" t="s">
        <v>680</v>
      </c>
      <c r="AV15" s="175" t="s">
        <v>19</v>
      </c>
      <c r="AW15" s="177">
        <v>5</v>
      </c>
      <c r="AX15" s="177">
        <v>0</v>
      </c>
      <c r="AY15" s="177">
        <v>0</v>
      </c>
      <c r="AZ15" s="177">
        <f t="shared" si="12"/>
        <v>0</v>
      </c>
      <c r="BA15" s="177">
        <v>0</v>
      </c>
      <c r="BB15" s="202">
        <f t="shared" si="8"/>
        <v>5</v>
      </c>
      <c r="BC15" s="177">
        <f t="shared" si="8"/>
        <v>0</v>
      </c>
      <c r="BD15" s="177">
        <f t="shared" si="8"/>
        <v>0</v>
      </c>
      <c r="BE15" s="177">
        <f t="shared" si="8"/>
        <v>0</v>
      </c>
      <c r="BF15" s="203">
        <f t="shared" si="8"/>
        <v>0</v>
      </c>
      <c r="BG15" s="48"/>
      <c r="BH15" s="48"/>
      <c r="BI15" s="48"/>
      <c r="BJ15" s="48"/>
      <c r="BK15" s="48"/>
      <c r="BL15" s="178"/>
      <c r="BM15" s="178"/>
      <c r="BN15" s="64">
        <v>6.5</v>
      </c>
      <c r="BP15" s="47" t="s">
        <v>433</v>
      </c>
      <c r="BQ15" s="47" t="s">
        <v>692</v>
      </c>
      <c r="BR15" s="177"/>
      <c r="BS15" s="177"/>
      <c r="BT15" s="177"/>
      <c r="BU15" s="177"/>
      <c r="BV15" s="177"/>
      <c r="BW15" s="202">
        <f t="shared" si="14"/>
        <v>7</v>
      </c>
      <c r="BX15" s="177">
        <f t="shared" si="14"/>
        <v>0</v>
      </c>
      <c r="BY15" s="177">
        <f t="shared" si="14"/>
        <v>2</v>
      </c>
      <c r="BZ15" s="177">
        <f t="shared" si="15"/>
        <v>2</v>
      </c>
      <c r="CA15" s="203">
        <f t="shared" si="16"/>
        <v>0</v>
      </c>
      <c r="CB15" s="48">
        <v>7</v>
      </c>
      <c r="CC15" s="48">
        <v>0</v>
      </c>
      <c r="CD15" s="48">
        <v>2</v>
      </c>
      <c r="CE15" s="48">
        <f t="shared" si="11"/>
        <v>2</v>
      </c>
      <c r="CF15" s="48">
        <v>0</v>
      </c>
      <c r="CG15" s="178"/>
    </row>
    <row r="16" spans="1:85" ht="16.5" customHeight="1" x14ac:dyDescent="0.25">
      <c r="A16" s="178"/>
      <c r="B16" s="177" t="s">
        <v>36</v>
      </c>
      <c r="C16" s="320" t="s">
        <v>837</v>
      </c>
      <c r="D16" s="320"/>
      <c r="E16" s="320"/>
      <c r="F16" s="320"/>
      <c r="G16" s="330"/>
      <c r="H16" s="321">
        <v>1</v>
      </c>
      <c r="I16" s="175" t="s">
        <v>158</v>
      </c>
      <c r="J16" s="175"/>
      <c r="K16" s="175"/>
      <c r="L16" s="175"/>
      <c r="M16" s="175" t="s">
        <v>254</v>
      </c>
      <c r="N16" s="175"/>
      <c r="O16" s="175"/>
      <c r="P16" s="175"/>
      <c r="Q16" s="178"/>
      <c r="R16" s="178"/>
      <c r="S16" s="323"/>
      <c r="T16" s="177"/>
      <c r="U16" s="175"/>
      <c r="V16" s="175"/>
      <c r="W16" s="175"/>
      <c r="X16" s="175"/>
      <c r="Y16" s="205"/>
      <c r="Z16" s="177"/>
      <c r="AA16" s="177"/>
      <c r="AB16" s="177"/>
      <c r="AC16" s="177"/>
      <c r="AD16" s="177"/>
      <c r="AE16" s="176"/>
      <c r="AF16" s="175"/>
      <c r="AG16" s="175"/>
      <c r="AH16" s="175"/>
      <c r="AI16" s="175"/>
      <c r="AJ16" s="175"/>
      <c r="AK16" s="205"/>
      <c r="AL16" s="177"/>
      <c r="AM16" s="177"/>
      <c r="AN16" s="177"/>
      <c r="AO16" s="177"/>
      <c r="AP16" s="177"/>
      <c r="AQ16" s="170"/>
      <c r="AR16" s="178"/>
      <c r="AS16" s="94">
        <v>9</v>
      </c>
      <c r="AT16" s="43"/>
      <c r="AU16" s="41" t="s">
        <v>133</v>
      </c>
      <c r="AV16" s="175" t="s">
        <v>19</v>
      </c>
      <c r="AW16" s="177"/>
      <c r="AX16" s="177"/>
      <c r="AY16" s="177"/>
      <c r="AZ16" s="177"/>
      <c r="BA16" s="177"/>
      <c r="BB16" s="202">
        <f t="shared" si="8"/>
        <v>5</v>
      </c>
      <c r="BC16" s="177">
        <f t="shared" si="8"/>
        <v>1</v>
      </c>
      <c r="BD16" s="177">
        <f t="shared" si="8"/>
        <v>3</v>
      </c>
      <c r="BE16" s="177">
        <f t="shared" si="8"/>
        <v>4</v>
      </c>
      <c r="BF16" s="203">
        <f t="shared" si="8"/>
        <v>2</v>
      </c>
      <c r="BG16" s="48">
        <v>5</v>
      </c>
      <c r="BH16" s="48">
        <v>1</v>
      </c>
      <c r="BI16" s="48">
        <v>3</v>
      </c>
      <c r="BJ16" s="48">
        <f>+BH16+BI16</f>
        <v>4</v>
      </c>
      <c r="BK16" s="48">
        <v>2</v>
      </c>
      <c r="BL16" s="178"/>
      <c r="BM16" s="178"/>
      <c r="BN16" s="64">
        <v>8</v>
      </c>
      <c r="BP16" s="47" t="s">
        <v>401</v>
      </c>
      <c r="BQ16" s="47" t="s">
        <v>697</v>
      </c>
      <c r="BR16" s="177"/>
      <c r="BS16" s="177"/>
      <c r="BT16" s="177"/>
      <c r="BU16" s="177"/>
      <c r="BV16" s="177"/>
      <c r="BW16" s="202">
        <f t="shared" si="14"/>
        <v>8</v>
      </c>
      <c r="BX16" s="177">
        <f t="shared" si="14"/>
        <v>12</v>
      </c>
      <c r="BY16" s="177">
        <f t="shared" si="14"/>
        <v>7</v>
      </c>
      <c r="BZ16" s="177">
        <f t="shared" si="15"/>
        <v>19</v>
      </c>
      <c r="CA16" s="203">
        <f t="shared" si="16"/>
        <v>0</v>
      </c>
      <c r="CB16" s="48">
        <v>8</v>
      </c>
      <c r="CC16" s="48">
        <v>12</v>
      </c>
      <c r="CD16" s="48">
        <v>7</v>
      </c>
      <c r="CE16" s="48">
        <f t="shared" si="11"/>
        <v>19</v>
      </c>
      <c r="CF16" s="48">
        <v>0</v>
      </c>
      <c r="CG16" s="178"/>
    </row>
    <row r="17" spans="1:85" ht="16.5" customHeight="1" x14ac:dyDescent="0.25">
      <c r="A17" s="178"/>
      <c r="B17" s="174"/>
      <c r="C17" s="320" t="s">
        <v>385</v>
      </c>
      <c r="D17" s="324"/>
      <c r="E17" s="324"/>
      <c r="F17" s="324"/>
      <c r="G17" s="324"/>
      <c r="H17" s="321">
        <v>2</v>
      </c>
      <c r="I17" s="175" t="s">
        <v>488</v>
      </c>
      <c r="J17" s="175"/>
      <c r="K17" s="175"/>
      <c r="L17" s="175" t="s">
        <v>293</v>
      </c>
      <c r="M17" s="175"/>
      <c r="N17" s="175"/>
      <c r="O17" s="175"/>
      <c r="P17" s="175"/>
      <c r="Q17" s="178"/>
      <c r="R17" s="178"/>
      <c r="S17" s="323"/>
      <c r="T17" s="408" t="s">
        <v>658</v>
      </c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177"/>
      <c r="AO17" s="177"/>
      <c r="AP17" s="177"/>
      <c r="AQ17" s="170"/>
      <c r="AR17" s="178"/>
      <c r="AS17" s="94">
        <v>6.5</v>
      </c>
      <c r="AT17" s="43"/>
      <c r="AU17" s="41" t="s">
        <v>119</v>
      </c>
      <c r="AV17" s="175" t="s">
        <v>19</v>
      </c>
      <c r="AW17" s="177"/>
      <c r="AX17" s="177"/>
      <c r="AY17" s="177"/>
      <c r="AZ17" s="177"/>
      <c r="BA17" s="177"/>
      <c r="BB17" s="202">
        <f t="shared" si="8"/>
        <v>9</v>
      </c>
      <c r="BC17" s="177">
        <f t="shared" si="8"/>
        <v>0</v>
      </c>
      <c r="BD17" s="177">
        <f t="shared" si="8"/>
        <v>2</v>
      </c>
      <c r="BE17" s="177">
        <f t="shared" si="8"/>
        <v>2</v>
      </c>
      <c r="BF17" s="203">
        <f t="shared" si="8"/>
        <v>0</v>
      </c>
      <c r="BG17" s="48">
        <v>9</v>
      </c>
      <c r="BH17" s="48">
        <v>0</v>
      </c>
      <c r="BI17" s="48">
        <v>2</v>
      </c>
      <c r="BJ17" s="48">
        <f>+BH17+BI17</f>
        <v>2</v>
      </c>
      <c r="BK17" s="48">
        <v>0</v>
      </c>
      <c r="BL17" s="178"/>
      <c r="BM17" s="178"/>
      <c r="BN17" s="64">
        <v>8</v>
      </c>
      <c r="BP17" s="47" t="s">
        <v>397</v>
      </c>
      <c r="BQ17" s="174"/>
      <c r="BR17" s="177">
        <v>2</v>
      </c>
      <c r="BS17" s="177">
        <v>1</v>
      </c>
      <c r="BT17" s="177">
        <v>0</v>
      </c>
      <c r="BU17" s="177">
        <f t="shared" ref="BU17:BU23" si="21">+BS17+BT17</f>
        <v>1</v>
      </c>
      <c r="BV17" s="177">
        <v>0</v>
      </c>
      <c r="BW17" s="202">
        <f t="shared" si="14"/>
        <v>6</v>
      </c>
      <c r="BX17" s="177">
        <f t="shared" si="14"/>
        <v>2</v>
      </c>
      <c r="BY17" s="177">
        <f t="shared" si="14"/>
        <v>1</v>
      </c>
      <c r="BZ17" s="177">
        <f t="shared" si="15"/>
        <v>3</v>
      </c>
      <c r="CA17" s="203">
        <f t="shared" si="16"/>
        <v>0</v>
      </c>
      <c r="CB17" s="48">
        <v>4</v>
      </c>
      <c r="CC17" s="48">
        <v>1</v>
      </c>
      <c r="CD17" s="48">
        <v>1</v>
      </c>
      <c r="CE17" s="48">
        <f t="shared" si="11"/>
        <v>2</v>
      </c>
      <c r="CF17" s="48">
        <v>0</v>
      </c>
      <c r="CG17" s="178"/>
    </row>
    <row r="18" spans="1:85" ht="16.5" customHeight="1" thickBot="1" x14ac:dyDescent="0.3">
      <c r="A18" s="178"/>
      <c r="C18" s="18"/>
      <c r="D18" s="18"/>
      <c r="E18" s="18"/>
      <c r="F18" s="18"/>
      <c r="H18" s="321">
        <v>2</v>
      </c>
      <c r="I18" s="175" t="s">
        <v>158</v>
      </c>
      <c r="J18" s="175"/>
      <c r="K18" s="175"/>
      <c r="L18" s="175"/>
      <c r="M18" s="175" t="s">
        <v>254</v>
      </c>
      <c r="N18" s="175"/>
      <c r="O18" s="175"/>
      <c r="P18" s="175"/>
      <c r="Q18" s="178"/>
      <c r="R18" s="178"/>
      <c r="S18" s="323"/>
      <c r="AN18" s="177"/>
      <c r="AO18" s="177"/>
      <c r="AP18" s="177"/>
      <c r="AQ18" s="170"/>
      <c r="AR18" s="178"/>
      <c r="AS18" s="33" t="s">
        <v>247</v>
      </c>
      <c r="AT18" s="216"/>
      <c r="AU18" s="216"/>
      <c r="AV18" s="216"/>
      <c r="AW18" s="217">
        <f>SUM(AW5:AW17)</f>
        <v>60</v>
      </c>
      <c r="AX18" s="217">
        <f>SUM(AX5:AX17)</f>
        <v>9</v>
      </c>
      <c r="AY18" s="217">
        <f>SUM(AY5:AY17)+SUMIF(Y$5:Y$12,AV17,AI$5:AI$12)</f>
        <v>14</v>
      </c>
      <c r="AZ18" s="217">
        <f>+AY18+AX18</f>
        <v>23</v>
      </c>
      <c r="BA18" s="217">
        <f>SUM(BA5:BA17)</f>
        <v>0</v>
      </c>
      <c r="BB18" s="218">
        <f t="shared" si="8"/>
        <v>208</v>
      </c>
      <c r="BC18" s="217">
        <f t="shared" si="8"/>
        <v>42</v>
      </c>
      <c r="BD18" s="217">
        <f t="shared" si="8"/>
        <v>55</v>
      </c>
      <c r="BE18" s="217">
        <f t="shared" si="8"/>
        <v>97</v>
      </c>
      <c r="BF18" s="219">
        <f t="shared" si="8"/>
        <v>8</v>
      </c>
      <c r="BG18" s="217">
        <f>+SUM(BG5:BG17)</f>
        <v>148</v>
      </c>
      <c r="BH18" s="217">
        <f>+SUM(BH5:BH17)</f>
        <v>33</v>
      </c>
      <c r="BI18" s="217">
        <f>+SUM(BI5:BI17)+SUMIF($Y$35:$Y$42,"Canadiens",$AI$35:$AI$42)</f>
        <v>41</v>
      </c>
      <c r="BJ18" s="217">
        <f>+BI18+BH18</f>
        <v>74</v>
      </c>
      <c r="BK18" s="217">
        <f>+SUM(BK5:BK17)+SUMIF($Y$35:$Y$42,"Canadiens",$AH$35:$AH$42)</f>
        <v>8</v>
      </c>
      <c r="BL18" s="178"/>
      <c r="BM18" s="178"/>
      <c r="BN18" s="64">
        <v>8.5</v>
      </c>
      <c r="BP18" s="47" t="s">
        <v>479</v>
      </c>
      <c r="BQ18" s="174"/>
      <c r="BR18" s="177">
        <v>2</v>
      </c>
      <c r="BS18" s="177">
        <v>2</v>
      </c>
      <c r="BT18" s="177">
        <v>0</v>
      </c>
      <c r="BU18" s="177">
        <f t="shared" si="21"/>
        <v>2</v>
      </c>
      <c r="BV18" s="177">
        <v>2</v>
      </c>
      <c r="BW18" s="202">
        <f t="shared" si="14"/>
        <v>7</v>
      </c>
      <c r="BX18" s="177">
        <f t="shared" si="14"/>
        <v>9</v>
      </c>
      <c r="BY18" s="177">
        <f t="shared" si="14"/>
        <v>4</v>
      </c>
      <c r="BZ18" s="177">
        <f t="shared" si="15"/>
        <v>13</v>
      </c>
      <c r="CA18" s="203">
        <f t="shared" si="16"/>
        <v>2</v>
      </c>
      <c r="CB18" s="48">
        <v>5</v>
      </c>
      <c r="CC18" s="48">
        <v>7</v>
      </c>
      <c r="CD18" s="48">
        <v>4</v>
      </c>
      <c r="CE18" s="48">
        <f t="shared" si="11"/>
        <v>11</v>
      </c>
      <c r="CF18" s="48">
        <v>0</v>
      </c>
      <c r="CG18" s="178"/>
    </row>
    <row r="19" spans="1:85" ht="16.5" customHeight="1" thickBot="1" x14ac:dyDescent="0.3">
      <c r="A19" s="178"/>
      <c r="C19" s="18"/>
      <c r="D19" s="18"/>
      <c r="E19" s="18"/>
      <c r="F19" s="18"/>
      <c r="G19" s="18"/>
      <c r="H19" s="18"/>
      <c r="I19" s="320"/>
      <c r="J19" s="320"/>
      <c r="K19" s="320"/>
      <c r="L19" s="320"/>
      <c r="M19" s="320"/>
      <c r="N19" s="320"/>
      <c r="O19" s="320"/>
      <c r="P19" s="175"/>
      <c r="Q19" s="178"/>
      <c r="R19" s="178"/>
      <c r="S19" s="323"/>
      <c r="T19" s="371" t="s">
        <v>310</v>
      </c>
      <c r="U19" s="25"/>
      <c r="V19" s="25"/>
      <c r="W19" s="25"/>
      <c r="X19" s="25"/>
      <c r="Y19" s="25" t="s">
        <v>2</v>
      </c>
      <c r="Z19" s="254"/>
      <c r="AA19" s="25"/>
      <c r="AB19" s="371" t="s">
        <v>4</v>
      </c>
      <c r="AC19" s="371" t="s">
        <v>8</v>
      </c>
      <c r="AD19" s="371" t="s">
        <v>9</v>
      </c>
      <c r="AE19" s="371" t="s">
        <v>10</v>
      </c>
      <c r="AF19" s="423" t="s">
        <v>129</v>
      </c>
      <c r="AG19" s="423"/>
      <c r="AH19" s="371" t="s">
        <v>3</v>
      </c>
      <c r="AI19" s="371" t="s">
        <v>130</v>
      </c>
      <c r="AJ19" s="371" t="s">
        <v>5</v>
      </c>
      <c r="AK19" s="371" t="s">
        <v>7</v>
      </c>
      <c r="AL19" s="371" t="s">
        <v>6</v>
      </c>
      <c r="AM19" s="371" t="s">
        <v>131</v>
      </c>
      <c r="AN19" s="177"/>
      <c r="AO19" s="177"/>
      <c r="AP19" s="177"/>
      <c r="AQ19" s="170"/>
      <c r="AR19" s="178"/>
      <c r="AS19" s="34" t="s">
        <v>172</v>
      </c>
      <c r="AT19" s="220"/>
      <c r="AU19" s="221"/>
      <c r="AV19" s="32" t="s">
        <v>176</v>
      </c>
      <c r="AW19" s="199">
        <v>11</v>
      </c>
      <c r="AX19" s="199">
        <v>3</v>
      </c>
      <c r="AY19" s="199">
        <v>8</v>
      </c>
      <c r="AZ19" s="177">
        <f t="shared" ref="AZ19" si="22">+AY19+AX19</f>
        <v>11</v>
      </c>
      <c r="BA19" s="199">
        <v>0</v>
      </c>
      <c r="BB19" s="202">
        <f t="shared" si="8"/>
        <v>41</v>
      </c>
      <c r="BC19" s="177">
        <f t="shared" si="8"/>
        <v>8</v>
      </c>
      <c r="BD19" s="177">
        <f t="shared" si="8"/>
        <v>16</v>
      </c>
      <c r="BE19" s="177">
        <f t="shared" si="8"/>
        <v>24</v>
      </c>
      <c r="BF19" s="203">
        <f t="shared" si="8"/>
        <v>6</v>
      </c>
      <c r="BG19" s="31">
        <v>30</v>
      </c>
      <c r="BH19" s="31">
        <v>5</v>
      </c>
      <c r="BI19" s="31">
        <v>8</v>
      </c>
      <c r="BJ19" s="31">
        <f t="shared" ref="BJ19" si="23">+BH19+BI19</f>
        <v>13</v>
      </c>
      <c r="BK19" s="31">
        <v>6</v>
      </c>
      <c r="BL19" s="178"/>
      <c r="BM19" s="178"/>
      <c r="BN19" s="64">
        <v>6.5</v>
      </c>
      <c r="BP19" s="47" t="s">
        <v>531</v>
      </c>
      <c r="BQ19" s="174"/>
      <c r="BR19" s="177">
        <v>0</v>
      </c>
      <c r="BS19" s="177">
        <v>0</v>
      </c>
      <c r="BT19" s="177">
        <v>0</v>
      </c>
      <c r="BU19" s="177">
        <f t="shared" si="21"/>
        <v>0</v>
      </c>
      <c r="BV19" s="177">
        <v>0</v>
      </c>
      <c r="BW19" s="202">
        <f t="shared" si="14"/>
        <v>4</v>
      </c>
      <c r="BX19" s="177">
        <f t="shared" si="14"/>
        <v>1</v>
      </c>
      <c r="BY19" s="177">
        <f t="shared" si="14"/>
        <v>1</v>
      </c>
      <c r="BZ19" s="177">
        <f t="shared" si="15"/>
        <v>2</v>
      </c>
      <c r="CA19" s="203">
        <f t="shared" si="16"/>
        <v>0</v>
      </c>
      <c r="CB19" s="48">
        <v>4</v>
      </c>
      <c r="CC19" s="48">
        <v>1</v>
      </c>
      <c r="CD19" s="48">
        <v>1</v>
      </c>
      <c r="CE19" s="48">
        <f t="shared" si="11"/>
        <v>2</v>
      </c>
      <c r="CF19" s="48">
        <v>0</v>
      </c>
      <c r="CG19" s="178"/>
    </row>
    <row r="20" spans="1:85" ht="16.5" customHeight="1" x14ac:dyDescent="0.25">
      <c r="A20" s="178"/>
      <c r="B20" s="177" t="s">
        <v>60</v>
      </c>
      <c r="C20" s="327" t="s">
        <v>634</v>
      </c>
      <c r="D20" s="324"/>
      <c r="E20" s="320"/>
      <c r="F20" s="320"/>
      <c r="G20" s="330">
        <v>1</v>
      </c>
      <c r="H20" s="321">
        <v>1</v>
      </c>
      <c r="I20" s="320" t="s">
        <v>73</v>
      </c>
      <c r="J20" s="320"/>
      <c r="K20" s="320"/>
      <c r="L20" s="320"/>
      <c r="M20" s="320" t="s">
        <v>254</v>
      </c>
      <c r="N20" s="320"/>
      <c r="O20" s="320"/>
      <c r="P20" s="175"/>
      <c r="Q20" s="178"/>
      <c r="R20" s="178"/>
      <c r="S20" s="323"/>
      <c r="T20" s="94">
        <v>7.5</v>
      </c>
      <c r="U20" s="106" t="s">
        <v>16</v>
      </c>
      <c r="V20" s="107"/>
      <c r="W20" s="106"/>
      <c r="X20" s="106"/>
      <c r="Y20" s="106" t="s">
        <v>17</v>
      </c>
      <c r="Z20" s="48"/>
      <c r="AA20" s="48"/>
      <c r="AB20" s="94">
        <f>SUMIF($U$5:$U$12,$U20,AB$5:AB$12)+SUMIF($U$35:$U$42,$U20,AB$35:AB$42)</f>
        <v>10.5</v>
      </c>
      <c r="AC20" s="48">
        <f t="shared" ref="AB20:AE27" si="24">SUMIF($U$5:$U$12,$U20,AC$5:AC$12)+SUMIF($U$35:$U$42,$U20,AC$35:AC$42)</f>
        <v>6</v>
      </c>
      <c r="AD20" s="48">
        <f t="shared" si="24"/>
        <v>3</v>
      </c>
      <c r="AE20" s="48">
        <f t="shared" si="24"/>
        <v>1</v>
      </c>
      <c r="AF20" s="411">
        <f t="shared" ref="AF20:AF29" si="25">+(AC20*2+AE20)/(2*AB20)</f>
        <v>0.61904761904761907</v>
      </c>
      <c r="AG20" s="411"/>
      <c r="AH20" s="48">
        <f t="shared" ref="AH20:AL27" si="26">SUMIF($U$5:$U$12,$U20,AH$5:AH$12)+SUMIF($U$35:$U$42,$U20,AH$35:AH$42)</f>
        <v>0</v>
      </c>
      <c r="AI20" s="48">
        <f t="shared" si="26"/>
        <v>0</v>
      </c>
      <c r="AJ20" s="48">
        <f t="shared" si="26"/>
        <v>15</v>
      </c>
      <c r="AK20" s="48">
        <f t="shared" si="26"/>
        <v>0</v>
      </c>
      <c r="AL20" s="48">
        <f t="shared" si="26"/>
        <v>4</v>
      </c>
      <c r="AM20" s="280">
        <f>+AJ20/AB20</f>
        <v>1.4285714285714286</v>
      </c>
      <c r="AN20" s="177"/>
      <c r="AO20" s="177"/>
      <c r="AP20" s="177"/>
      <c r="AQ20" s="170"/>
      <c r="AR20" s="178"/>
      <c r="AS20" s="64">
        <v>9</v>
      </c>
      <c r="AT20" s="48">
        <v>27</v>
      </c>
      <c r="AU20" s="47" t="s">
        <v>150</v>
      </c>
      <c r="AV20" s="175" t="s">
        <v>177</v>
      </c>
      <c r="AW20" s="177">
        <v>4</v>
      </c>
      <c r="AX20" s="177">
        <v>5</v>
      </c>
      <c r="AY20" s="177">
        <v>2</v>
      </c>
      <c r="AZ20" s="177">
        <f t="shared" ref="AZ20:AZ28" si="27">+AY20+AX20</f>
        <v>7</v>
      </c>
      <c r="BA20" s="177">
        <v>2</v>
      </c>
      <c r="BB20" s="202">
        <f t="shared" ref="BB20:BB28" si="28">+AW20+BG20</f>
        <v>19</v>
      </c>
      <c r="BC20" s="177">
        <f t="shared" ref="BC20:BC28" si="29">+AX20+BH20</f>
        <v>16</v>
      </c>
      <c r="BD20" s="177">
        <f t="shared" ref="BD20:BD28" si="30">+AY20+BI20</f>
        <v>14</v>
      </c>
      <c r="BE20" s="177">
        <f t="shared" ref="BE20:BE28" si="31">+AZ20+BJ20</f>
        <v>30</v>
      </c>
      <c r="BF20" s="203">
        <f t="shared" ref="BF20:BF28" si="32">+BA20+BK20</f>
        <v>6</v>
      </c>
      <c r="BG20" s="48">
        <v>15</v>
      </c>
      <c r="BH20" s="48">
        <v>11</v>
      </c>
      <c r="BI20" s="48">
        <v>12</v>
      </c>
      <c r="BJ20" s="48">
        <f>+BH20+BI20</f>
        <v>23</v>
      </c>
      <c r="BK20" s="48">
        <v>4</v>
      </c>
      <c r="BL20" s="178"/>
      <c r="BM20" s="178"/>
      <c r="BN20" s="64">
        <v>7</v>
      </c>
      <c r="BP20" s="47" t="s">
        <v>423</v>
      </c>
      <c r="BQ20" s="174"/>
      <c r="BR20" s="177">
        <v>0</v>
      </c>
      <c r="BS20" s="177">
        <v>0</v>
      </c>
      <c r="BT20" s="177">
        <v>0</v>
      </c>
      <c r="BU20" s="177">
        <f t="shared" si="21"/>
        <v>0</v>
      </c>
      <c r="BV20" s="177">
        <v>0</v>
      </c>
      <c r="BW20" s="202">
        <f t="shared" si="14"/>
        <v>1</v>
      </c>
      <c r="BX20" s="177">
        <f t="shared" si="14"/>
        <v>0</v>
      </c>
      <c r="BY20" s="177">
        <f t="shared" si="14"/>
        <v>0</v>
      </c>
      <c r="BZ20" s="177">
        <f t="shared" si="15"/>
        <v>0</v>
      </c>
      <c r="CA20" s="203">
        <f t="shared" si="16"/>
        <v>0</v>
      </c>
      <c r="CB20" s="48">
        <v>1</v>
      </c>
      <c r="CC20" s="48">
        <v>0</v>
      </c>
      <c r="CD20" s="48">
        <v>0</v>
      </c>
      <c r="CE20" s="48">
        <f t="shared" si="11"/>
        <v>0</v>
      </c>
      <c r="CF20" s="48">
        <v>0</v>
      </c>
      <c r="CG20" s="178"/>
    </row>
    <row r="21" spans="1:85" ht="16.5" customHeight="1" x14ac:dyDescent="0.25">
      <c r="A21" s="178"/>
      <c r="B21" s="177" t="s">
        <v>36</v>
      </c>
      <c r="C21" s="320"/>
      <c r="D21" s="320" t="s">
        <v>190</v>
      </c>
      <c r="E21" s="320"/>
      <c r="F21" s="320"/>
      <c r="G21" s="330"/>
      <c r="H21" s="321"/>
      <c r="I21" s="320"/>
      <c r="J21" s="320"/>
      <c r="K21" s="320"/>
      <c r="L21" s="320"/>
      <c r="M21" s="320"/>
      <c r="N21" s="320"/>
      <c r="O21" s="320"/>
      <c r="P21" s="175"/>
      <c r="Q21" s="178"/>
      <c r="R21" s="178"/>
      <c r="S21" s="323"/>
      <c r="T21" s="94">
        <v>7.5</v>
      </c>
      <c r="U21" s="106" t="s">
        <v>180</v>
      </c>
      <c r="V21" s="107"/>
      <c r="W21" s="106"/>
      <c r="X21" s="106"/>
      <c r="Y21" s="106" t="s">
        <v>173</v>
      </c>
      <c r="Z21" s="48"/>
      <c r="AA21" s="48"/>
      <c r="AB21" s="48">
        <f t="shared" si="24"/>
        <v>18</v>
      </c>
      <c r="AC21" s="48">
        <f t="shared" si="24"/>
        <v>13</v>
      </c>
      <c r="AD21" s="48">
        <f t="shared" si="24"/>
        <v>2</v>
      </c>
      <c r="AE21" s="48">
        <f t="shared" si="24"/>
        <v>3</v>
      </c>
      <c r="AF21" s="411">
        <f t="shared" si="25"/>
        <v>0.80555555555555558</v>
      </c>
      <c r="AG21" s="411"/>
      <c r="AH21" s="48">
        <f t="shared" si="26"/>
        <v>12</v>
      </c>
      <c r="AI21" s="48">
        <f t="shared" si="26"/>
        <v>3</v>
      </c>
      <c r="AJ21" s="48">
        <f t="shared" si="26"/>
        <v>29</v>
      </c>
      <c r="AK21" s="48">
        <f t="shared" si="26"/>
        <v>0</v>
      </c>
      <c r="AL21" s="48">
        <f t="shared" si="26"/>
        <v>3</v>
      </c>
      <c r="AM21" s="380">
        <f t="shared" ref="AM21:AM29" si="33">+AJ21/AB21</f>
        <v>1.6111111111111112</v>
      </c>
      <c r="AN21" s="177"/>
      <c r="AO21" s="177"/>
      <c r="AP21" s="177"/>
      <c r="AQ21" s="170"/>
      <c r="AR21" s="178"/>
      <c r="AS21" s="64">
        <v>7.5</v>
      </c>
      <c r="AT21" s="48">
        <v>7</v>
      </c>
      <c r="AU21" s="47" t="s">
        <v>46</v>
      </c>
      <c r="AV21" s="175" t="s">
        <v>177</v>
      </c>
      <c r="AW21" s="177">
        <v>6</v>
      </c>
      <c r="AX21" s="177">
        <v>5</v>
      </c>
      <c r="AY21" s="177">
        <v>2</v>
      </c>
      <c r="AZ21" s="177">
        <f t="shared" si="27"/>
        <v>7</v>
      </c>
      <c r="BA21" s="177">
        <v>6</v>
      </c>
      <c r="BB21" s="202">
        <f t="shared" si="28"/>
        <v>21</v>
      </c>
      <c r="BC21" s="177">
        <f t="shared" si="29"/>
        <v>7</v>
      </c>
      <c r="BD21" s="177">
        <f t="shared" si="30"/>
        <v>7</v>
      </c>
      <c r="BE21" s="177">
        <f t="shared" si="31"/>
        <v>14</v>
      </c>
      <c r="BF21" s="203">
        <f t="shared" si="32"/>
        <v>12</v>
      </c>
      <c r="BG21" s="48">
        <v>15</v>
      </c>
      <c r="BH21" s="48">
        <v>2</v>
      </c>
      <c r="BI21" s="48">
        <v>5</v>
      </c>
      <c r="BJ21" s="48">
        <f>+BH21+BI21</f>
        <v>7</v>
      </c>
      <c r="BK21" s="48">
        <v>6</v>
      </c>
      <c r="BL21" s="178"/>
      <c r="BM21" s="178"/>
      <c r="BN21" s="64">
        <v>8</v>
      </c>
      <c r="BP21" s="47" t="s">
        <v>398</v>
      </c>
      <c r="BQ21" s="174"/>
      <c r="BR21" s="177">
        <v>3</v>
      </c>
      <c r="BS21" s="177">
        <v>1</v>
      </c>
      <c r="BT21" s="177">
        <v>2</v>
      </c>
      <c r="BU21" s="177">
        <f t="shared" si="21"/>
        <v>3</v>
      </c>
      <c r="BV21" s="177">
        <v>0</v>
      </c>
      <c r="BW21" s="202">
        <f t="shared" si="14"/>
        <v>6</v>
      </c>
      <c r="BX21" s="177">
        <f t="shared" si="14"/>
        <v>2</v>
      </c>
      <c r="BY21" s="177">
        <f t="shared" si="14"/>
        <v>2</v>
      </c>
      <c r="BZ21" s="177">
        <f t="shared" si="15"/>
        <v>4</v>
      </c>
      <c r="CA21" s="203">
        <f t="shared" si="16"/>
        <v>0</v>
      </c>
      <c r="CB21" s="48">
        <v>3</v>
      </c>
      <c r="CC21" s="48">
        <v>1</v>
      </c>
      <c r="CD21" s="48">
        <v>0</v>
      </c>
      <c r="CE21" s="48">
        <f t="shared" si="11"/>
        <v>1</v>
      </c>
      <c r="CF21" s="48">
        <v>0</v>
      </c>
      <c r="CG21" s="178"/>
    </row>
    <row r="22" spans="1:85" ht="16.5" customHeight="1" x14ac:dyDescent="0.25">
      <c r="A22" s="178"/>
      <c r="B22" s="223"/>
      <c r="C22" s="224"/>
      <c r="D22" s="224"/>
      <c r="E22" s="224"/>
      <c r="F22" s="224"/>
      <c r="G22" s="224"/>
      <c r="H22" s="224"/>
      <c r="I22" s="224"/>
      <c r="J22" s="225"/>
      <c r="K22" s="225"/>
      <c r="L22" s="225"/>
      <c r="M22" s="225"/>
      <c r="N22" s="225"/>
      <c r="O22" s="225"/>
      <c r="P22" s="225"/>
      <c r="Q22" s="178"/>
      <c r="R22" s="178"/>
      <c r="S22" s="323"/>
      <c r="T22" s="94">
        <v>8</v>
      </c>
      <c r="U22" s="106" t="s">
        <v>18</v>
      </c>
      <c r="V22" s="107"/>
      <c r="W22" s="106"/>
      <c r="X22" s="106"/>
      <c r="Y22" s="106" t="s">
        <v>177</v>
      </c>
      <c r="Z22" s="48"/>
      <c r="AA22" s="48"/>
      <c r="AB22" s="48">
        <f t="shared" si="24"/>
        <v>21</v>
      </c>
      <c r="AC22" s="48">
        <f t="shared" si="24"/>
        <v>7</v>
      </c>
      <c r="AD22" s="48">
        <f t="shared" si="24"/>
        <v>8</v>
      </c>
      <c r="AE22" s="48">
        <f t="shared" si="24"/>
        <v>6</v>
      </c>
      <c r="AF22" s="411">
        <f t="shared" si="25"/>
        <v>0.47619047619047616</v>
      </c>
      <c r="AG22" s="411"/>
      <c r="AH22" s="48">
        <f t="shared" si="26"/>
        <v>0</v>
      </c>
      <c r="AI22" s="48">
        <f t="shared" si="26"/>
        <v>0</v>
      </c>
      <c r="AJ22" s="48">
        <f t="shared" si="26"/>
        <v>50</v>
      </c>
      <c r="AK22" s="48">
        <f t="shared" si="26"/>
        <v>2</v>
      </c>
      <c r="AL22" s="48">
        <f t="shared" si="26"/>
        <v>3</v>
      </c>
      <c r="AM22" s="380">
        <f t="shared" si="33"/>
        <v>2.3809523809523809</v>
      </c>
      <c r="AN22" s="177"/>
      <c r="AO22" s="177"/>
      <c r="AP22" s="177"/>
      <c r="AQ22" s="222"/>
      <c r="AR22" s="178"/>
      <c r="AS22" s="64">
        <v>7</v>
      </c>
      <c r="AT22" s="48">
        <v>10</v>
      </c>
      <c r="AU22" s="47" t="s">
        <v>267</v>
      </c>
      <c r="AV22" s="175" t="s">
        <v>177</v>
      </c>
      <c r="AW22" s="177">
        <v>6</v>
      </c>
      <c r="AX22" s="177">
        <v>3</v>
      </c>
      <c r="AY22" s="177">
        <v>4</v>
      </c>
      <c r="AZ22" s="177">
        <f t="shared" si="27"/>
        <v>7</v>
      </c>
      <c r="BA22" s="177">
        <v>0</v>
      </c>
      <c r="BB22" s="202">
        <f t="shared" si="28"/>
        <v>6</v>
      </c>
      <c r="BC22" s="177">
        <f t="shared" si="29"/>
        <v>3</v>
      </c>
      <c r="BD22" s="177">
        <f t="shared" si="30"/>
        <v>4</v>
      </c>
      <c r="BE22" s="177">
        <f t="shared" si="31"/>
        <v>7</v>
      </c>
      <c r="BF22" s="203">
        <f t="shared" si="32"/>
        <v>0</v>
      </c>
      <c r="BG22" s="48"/>
      <c r="BH22" s="48"/>
      <c r="BI22" s="48"/>
      <c r="BJ22" s="48"/>
      <c r="BK22" s="48"/>
      <c r="BL22" s="178"/>
      <c r="BM22" s="178"/>
      <c r="BN22" s="64">
        <v>7</v>
      </c>
      <c r="BP22" s="47" t="s">
        <v>422</v>
      </c>
      <c r="BQ22" s="174"/>
      <c r="BR22" s="177">
        <v>3</v>
      </c>
      <c r="BS22" s="177">
        <v>1</v>
      </c>
      <c r="BT22" s="177">
        <v>1</v>
      </c>
      <c r="BU22" s="177">
        <f t="shared" si="21"/>
        <v>2</v>
      </c>
      <c r="BV22" s="177">
        <v>0</v>
      </c>
      <c r="BW22" s="202">
        <f t="shared" ref="BW22:BY37" si="34">+CB22+BR22</f>
        <v>5</v>
      </c>
      <c r="BX22" s="177">
        <f t="shared" si="34"/>
        <v>1</v>
      </c>
      <c r="BY22" s="177">
        <f t="shared" si="34"/>
        <v>2</v>
      </c>
      <c r="BZ22" s="177">
        <f t="shared" si="15"/>
        <v>3</v>
      </c>
      <c r="CA22" s="203">
        <f t="shared" si="16"/>
        <v>0</v>
      </c>
      <c r="CB22" s="48">
        <v>2</v>
      </c>
      <c r="CC22" s="48">
        <v>0</v>
      </c>
      <c r="CD22" s="48">
        <v>1</v>
      </c>
      <c r="CE22" s="48">
        <f t="shared" si="11"/>
        <v>1</v>
      </c>
      <c r="CF22" s="48">
        <v>0</v>
      </c>
      <c r="CG22" s="178"/>
    </row>
    <row r="23" spans="1:85" ht="16.5" customHeight="1" x14ac:dyDescent="0.25">
      <c r="A23" s="178"/>
      <c r="B23" s="368" t="s">
        <v>65</v>
      </c>
      <c r="C23" s="327" t="s">
        <v>645</v>
      </c>
      <c r="D23" s="328"/>
      <c r="E23" s="320"/>
      <c r="F23" s="320"/>
      <c r="G23" s="330">
        <v>4</v>
      </c>
      <c r="H23" s="321">
        <v>1</v>
      </c>
      <c r="I23" s="320" t="s">
        <v>138</v>
      </c>
      <c r="J23" s="320"/>
      <c r="K23" s="175"/>
      <c r="L23" s="175" t="s">
        <v>812</v>
      </c>
      <c r="M23" s="175"/>
      <c r="N23" s="175"/>
      <c r="O23" s="175"/>
      <c r="P23" s="175"/>
      <c r="Q23" s="178"/>
      <c r="R23" s="178"/>
      <c r="S23" s="323"/>
      <c r="T23" s="94">
        <v>7.5</v>
      </c>
      <c r="U23" s="106" t="s">
        <v>149</v>
      </c>
      <c r="V23" s="107"/>
      <c r="W23" s="106"/>
      <c r="X23" s="106"/>
      <c r="Y23" s="106" t="s">
        <v>23</v>
      </c>
      <c r="Z23" s="48"/>
      <c r="AA23" s="48"/>
      <c r="AB23" s="48">
        <f t="shared" si="24"/>
        <v>20</v>
      </c>
      <c r="AC23" s="48">
        <f t="shared" si="24"/>
        <v>12</v>
      </c>
      <c r="AD23" s="48">
        <f t="shared" si="24"/>
        <v>7</v>
      </c>
      <c r="AE23" s="48">
        <f t="shared" si="24"/>
        <v>1</v>
      </c>
      <c r="AF23" s="411">
        <f t="shared" si="25"/>
        <v>0.625</v>
      </c>
      <c r="AG23" s="411"/>
      <c r="AH23" s="48">
        <f t="shared" si="26"/>
        <v>12</v>
      </c>
      <c r="AI23" s="48">
        <f t="shared" si="26"/>
        <v>2</v>
      </c>
      <c r="AJ23" s="48">
        <f t="shared" si="26"/>
        <v>62</v>
      </c>
      <c r="AK23" s="48">
        <f t="shared" si="26"/>
        <v>1</v>
      </c>
      <c r="AL23" s="48">
        <f t="shared" si="26"/>
        <v>2</v>
      </c>
      <c r="AM23" s="380">
        <f t="shared" si="33"/>
        <v>3.1</v>
      </c>
      <c r="AN23" s="177"/>
      <c r="AO23" s="177"/>
      <c r="AP23" s="177"/>
      <c r="AQ23" s="369"/>
      <c r="AR23" s="178"/>
      <c r="AS23" s="64">
        <v>6.5</v>
      </c>
      <c r="AT23" s="48">
        <v>2</v>
      </c>
      <c r="AU23" s="47" t="s">
        <v>161</v>
      </c>
      <c r="AV23" s="175" t="s">
        <v>177</v>
      </c>
      <c r="AW23" s="177">
        <v>6</v>
      </c>
      <c r="AX23" s="177">
        <v>1</v>
      </c>
      <c r="AY23" s="177">
        <v>3</v>
      </c>
      <c r="AZ23" s="177">
        <f t="shared" si="27"/>
        <v>4</v>
      </c>
      <c r="BA23" s="177">
        <v>0</v>
      </c>
      <c r="BB23" s="202">
        <f t="shared" si="28"/>
        <v>21</v>
      </c>
      <c r="BC23" s="177">
        <f t="shared" si="29"/>
        <v>6</v>
      </c>
      <c r="BD23" s="177">
        <f t="shared" si="30"/>
        <v>11</v>
      </c>
      <c r="BE23" s="177">
        <f t="shared" si="31"/>
        <v>17</v>
      </c>
      <c r="BF23" s="203">
        <f t="shared" si="32"/>
        <v>0</v>
      </c>
      <c r="BG23" s="48">
        <v>15</v>
      </c>
      <c r="BH23" s="48">
        <v>5</v>
      </c>
      <c r="BI23" s="48">
        <v>8</v>
      </c>
      <c r="BJ23" s="48">
        <f>+BH23+BI23</f>
        <v>13</v>
      </c>
      <c r="BK23" s="48">
        <v>0</v>
      </c>
      <c r="BL23" s="178"/>
      <c r="BM23" s="178"/>
      <c r="BN23" s="64">
        <v>7.5</v>
      </c>
      <c r="BP23" s="47" t="s">
        <v>396</v>
      </c>
      <c r="BQ23" s="174"/>
      <c r="BR23" s="177">
        <v>5</v>
      </c>
      <c r="BS23" s="177">
        <v>1</v>
      </c>
      <c r="BT23" s="177">
        <v>5</v>
      </c>
      <c r="BU23" s="177">
        <f t="shared" si="21"/>
        <v>6</v>
      </c>
      <c r="BV23" s="177">
        <v>2</v>
      </c>
      <c r="BW23" s="202">
        <f t="shared" si="34"/>
        <v>8</v>
      </c>
      <c r="BX23" s="177">
        <f t="shared" si="34"/>
        <v>1</v>
      </c>
      <c r="BY23" s="177">
        <f t="shared" si="34"/>
        <v>5</v>
      </c>
      <c r="BZ23" s="177">
        <f t="shared" si="15"/>
        <v>6</v>
      </c>
      <c r="CA23" s="203">
        <f t="shared" si="16"/>
        <v>2</v>
      </c>
      <c r="CB23" s="48">
        <v>3</v>
      </c>
      <c r="CC23" s="48">
        <v>0</v>
      </c>
      <c r="CD23" s="48">
        <v>0</v>
      </c>
      <c r="CE23" s="48">
        <f t="shared" si="11"/>
        <v>0</v>
      </c>
      <c r="CF23" s="48">
        <v>0</v>
      </c>
      <c r="CG23" s="178"/>
    </row>
    <row r="24" spans="1:85" ht="16.5" customHeight="1" x14ac:dyDescent="0.25">
      <c r="A24" s="178"/>
      <c r="B24" s="177" t="s">
        <v>36</v>
      </c>
      <c r="C24" s="329"/>
      <c r="D24" s="329" t="s">
        <v>190</v>
      </c>
      <c r="E24" s="329"/>
      <c r="F24" s="320"/>
      <c r="G24" s="328"/>
      <c r="H24" s="321">
        <v>1</v>
      </c>
      <c r="I24" s="320" t="s">
        <v>153</v>
      </c>
      <c r="J24" s="320"/>
      <c r="L24" s="175" t="s">
        <v>839</v>
      </c>
      <c r="O24" s="175"/>
      <c r="P24" s="175"/>
      <c r="Q24" s="178"/>
      <c r="R24" s="178"/>
      <c r="S24" s="323"/>
      <c r="T24" s="94">
        <v>7</v>
      </c>
      <c r="U24" s="106" t="s">
        <v>24</v>
      </c>
      <c r="V24" s="107"/>
      <c r="W24" s="106"/>
      <c r="X24" s="106"/>
      <c r="Y24" s="106" t="s">
        <v>25</v>
      </c>
      <c r="Z24" s="48"/>
      <c r="AA24" s="48"/>
      <c r="AB24" s="48">
        <f t="shared" si="24"/>
        <v>21</v>
      </c>
      <c r="AC24" s="48">
        <f t="shared" si="24"/>
        <v>9</v>
      </c>
      <c r="AD24" s="48">
        <f t="shared" si="24"/>
        <v>10</v>
      </c>
      <c r="AE24" s="48">
        <f t="shared" si="24"/>
        <v>2</v>
      </c>
      <c r="AF24" s="411">
        <f t="shared" si="25"/>
        <v>0.47619047619047616</v>
      </c>
      <c r="AG24" s="411"/>
      <c r="AH24" s="48">
        <f t="shared" si="26"/>
        <v>4</v>
      </c>
      <c r="AI24" s="48">
        <f t="shared" si="26"/>
        <v>0</v>
      </c>
      <c r="AJ24" s="48">
        <f t="shared" si="26"/>
        <v>67</v>
      </c>
      <c r="AK24" s="48">
        <f t="shared" si="26"/>
        <v>1</v>
      </c>
      <c r="AL24" s="48">
        <f t="shared" si="26"/>
        <v>1</v>
      </c>
      <c r="AM24" s="380">
        <f t="shared" si="33"/>
        <v>3.1904761904761907</v>
      </c>
      <c r="AN24" s="177"/>
      <c r="AO24" s="177"/>
      <c r="AP24" s="177"/>
      <c r="AQ24" s="369"/>
      <c r="AR24" s="178"/>
      <c r="AS24" s="64">
        <v>7.5</v>
      </c>
      <c r="AT24" s="48">
        <v>4</v>
      </c>
      <c r="AU24" s="47" t="s">
        <v>90</v>
      </c>
      <c r="AV24" s="175" t="s">
        <v>177</v>
      </c>
      <c r="AW24" s="177">
        <v>6</v>
      </c>
      <c r="AX24" s="177">
        <v>0</v>
      </c>
      <c r="AY24" s="177">
        <v>3</v>
      </c>
      <c r="AZ24" s="177">
        <f t="shared" si="27"/>
        <v>3</v>
      </c>
      <c r="BA24" s="177">
        <v>0</v>
      </c>
      <c r="BB24" s="202">
        <f t="shared" si="28"/>
        <v>19</v>
      </c>
      <c r="BC24" s="177">
        <f t="shared" si="29"/>
        <v>4</v>
      </c>
      <c r="BD24" s="177">
        <f t="shared" si="30"/>
        <v>9</v>
      </c>
      <c r="BE24" s="177">
        <f t="shared" si="31"/>
        <v>13</v>
      </c>
      <c r="BF24" s="203">
        <f t="shared" si="32"/>
        <v>0</v>
      </c>
      <c r="BG24" s="48">
        <v>13</v>
      </c>
      <c r="BH24" s="48">
        <v>4</v>
      </c>
      <c r="BI24" s="48">
        <v>6</v>
      </c>
      <c r="BJ24" s="48">
        <f>+BH24+BI24</f>
        <v>10</v>
      </c>
      <c r="BK24" s="48">
        <v>0</v>
      </c>
      <c r="BL24" s="178"/>
      <c r="BM24" s="178"/>
      <c r="BN24" s="64">
        <v>6.5</v>
      </c>
      <c r="BP24" s="47" t="s">
        <v>242</v>
      </c>
      <c r="BQ24" s="47" t="s">
        <v>693</v>
      </c>
      <c r="BR24" s="177"/>
      <c r="BS24" s="177"/>
      <c r="BT24" s="177"/>
      <c r="BU24" s="177"/>
      <c r="BV24" s="177"/>
      <c r="BW24" s="202">
        <f t="shared" si="34"/>
        <v>14</v>
      </c>
      <c r="BX24" s="177">
        <f t="shared" si="34"/>
        <v>2</v>
      </c>
      <c r="BY24" s="177">
        <f t="shared" si="34"/>
        <v>3</v>
      </c>
      <c r="BZ24" s="177">
        <f t="shared" si="15"/>
        <v>5</v>
      </c>
      <c r="CA24" s="203">
        <f t="shared" si="16"/>
        <v>0</v>
      </c>
      <c r="CB24" s="48">
        <v>14</v>
      </c>
      <c r="CC24" s="48">
        <v>2</v>
      </c>
      <c r="CD24" s="48">
        <v>3</v>
      </c>
      <c r="CE24" s="48">
        <f t="shared" si="11"/>
        <v>5</v>
      </c>
      <c r="CF24" s="48">
        <v>0</v>
      </c>
      <c r="CG24" s="178"/>
    </row>
    <row r="25" spans="1:85" ht="16.5" customHeight="1" x14ac:dyDescent="0.25">
      <c r="A25" s="178"/>
      <c r="B25" s="174"/>
      <c r="C25" s="329"/>
      <c r="D25" s="329"/>
      <c r="E25" s="329"/>
      <c r="F25" s="324"/>
      <c r="G25" s="324"/>
      <c r="H25" s="321">
        <v>1</v>
      </c>
      <c r="I25" s="320" t="s">
        <v>71</v>
      </c>
      <c r="J25" s="320"/>
      <c r="L25" s="175" t="s">
        <v>813</v>
      </c>
      <c r="O25" s="175"/>
      <c r="P25" s="175"/>
      <c r="Q25" s="178"/>
      <c r="R25" s="178"/>
      <c r="S25" s="323"/>
      <c r="T25" s="94">
        <v>8</v>
      </c>
      <c r="U25" s="106" t="s">
        <v>126</v>
      </c>
      <c r="V25" s="107"/>
      <c r="W25" s="106"/>
      <c r="X25" s="106"/>
      <c r="Y25" s="106" t="s">
        <v>21</v>
      </c>
      <c r="Z25" s="48"/>
      <c r="AA25" s="48"/>
      <c r="AB25" s="48">
        <f t="shared" si="24"/>
        <v>21</v>
      </c>
      <c r="AC25" s="48">
        <f t="shared" si="24"/>
        <v>4</v>
      </c>
      <c r="AD25" s="48">
        <f t="shared" si="24"/>
        <v>15</v>
      </c>
      <c r="AE25" s="48">
        <f t="shared" si="24"/>
        <v>2</v>
      </c>
      <c r="AF25" s="411">
        <f t="shared" si="25"/>
        <v>0.23809523809523808</v>
      </c>
      <c r="AG25" s="411"/>
      <c r="AH25" s="48">
        <f t="shared" si="26"/>
        <v>0</v>
      </c>
      <c r="AI25" s="48">
        <f t="shared" si="26"/>
        <v>0</v>
      </c>
      <c r="AJ25" s="48">
        <f t="shared" si="26"/>
        <v>70</v>
      </c>
      <c r="AK25" s="48">
        <f t="shared" si="26"/>
        <v>2</v>
      </c>
      <c r="AL25" s="48">
        <f t="shared" si="26"/>
        <v>1</v>
      </c>
      <c r="AM25" s="380">
        <f t="shared" si="33"/>
        <v>3.3333333333333335</v>
      </c>
      <c r="AN25" s="177"/>
      <c r="AO25" s="177"/>
      <c r="AP25" s="177"/>
      <c r="AQ25" s="369"/>
      <c r="AR25" s="178"/>
      <c r="AS25" s="64">
        <v>7</v>
      </c>
      <c r="AT25" s="48">
        <v>55</v>
      </c>
      <c r="AU25" s="47" t="s">
        <v>118</v>
      </c>
      <c r="AV25" s="175" t="s">
        <v>177</v>
      </c>
      <c r="AW25" s="177">
        <v>4</v>
      </c>
      <c r="AX25" s="177">
        <v>0</v>
      </c>
      <c r="AY25" s="177">
        <v>2</v>
      </c>
      <c r="AZ25" s="177">
        <f t="shared" si="27"/>
        <v>2</v>
      </c>
      <c r="BA25" s="177">
        <v>0</v>
      </c>
      <c r="BB25" s="202">
        <f t="shared" si="28"/>
        <v>14</v>
      </c>
      <c r="BC25" s="177">
        <f t="shared" si="29"/>
        <v>0</v>
      </c>
      <c r="BD25" s="177">
        <f t="shared" si="30"/>
        <v>6</v>
      </c>
      <c r="BE25" s="177">
        <f t="shared" si="31"/>
        <v>6</v>
      </c>
      <c r="BF25" s="203">
        <f t="shared" si="32"/>
        <v>0</v>
      </c>
      <c r="BG25" s="48">
        <v>10</v>
      </c>
      <c r="BH25" s="48">
        <v>0</v>
      </c>
      <c r="BI25" s="48">
        <v>4</v>
      </c>
      <c r="BJ25" s="48">
        <f>+BH25+BI25</f>
        <v>4</v>
      </c>
      <c r="BK25" s="48">
        <v>0</v>
      </c>
      <c r="BL25" s="178"/>
      <c r="BM25" s="178"/>
      <c r="BN25" s="64">
        <v>8</v>
      </c>
      <c r="BP25" s="47" t="s">
        <v>458</v>
      </c>
      <c r="BQ25" s="47"/>
      <c r="BR25" s="177">
        <v>0</v>
      </c>
      <c r="BS25" s="177">
        <v>0</v>
      </c>
      <c r="BT25" s="177">
        <v>0</v>
      </c>
      <c r="BU25" s="177">
        <f>+BS25+BT25</f>
        <v>0</v>
      </c>
      <c r="BV25" s="177">
        <v>0</v>
      </c>
      <c r="BW25" s="202">
        <f t="shared" si="34"/>
        <v>5</v>
      </c>
      <c r="BX25" s="177">
        <f t="shared" si="34"/>
        <v>6</v>
      </c>
      <c r="BY25" s="177">
        <f t="shared" si="34"/>
        <v>0</v>
      </c>
      <c r="BZ25" s="177">
        <f t="shared" si="15"/>
        <v>6</v>
      </c>
      <c r="CA25" s="203">
        <f t="shared" si="16"/>
        <v>0</v>
      </c>
      <c r="CB25" s="48">
        <v>5</v>
      </c>
      <c r="CC25" s="48">
        <v>6</v>
      </c>
      <c r="CD25" s="48">
        <v>0</v>
      </c>
      <c r="CE25" s="48">
        <f t="shared" si="11"/>
        <v>6</v>
      </c>
      <c r="CF25" s="48">
        <v>0</v>
      </c>
      <c r="CG25" s="178"/>
    </row>
    <row r="26" spans="1:85" ht="16.5" customHeight="1" x14ac:dyDescent="0.25">
      <c r="A26" s="178"/>
      <c r="C26" s="18"/>
      <c r="D26" s="329"/>
      <c r="E26" s="329"/>
      <c r="F26" s="18"/>
      <c r="G26" s="18"/>
      <c r="H26" s="321">
        <v>2</v>
      </c>
      <c r="I26" s="320" t="s">
        <v>89</v>
      </c>
      <c r="J26" s="320"/>
      <c r="L26" s="175" t="s">
        <v>814</v>
      </c>
      <c r="O26" s="175"/>
      <c r="P26" s="175"/>
      <c r="Q26" s="178"/>
      <c r="R26" s="178"/>
      <c r="S26" s="323"/>
      <c r="T26" s="94">
        <v>7</v>
      </c>
      <c r="U26" s="106" t="s">
        <v>22</v>
      </c>
      <c r="V26" s="107"/>
      <c r="W26" s="106"/>
      <c r="X26" s="106"/>
      <c r="Y26" s="106" t="s">
        <v>15</v>
      </c>
      <c r="Z26" s="48"/>
      <c r="AA26" s="48"/>
      <c r="AB26" s="48">
        <f t="shared" si="24"/>
        <v>20</v>
      </c>
      <c r="AC26" s="48">
        <f t="shared" si="24"/>
        <v>5</v>
      </c>
      <c r="AD26" s="48">
        <f t="shared" si="24"/>
        <v>8</v>
      </c>
      <c r="AE26" s="48">
        <f t="shared" si="24"/>
        <v>7</v>
      </c>
      <c r="AF26" s="411">
        <f t="shared" si="25"/>
        <v>0.42499999999999999</v>
      </c>
      <c r="AG26" s="411"/>
      <c r="AH26" s="48">
        <f t="shared" si="26"/>
        <v>0</v>
      </c>
      <c r="AI26" s="48">
        <f t="shared" si="26"/>
        <v>1</v>
      </c>
      <c r="AJ26" s="48">
        <f t="shared" si="26"/>
        <v>66</v>
      </c>
      <c r="AK26" s="48">
        <f t="shared" si="26"/>
        <v>0</v>
      </c>
      <c r="AL26" s="48">
        <f t="shared" si="26"/>
        <v>0</v>
      </c>
      <c r="AM26" s="380">
        <f t="shared" si="33"/>
        <v>3.3</v>
      </c>
      <c r="AN26" s="177"/>
      <c r="AO26" s="177"/>
      <c r="AP26" s="177"/>
      <c r="AQ26" s="369"/>
      <c r="AR26" s="178"/>
      <c r="AS26" s="64">
        <v>6</v>
      </c>
      <c r="AT26" s="48">
        <v>8</v>
      </c>
      <c r="AU26" s="47" t="s">
        <v>187</v>
      </c>
      <c r="AV26" s="175" t="s">
        <v>177</v>
      </c>
      <c r="AW26" s="177">
        <v>6</v>
      </c>
      <c r="AX26" s="177">
        <v>0</v>
      </c>
      <c r="AY26" s="177">
        <v>2</v>
      </c>
      <c r="AZ26" s="177">
        <f t="shared" si="27"/>
        <v>2</v>
      </c>
      <c r="BA26" s="177">
        <v>4</v>
      </c>
      <c r="BB26" s="202">
        <f t="shared" si="28"/>
        <v>18</v>
      </c>
      <c r="BC26" s="177">
        <f t="shared" si="29"/>
        <v>2</v>
      </c>
      <c r="BD26" s="177">
        <f t="shared" si="30"/>
        <v>5</v>
      </c>
      <c r="BE26" s="177">
        <f t="shared" si="31"/>
        <v>7</v>
      </c>
      <c r="BF26" s="203">
        <f t="shared" si="32"/>
        <v>4</v>
      </c>
      <c r="BG26" s="48">
        <v>12</v>
      </c>
      <c r="BH26" s="48">
        <v>2</v>
      </c>
      <c r="BI26" s="48">
        <v>3</v>
      </c>
      <c r="BJ26" s="48">
        <f>+BH26+BI26</f>
        <v>5</v>
      </c>
      <c r="BK26" s="48">
        <v>0</v>
      </c>
      <c r="BL26" s="178"/>
      <c r="BM26" s="178"/>
      <c r="BN26" s="64">
        <v>8.5</v>
      </c>
      <c r="BP26" s="47" t="s">
        <v>480</v>
      </c>
      <c r="BQ26" s="47" t="s">
        <v>694</v>
      </c>
      <c r="BR26" s="177"/>
      <c r="BS26" s="177"/>
      <c r="BT26" s="177"/>
      <c r="BU26" s="177"/>
      <c r="BV26" s="177"/>
      <c r="BW26" s="202">
        <f t="shared" si="34"/>
        <v>5</v>
      </c>
      <c r="BX26" s="177">
        <f t="shared" si="34"/>
        <v>2</v>
      </c>
      <c r="BY26" s="177">
        <f t="shared" si="34"/>
        <v>2</v>
      </c>
      <c r="BZ26" s="177">
        <f t="shared" si="15"/>
        <v>4</v>
      </c>
      <c r="CA26" s="203">
        <f t="shared" si="16"/>
        <v>2</v>
      </c>
      <c r="CB26" s="48">
        <v>5</v>
      </c>
      <c r="CC26" s="48">
        <v>2</v>
      </c>
      <c r="CD26" s="48">
        <v>2</v>
      </c>
      <c r="CE26" s="48">
        <f t="shared" si="11"/>
        <v>4</v>
      </c>
      <c r="CF26" s="48">
        <v>2</v>
      </c>
      <c r="CG26" s="178"/>
    </row>
    <row r="27" spans="1:85" ht="16.5" customHeight="1" x14ac:dyDescent="0.25">
      <c r="A27" s="178"/>
      <c r="C27" s="18"/>
      <c r="D27" s="18"/>
      <c r="E27" s="18"/>
      <c r="F27" s="18"/>
      <c r="Q27" s="178"/>
      <c r="R27" s="178"/>
      <c r="S27" s="323"/>
      <c r="T27" s="94">
        <v>7.5</v>
      </c>
      <c r="U27" s="106" t="s">
        <v>127</v>
      </c>
      <c r="V27" s="107"/>
      <c r="W27" s="106"/>
      <c r="X27" s="106"/>
      <c r="Y27" s="106" t="s">
        <v>19</v>
      </c>
      <c r="Z27" s="48"/>
      <c r="AA27" s="48"/>
      <c r="AB27" s="48">
        <f t="shared" si="24"/>
        <v>20</v>
      </c>
      <c r="AC27" s="48">
        <f t="shared" si="24"/>
        <v>4</v>
      </c>
      <c r="AD27" s="48">
        <f t="shared" si="24"/>
        <v>13</v>
      </c>
      <c r="AE27" s="48">
        <f t="shared" si="24"/>
        <v>3</v>
      </c>
      <c r="AF27" s="411">
        <f t="shared" si="25"/>
        <v>0.27500000000000002</v>
      </c>
      <c r="AG27" s="411"/>
      <c r="AH27" s="48">
        <f t="shared" si="26"/>
        <v>0</v>
      </c>
      <c r="AI27" s="48">
        <f t="shared" si="26"/>
        <v>1</v>
      </c>
      <c r="AJ27" s="48">
        <f t="shared" si="26"/>
        <v>73</v>
      </c>
      <c r="AK27" s="48">
        <f t="shared" si="26"/>
        <v>3</v>
      </c>
      <c r="AL27" s="48">
        <f t="shared" si="26"/>
        <v>0</v>
      </c>
      <c r="AM27" s="380">
        <f t="shared" si="33"/>
        <v>3.65</v>
      </c>
      <c r="AN27" s="177"/>
      <c r="AO27" s="177"/>
      <c r="AP27" s="177"/>
      <c r="AQ27" s="369"/>
      <c r="AR27" s="178"/>
      <c r="AS27" s="64">
        <v>8.5</v>
      </c>
      <c r="AT27" s="48">
        <v>9</v>
      </c>
      <c r="AU27" s="47" t="s">
        <v>424</v>
      </c>
      <c r="AV27" s="175" t="s">
        <v>177</v>
      </c>
      <c r="AW27" s="177">
        <v>5</v>
      </c>
      <c r="AX27" s="177">
        <v>0</v>
      </c>
      <c r="AY27" s="177">
        <v>2</v>
      </c>
      <c r="AZ27" s="177">
        <f t="shared" si="27"/>
        <v>2</v>
      </c>
      <c r="BA27" s="177">
        <v>6</v>
      </c>
      <c r="BB27" s="202">
        <f t="shared" si="28"/>
        <v>5</v>
      </c>
      <c r="BC27" s="177">
        <f t="shared" si="29"/>
        <v>0</v>
      </c>
      <c r="BD27" s="177">
        <f t="shared" si="30"/>
        <v>2</v>
      </c>
      <c r="BE27" s="177">
        <f t="shared" si="31"/>
        <v>2</v>
      </c>
      <c r="BF27" s="203">
        <f t="shared" si="32"/>
        <v>6</v>
      </c>
      <c r="BG27" s="48"/>
      <c r="BH27" s="48"/>
      <c r="BI27" s="48"/>
      <c r="BJ27" s="48"/>
      <c r="BK27" s="48"/>
      <c r="BL27" s="178"/>
      <c r="BM27" s="178"/>
      <c r="BN27" s="64">
        <v>7</v>
      </c>
      <c r="BP27" s="47" t="s">
        <v>266</v>
      </c>
      <c r="BQ27" s="47"/>
      <c r="BR27" s="177">
        <v>0</v>
      </c>
      <c r="BS27" s="177">
        <v>0</v>
      </c>
      <c r="BT27" s="177">
        <v>0</v>
      </c>
      <c r="BU27" s="177">
        <f>+BS27+BT27</f>
        <v>0</v>
      </c>
      <c r="BV27" s="177">
        <v>0</v>
      </c>
      <c r="BW27" s="202">
        <f t="shared" si="34"/>
        <v>1</v>
      </c>
      <c r="BX27" s="177">
        <f t="shared" si="34"/>
        <v>0</v>
      </c>
      <c r="BY27" s="177">
        <f t="shared" si="34"/>
        <v>2</v>
      </c>
      <c r="BZ27" s="177">
        <f t="shared" si="15"/>
        <v>2</v>
      </c>
      <c r="CA27" s="203">
        <f t="shared" si="16"/>
        <v>0</v>
      </c>
      <c r="CB27" s="48">
        <v>1</v>
      </c>
      <c r="CC27" s="48">
        <v>0</v>
      </c>
      <c r="CD27" s="48">
        <v>2</v>
      </c>
      <c r="CE27" s="48">
        <f t="shared" si="11"/>
        <v>2</v>
      </c>
      <c r="CF27" s="48">
        <v>0</v>
      </c>
      <c r="CG27" s="178"/>
    </row>
    <row r="28" spans="1:85" ht="16.5" customHeight="1" thickBot="1" x14ac:dyDescent="0.3">
      <c r="A28" s="178"/>
      <c r="B28" s="324"/>
      <c r="C28" s="327" t="s">
        <v>648</v>
      </c>
      <c r="D28" s="328"/>
      <c r="E28" s="320"/>
      <c r="F28" s="320"/>
      <c r="G28" s="330">
        <v>5</v>
      </c>
      <c r="H28" s="321">
        <v>1</v>
      </c>
      <c r="I28" s="320" t="s">
        <v>265</v>
      </c>
      <c r="J28" s="320"/>
      <c r="K28" s="175"/>
      <c r="L28" s="175" t="s">
        <v>83</v>
      </c>
      <c r="M28" s="175"/>
      <c r="N28" s="175"/>
      <c r="O28" s="175"/>
      <c r="P28" s="175"/>
      <c r="Q28" s="178"/>
      <c r="R28" s="178"/>
      <c r="S28" s="323"/>
      <c r="T28" s="383"/>
      <c r="U28" s="382" t="s">
        <v>26</v>
      </c>
      <c r="V28" s="383"/>
      <c r="W28" s="382"/>
      <c r="X28" s="384"/>
      <c r="Y28" s="382"/>
      <c r="Z28" s="48"/>
      <c r="AA28" s="48"/>
      <c r="AB28" s="43">
        <f>+AB13+AB43</f>
        <v>16.5</v>
      </c>
      <c r="AC28" s="48">
        <f>+AC13+AC43</f>
        <v>11</v>
      </c>
      <c r="AD28" s="48">
        <f>+AD13+AD43</f>
        <v>5</v>
      </c>
      <c r="AE28" s="48">
        <f>+AE13+AE43</f>
        <v>1</v>
      </c>
      <c r="AF28" s="411">
        <f t="shared" si="25"/>
        <v>0.69696969696969702</v>
      </c>
      <c r="AG28" s="411"/>
      <c r="AH28" s="48">
        <f>+AH13+AH43</f>
        <v>2</v>
      </c>
      <c r="AI28" s="48">
        <f>+AI13+AI43</f>
        <v>0</v>
      </c>
      <c r="AJ28" s="48">
        <f>+AJ13+AJ43</f>
        <v>35</v>
      </c>
      <c r="AK28" s="48">
        <f>+AK13+AK43</f>
        <v>0</v>
      </c>
      <c r="AL28" s="48">
        <f>+AL13+AL43</f>
        <v>0</v>
      </c>
      <c r="AM28" s="381">
        <f t="shared" si="33"/>
        <v>2.1212121212121211</v>
      </c>
      <c r="AN28" s="177"/>
      <c r="AO28" s="177"/>
      <c r="AP28" s="177"/>
      <c r="AQ28" s="369"/>
      <c r="AR28" s="178"/>
      <c r="AS28" s="64">
        <v>8</v>
      </c>
      <c r="AT28" s="48">
        <v>5</v>
      </c>
      <c r="AU28" s="47" t="s">
        <v>76</v>
      </c>
      <c r="AV28" s="175" t="s">
        <v>177</v>
      </c>
      <c r="AW28" s="177">
        <v>6</v>
      </c>
      <c r="AX28" s="177">
        <v>0</v>
      </c>
      <c r="AY28" s="177">
        <v>1</v>
      </c>
      <c r="AZ28" s="177">
        <f t="shared" si="27"/>
        <v>1</v>
      </c>
      <c r="BA28" s="177">
        <v>0</v>
      </c>
      <c r="BB28" s="202">
        <f t="shared" si="28"/>
        <v>20</v>
      </c>
      <c r="BC28" s="177">
        <f t="shared" si="29"/>
        <v>2</v>
      </c>
      <c r="BD28" s="177">
        <f t="shared" si="30"/>
        <v>5</v>
      </c>
      <c r="BE28" s="177">
        <f t="shared" si="31"/>
        <v>7</v>
      </c>
      <c r="BF28" s="203">
        <f t="shared" si="32"/>
        <v>0</v>
      </c>
      <c r="BG28" s="48">
        <v>14</v>
      </c>
      <c r="BH28" s="48">
        <v>2</v>
      </c>
      <c r="BI28" s="48">
        <v>4</v>
      </c>
      <c r="BJ28" s="48">
        <f>+BH28+BI28</f>
        <v>6</v>
      </c>
      <c r="BK28" s="48">
        <v>0</v>
      </c>
      <c r="BL28" s="178"/>
      <c r="BM28" s="178"/>
      <c r="BN28" s="64">
        <v>9</v>
      </c>
      <c r="BP28" s="47" t="s">
        <v>431</v>
      </c>
      <c r="BQ28" s="47"/>
      <c r="BR28" s="177">
        <v>0</v>
      </c>
      <c r="BS28" s="177">
        <v>0</v>
      </c>
      <c r="BT28" s="177">
        <v>0</v>
      </c>
      <c r="BU28" s="177">
        <f>+BS28+BT28</f>
        <v>0</v>
      </c>
      <c r="BV28" s="177">
        <v>0</v>
      </c>
      <c r="BW28" s="202">
        <f t="shared" si="34"/>
        <v>4</v>
      </c>
      <c r="BX28" s="177">
        <f t="shared" si="34"/>
        <v>1</v>
      </c>
      <c r="BY28" s="177">
        <f t="shared" si="34"/>
        <v>1</v>
      </c>
      <c r="BZ28" s="177">
        <f t="shared" si="15"/>
        <v>2</v>
      </c>
      <c r="CA28" s="203">
        <f t="shared" si="16"/>
        <v>0</v>
      </c>
      <c r="CB28" s="48">
        <v>4</v>
      </c>
      <c r="CC28" s="48">
        <v>1</v>
      </c>
      <c r="CD28" s="48">
        <v>1</v>
      </c>
      <c r="CE28" s="48">
        <f t="shared" si="11"/>
        <v>2</v>
      </c>
      <c r="CF28" s="48">
        <v>0</v>
      </c>
      <c r="CG28" s="178"/>
    </row>
    <row r="29" spans="1:85" ht="16.5" customHeight="1" x14ac:dyDescent="0.25">
      <c r="A29" s="178"/>
      <c r="B29" s="321" t="s">
        <v>36</v>
      </c>
      <c r="C29" s="320"/>
      <c r="D29" s="329" t="s">
        <v>190</v>
      </c>
      <c r="E29" s="329"/>
      <c r="F29" s="324"/>
      <c r="G29" s="324"/>
      <c r="H29" s="177">
        <v>2</v>
      </c>
      <c r="I29" s="175" t="s">
        <v>112</v>
      </c>
      <c r="L29" s="175" t="s">
        <v>817</v>
      </c>
      <c r="M29" s="175"/>
      <c r="N29" s="175"/>
      <c r="O29" s="175"/>
      <c r="P29" s="175"/>
      <c r="Q29" s="178"/>
      <c r="R29" s="178"/>
      <c r="S29" s="323"/>
      <c r="T29" s="84"/>
      <c r="U29" s="84"/>
      <c r="V29" s="83" t="s">
        <v>655</v>
      </c>
      <c r="W29" s="84"/>
      <c r="X29" s="84"/>
      <c r="Y29" s="84"/>
      <c r="Z29" s="83"/>
      <c r="AA29" s="68"/>
      <c r="AB29" s="68">
        <f t="shared" ref="AB29:AE29" si="35">SUM(AB20:AB28)</f>
        <v>168</v>
      </c>
      <c r="AC29" s="68">
        <f t="shared" si="35"/>
        <v>71</v>
      </c>
      <c r="AD29" s="68">
        <f t="shared" si="35"/>
        <v>71</v>
      </c>
      <c r="AE29" s="68">
        <f t="shared" si="35"/>
        <v>26</v>
      </c>
      <c r="AF29" s="413">
        <f t="shared" si="25"/>
        <v>0.5</v>
      </c>
      <c r="AG29" s="413"/>
      <c r="AH29" s="68">
        <f t="shared" ref="AH29:AL29" si="36">SUM(AH20:AH28)</f>
        <v>30</v>
      </c>
      <c r="AI29" s="68">
        <f t="shared" si="36"/>
        <v>7</v>
      </c>
      <c r="AJ29" s="68">
        <f t="shared" si="36"/>
        <v>467</v>
      </c>
      <c r="AK29" s="68">
        <f t="shared" si="36"/>
        <v>9</v>
      </c>
      <c r="AL29" s="68">
        <f t="shared" si="36"/>
        <v>14</v>
      </c>
      <c r="AM29" s="196">
        <f t="shared" si="33"/>
        <v>2.7797619047619047</v>
      </c>
      <c r="AN29" s="177"/>
      <c r="AO29" s="177"/>
      <c r="AP29" s="177"/>
      <c r="AQ29" s="369"/>
      <c r="AR29" s="178"/>
      <c r="AS29" s="64">
        <v>8.5</v>
      </c>
      <c r="AT29" s="48"/>
      <c r="AU29" s="47" t="s">
        <v>143</v>
      </c>
      <c r="AV29" s="175" t="s">
        <v>177</v>
      </c>
      <c r="AW29" s="177"/>
      <c r="AX29" s="177"/>
      <c r="AY29" s="177"/>
      <c r="AZ29" s="177"/>
      <c r="BA29" s="177"/>
      <c r="BB29" s="202">
        <f t="shared" ref="BB29:BF33" si="37">+AW29+BG29</f>
        <v>7</v>
      </c>
      <c r="BC29" s="177">
        <f t="shared" si="37"/>
        <v>5</v>
      </c>
      <c r="BD29" s="177">
        <f t="shared" si="37"/>
        <v>2</v>
      </c>
      <c r="BE29" s="177">
        <f t="shared" si="37"/>
        <v>7</v>
      </c>
      <c r="BF29" s="203">
        <f t="shared" si="37"/>
        <v>0</v>
      </c>
      <c r="BG29" s="48">
        <v>7</v>
      </c>
      <c r="BH29" s="48">
        <v>5</v>
      </c>
      <c r="BI29" s="48">
        <v>2</v>
      </c>
      <c r="BJ29" s="48">
        <f>+BH29+BI29</f>
        <v>7</v>
      </c>
      <c r="BK29" s="48">
        <v>0</v>
      </c>
      <c r="BL29" s="178"/>
      <c r="BM29" s="178"/>
      <c r="BN29" s="64">
        <v>7.5</v>
      </c>
      <c r="BP29" s="47" t="s">
        <v>303</v>
      </c>
      <c r="BQ29" s="47" t="s">
        <v>695</v>
      </c>
      <c r="BR29" s="177"/>
      <c r="BS29" s="177"/>
      <c r="BT29" s="177"/>
      <c r="BU29" s="177"/>
      <c r="BV29" s="177"/>
      <c r="BW29" s="202">
        <f t="shared" si="34"/>
        <v>8</v>
      </c>
      <c r="BX29" s="177">
        <f t="shared" si="34"/>
        <v>0</v>
      </c>
      <c r="BY29" s="177">
        <f t="shared" si="34"/>
        <v>2</v>
      </c>
      <c r="BZ29" s="177">
        <f t="shared" si="15"/>
        <v>2</v>
      </c>
      <c r="CA29" s="203">
        <f t="shared" si="16"/>
        <v>2</v>
      </c>
      <c r="CB29" s="48">
        <v>8</v>
      </c>
      <c r="CC29" s="48">
        <v>0</v>
      </c>
      <c r="CD29" s="48">
        <v>2</v>
      </c>
      <c r="CE29" s="48">
        <f t="shared" si="11"/>
        <v>2</v>
      </c>
      <c r="CF29" s="48">
        <v>2</v>
      </c>
      <c r="CG29" s="178"/>
    </row>
    <row r="30" spans="1:85" ht="16.5" customHeight="1" x14ac:dyDescent="0.25">
      <c r="A30" s="178"/>
      <c r="C30" s="18"/>
      <c r="D30" s="18"/>
      <c r="E30" s="18"/>
      <c r="F30" s="18"/>
      <c r="H30" s="177">
        <v>2</v>
      </c>
      <c r="I30" s="175" t="s">
        <v>83</v>
      </c>
      <c r="L30" s="175" t="s">
        <v>816</v>
      </c>
      <c r="M30" s="175"/>
      <c r="N30" s="175"/>
      <c r="O30" s="175"/>
      <c r="P30" s="175"/>
      <c r="Q30" s="178"/>
      <c r="R30" s="178"/>
      <c r="S30" s="323"/>
      <c r="T30" s="177"/>
      <c r="U30" s="175"/>
      <c r="V30" s="175"/>
      <c r="W30" s="175"/>
      <c r="X30" s="194"/>
      <c r="Y30" s="175"/>
      <c r="Z30" s="177"/>
      <c r="AA30" s="177"/>
      <c r="AB30" s="177"/>
      <c r="AC30" s="177"/>
      <c r="AD30" s="177"/>
      <c r="AE30" s="176"/>
      <c r="AF30" s="177"/>
      <c r="AG30" s="175"/>
      <c r="AH30" s="175"/>
      <c r="AI30" s="175"/>
      <c r="AJ30" s="194"/>
      <c r="AK30" s="175"/>
      <c r="AL30" s="177"/>
      <c r="AM30" s="177"/>
      <c r="AN30" s="177"/>
      <c r="AO30" s="177"/>
      <c r="AP30" s="177"/>
      <c r="AQ30" s="369"/>
      <c r="AR30" s="178"/>
      <c r="AS30" s="64">
        <v>7</v>
      </c>
      <c r="AT30" s="48"/>
      <c r="AU30" s="47" t="s">
        <v>114</v>
      </c>
      <c r="AV30" s="175" t="s">
        <v>177</v>
      </c>
      <c r="AW30" s="177"/>
      <c r="AX30" s="177"/>
      <c r="AY30" s="177"/>
      <c r="AZ30" s="177"/>
      <c r="BA30" s="177"/>
      <c r="BB30" s="202">
        <f t="shared" si="37"/>
        <v>7</v>
      </c>
      <c r="BC30" s="177">
        <f t="shared" si="37"/>
        <v>2</v>
      </c>
      <c r="BD30" s="177">
        <f t="shared" si="37"/>
        <v>2</v>
      </c>
      <c r="BE30" s="177">
        <f t="shared" si="37"/>
        <v>4</v>
      </c>
      <c r="BF30" s="203">
        <f t="shared" si="37"/>
        <v>0</v>
      </c>
      <c r="BG30" s="48">
        <v>7</v>
      </c>
      <c r="BH30" s="48">
        <v>2</v>
      </c>
      <c r="BI30" s="48">
        <v>2</v>
      </c>
      <c r="BJ30" s="48">
        <f>+BH30+BI30</f>
        <v>4</v>
      </c>
      <c r="BK30" s="48">
        <v>0</v>
      </c>
      <c r="BL30" s="178"/>
      <c r="BM30" s="178"/>
      <c r="BN30" s="64">
        <v>7.5</v>
      </c>
      <c r="BP30" s="47" t="s">
        <v>326</v>
      </c>
      <c r="BQ30" s="47"/>
      <c r="BR30" s="177">
        <v>0</v>
      </c>
      <c r="BS30" s="177">
        <v>0</v>
      </c>
      <c r="BT30" s="177">
        <v>0</v>
      </c>
      <c r="BU30" s="177">
        <f>+BS30+BT30</f>
        <v>0</v>
      </c>
      <c r="BV30" s="177">
        <v>0</v>
      </c>
      <c r="BW30" s="202">
        <f t="shared" si="34"/>
        <v>2</v>
      </c>
      <c r="BX30" s="177">
        <f t="shared" si="34"/>
        <v>0</v>
      </c>
      <c r="BY30" s="177">
        <f t="shared" si="34"/>
        <v>1</v>
      </c>
      <c r="BZ30" s="177">
        <f t="shared" si="15"/>
        <v>1</v>
      </c>
      <c r="CA30" s="203">
        <f t="shared" si="16"/>
        <v>0</v>
      </c>
      <c r="CB30" s="48">
        <v>2</v>
      </c>
      <c r="CC30" s="48">
        <v>0</v>
      </c>
      <c r="CD30" s="48">
        <v>1</v>
      </c>
      <c r="CE30" s="48">
        <f t="shared" si="11"/>
        <v>1</v>
      </c>
      <c r="CF30" s="48">
        <v>0</v>
      </c>
      <c r="CG30" s="178"/>
    </row>
    <row r="31" spans="1:85" ht="16.5" customHeight="1" x14ac:dyDescent="0.25">
      <c r="A31" s="178"/>
      <c r="H31" s="177">
        <v>2</v>
      </c>
      <c r="I31" s="175" t="s">
        <v>192</v>
      </c>
      <c r="L31" s="175" t="s">
        <v>815</v>
      </c>
      <c r="M31" s="175"/>
      <c r="N31" s="175"/>
      <c r="O31" s="175"/>
      <c r="P31" s="175"/>
      <c r="Q31" s="178"/>
      <c r="R31" s="178"/>
      <c r="S31" s="323"/>
      <c r="T31" s="177"/>
      <c r="U31" s="175"/>
      <c r="V31" s="175"/>
      <c r="W31" s="175"/>
      <c r="X31" s="194"/>
      <c r="Y31" s="175"/>
      <c r="Z31" s="177"/>
      <c r="AA31" s="177"/>
      <c r="AB31" s="177"/>
      <c r="AC31" s="177"/>
      <c r="AD31" s="177"/>
      <c r="AE31" s="176"/>
      <c r="AF31" s="177"/>
      <c r="AG31" s="175"/>
      <c r="AH31" s="175"/>
      <c r="AI31" s="175"/>
      <c r="AJ31" s="194"/>
      <c r="AK31" s="175"/>
      <c r="AL31" s="177"/>
      <c r="AM31" s="177"/>
      <c r="AN31" s="177"/>
      <c r="AO31" s="177"/>
      <c r="AP31" s="177"/>
      <c r="AQ31" s="369"/>
      <c r="AR31" s="178"/>
      <c r="AS31" s="64">
        <v>6</v>
      </c>
      <c r="AT31" s="48"/>
      <c r="AU31" s="47" t="s">
        <v>140</v>
      </c>
      <c r="AV31" s="175" t="s">
        <v>177</v>
      </c>
      <c r="AW31" s="177"/>
      <c r="AX31" s="177"/>
      <c r="AY31" s="177"/>
      <c r="AZ31" s="177"/>
      <c r="BA31" s="177"/>
      <c r="BB31" s="202">
        <f t="shared" si="37"/>
        <v>10</v>
      </c>
      <c r="BC31" s="177">
        <f t="shared" si="37"/>
        <v>0</v>
      </c>
      <c r="BD31" s="177">
        <f t="shared" si="37"/>
        <v>1</v>
      </c>
      <c r="BE31" s="177">
        <f t="shared" si="37"/>
        <v>1</v>
      </c>
      <c r="BF31" s="203">
        <f t="shared" si="37"/>
        <v>2</v>
      </c>
      <c r="BG31" s="48">
        <v>10</v>
      </c>
      <c r="BH31" s="48">
        <v>0</v>
      </c>
      <c r="BI31" s="48">
        <v>1</v>
      </c>
      <c r="BJ31" s="48">
        <f>+BH31+BI31</f>
        <v>1</v>
      </c>
      <c r="BK31" s="48">
        <v>2</v>
      </c>
      <c r="BL31" s="178"/>
      <c r="BM31" s="178"/>
      <c r="BN31" s="64">
        <v>8</v>
      </c>
      <c r="BP31" s="47" t="s">
        <v>265</v>
      </c>
      <c r="BQ31" s="47" t="s">
        <v>695</v>
      </c>
      <c r="BR31" s="177"/>
      <c r="BS31" s="177"/>
      <c r="BT31" s="177"/>
      <c r="BU31" s="177"/>
      <c r="BV31" s="177"/>
      <c r="BW31" s="202">
        <f t="shared" si="34"/>
        <v>9</v>
      </c>
      <c r="BX31" s="177">
        <f t="shared" si="34"/>
        <v>10</v>
      </c>
      <c r="BY31" s="177">
        <f t="shared" si="34"/>
        <v>3</v>
      </c>
      <c r="BZ31" s="177">
        <f t="shared" si="15"/>
        <v>13</v>
      </c>
      <c r="CA31" s="203">
        <f t="shared" si="16"/>
        <v>4</v>
      </c>
      <c r="CB31" s="48">
        <v>9</v>
      </c>
      <c r="CC31" s="48">
        <v>10</v>
      </c>
      <c r="CD31" s="48">
        <v>3</v>
      </c>
      <c r="CE31" s="48">
        <f t="shared" si="11"/>
        <v>13</v>
      </c>
      <c r="CF31" s="48">
        <v>4</v>
      </c>
      <c r="CG31" s="178"/>
    </row>
    <row r="32" spans="1:85" ht="16.5" customHeight="1" thickBot="1" x14ac:dyDescent="0.3">
      <c r="A32" s="178"/>
      <c r="H32" s="177">
        <v>2</v>
      </c>
      <c r="I32" s="175" t="s">
        <v>192</v>
      </c>
      <c r="L32" s="175" t="s">
        <v>112</v>
      </c>
      <c r="M32" s="175"/>
      <c r="N32" s="175"/>
      <c r="O32" s="175"/>
      <c r="P32" s="175" t="s">
        <v>841</v>
      </c>
      <c r="Q32" s="178"/>
      <c r="R32" s="178"/>
      <c r="S32" s="323"/>
      <c r="T32" s="408" t="s">
        <v>651</v>
      </c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177"/>
      <c r="AO32" s="177"/>
      <c r="AP32" s="177"/>
      <c r="AQ32" s="369"/>
      <c r="AR32" s="178"/>
      <c r="AS32" s="216" t="s">
        <v>174</v>
      </c>
      <c r="AT32" s="216"/>
      <c r="AU32" s="216"/>
      <c r="AV32" s="216"/>
      <c r="AW32" s="217">
        <f>SUM(AW19:AW31)</f>
        <v>60</v>
      </c>
      <c r="AX32" s="217">
        <f>SUM(AX19:AX31)</f>
        <v>17</v>
      </c>
      <c r="AY32" s="217">
        <f>SUM(AY19:AY31)+SUMIF(Y$5:Y$12,AV31,AI$5:AI$12)</f>
        <v>29</v>
      </c>
      <c r="AZ32" s="217">
        <f t="shared" ref="AZ32:AZ45" si="38">+AY32+AX32</f>
        <v>46</v>
      </c>
      <c r="BA32" s="217">
        <f>SUM(BA19:BA31)</f>
        <v>18</v>
      </c>
      <c r="BB32" s="218">
        <f t="shared" si="37"/>
        <v>208</v>
      </c>
      <c r="BC32" s="217">
        <f t="shared" si="37"/>
        <v>55</v>
      </c>
      <c r="BD32" s="217">
        <f t="shared" si="37"/>
        <v>84</v>
      </c>
      <c r="BE32" s="217">
        <f t="shared" si="37"/>
        <v>139</v>
      </c>
      <c r="BF32" s="219">
        <f t="shared" si="37"/>
        <v>36</v>
      </c>
      <c r="BG32" s="217">
        <f>+SUM(BG19:BG31)</f>
        <v>148</v>
      </c>
      <c r="BH32" s="217">
        <f>+SUM(BH19:BH31)</f>
        <v>38</v>
      </c>
      <c r="BI32" s="217">
        <f>+SUM(BI19:BI31)+SUMIF($Y$35:$Y$42,"SotF",$AI$35:$AI$42)</f>
        <v>55</v>
      </c>
      <c r="BJ32" s="217">
        <f>+BI32+BH32</f>
        <v>93</v>
      </c>
      <c r="BK32" s="217">
        <f>+SUM(BK19:BK31)+SUMIF($Y$35:$Y$42,"SotF",$AH$35:$AH$42)</f>
        <v>18</v>
      </c>
      <c r="BL32" s="178"/>
      <c r="BM32" s="178"/>
      <c r="BN32" s="64">
        <v>6</v>
      </c>
      <c r="BP32" s="47" t="s">
        <v>63</v>
      </c>
      <c r="BQ32" s="47"/>
      <c r="BR32" s="177">
        <v>0</v>
      </c>
      <c r="BS32" s="177">
        <v>0</v>
      </c>
      <c r="BT32" s="177">
        <v>0</v>
      </c>
      <c r="BU32" s="177">
        <f>+BS32+BT32</f>
        <v>0</v>
      </c>
      <c r="BV32" s="177">
        <v>0</v>
      </c>
      <c r="BW32" s="202">
        <f t="shared" si="34"/>
        <v>4</v>
      </c>
      <c r="BX32" s="177">
        <f t="shared" si="34"/>
        <v>0</v>
      </c>
      <c r="BY32" s="177">
        <f t="shared" si="34"/>
        <v>0</v>
      </c>
      <c r="BZ32" s="177">
        <f t="shared" si="15"/>
        <v>0</v>
      </c>
      <c r="CA32" s="203">
        <f t="shared" si="16"/>
        <v>4</v>
      </c>
      <c r="CB32" s="48">
        <v>4</v>
      </c>
      <c r="CC32" s="48">
        <v>0</v>
      </c>
      <c r="CD32" s="48">
        <v>0</v>
      </c>
      <c r="CE32" s="48">
        <f t="shared" si="11"/>
        <v>0</v>
      </c>
      <c r="CF32" s="48">
        <v>4</v>
      </c>
      <c r="CG32" s="178"/>
    </row>
    <row r="33" spans="1:85" ht="16.5" customHeight="1" x14ac:dyDescent="0.25">
      <c r="A33" s="178" t="s">
        <v>74</v>
      </c>
      <c r="B33" s="224"/>
      <c r="C33" s="224"/>
      <c r="D33" s="224"/>
      <c r="E33" s="224"/>
      <c r="F33" s="224"/>
      <c r="G33" s="224"/>
      <c r="H33" s="224"/>
      <c r="I33" s="225"/>
      <c r="J33" s="225"/>
      <c r="K33" s="225"/>
      <c r="L33" s="225"/>
      <c r="M33" s="225"/>
      <c r="N33" s="225"/>
      <c r="O33" s="225"/>
      <c r="P33" s="225"/>
      <c r="Q33" s="178"/>
      <c r="R33" s="178"/>
      <c r="S33" s="323"/>
      <c r="AN33" s="177"/>
      <c r="AO33" s="177"/>
      <c r="AP33" s="177"/>
      <c r="AQ33" s="369"/>
      <c r="AR33" s="178"/>
      <c r="AS33" s="220" t="s">
        <v>53</v>
      </c>
      <c r="AT33" s="220"/>
      <c r="AU33" s="221"/>
      <c r="AV33" s="205" t="s">
        <v>54</v>
      </c>
      <c r="AW33" s="199">
        <v>14</v>
      </c>
      <c r="AX33" s="199">
        <v>5</v>
      </c>
      <c r="AY33" s="199">
        <v>2</v>
      </c>
      <c r="AZ33" s="177">
        <f t="shared" si="38"/>
        <v>7</v>
      </c>
      <c r="BA33" s="199">
        <v>4</v>
      </c>
      <c r="BB33" s="202">
        <f t="shared" si="37"/>
        <v>46</v>
      </c>
      <c r="BC33" s="177">
        <f t="shared" si="37"/>
        <v>12</v>
      </c>
      <c r="BD33" s="177">
        <f t="shared" si="37"/>
        <v>7</v>
      </c>
      <c r="BE33" s="177">
        <f t="shared" si="37"/>
        <v>19</v>
      </c>
      <c r="BF33" s="203">
        <f t="shared" si="37"/>
        <v>14</v>
      </c>
      <c r="BG33" s="31">
        <v>32</v>
      </c>
      <c r="BH33" s="31">
        <v>7</v>
      </c>
      <c r="BI33" s="31">
        <v>5</v>
      </c>
      <c r="BJ33" s="31">
        <f t="shared" ref="BJ33" si="39">+BH33+BI33</f>
        <v>12</v>
      </c>
      <c r="BK33" s="31">
        <v>10</v>
      </c>
      <c r="BL33" s="178"/>
      <c r="BM33" s="178"/>
      <c r="BN33" s="64">
        <v>8.5</v>
      </c>
      <c r="BP33" s="47" t="s">
        <v>424</v>
      </c>
      <c r="BQ33" s="47" t="s">
        <v>696</v>
      </c>
      <c r="BR33" s="177"/>
      <c r="BS33" s="177"/>
      <c r="BT33" s="177"/>
      <c r="BU33" s="177"/>
      <c r="BV33" s="177"/>
      <c r="BW33" s="202">
        <f t="shared" si="34"/>
        <v>8</v>
      </c>
      <c r="BX33" s="177">
        <f t="shared" si="34"/>
        <v>1</v>
      </c>
      <c r="BY33" s="177">
        <f t="shared" si="34"/>
        <v>2</v>
      </c>
      <c r="BZ33" s="177">
        <f t="shared" si="15"/>
        <v>3</v>
      </c>
      <c r="CA33" s="203">
        <f t="shared" si="16"/>
        <v>4</v>
      </c>
      <c r="CB33" s="48">
        <v>8</v>
      </c>
      <c r="CC33" s="48">
        <v>1</v>
      </c>
      <c r="CD33" s="48">
        <v>2</v>
      </c>
      <c r="CE33" s="48">
        <f t="shared" si="11"/>
        <v>3</v>
      </c>
      <c r="CF33" s="48">
        <v>4</v>
      </c>
      <c r="CG33" s="178"/>
    </row>
    <row r="34" spans="1:85" ht="16.5" customHeight="1" thickBot="1" x14ac:dyDescent="0.3">
      <c r="A34" s="178"/>
      <c r="B34" s="368" t="s">
        <v>77</v>
      </c>
      <c r="C34" s="327" t="s">
        <v>632</v>
      </c>
      <c r="D34" s="324"/>
      <c r="E34" s="324"/>
      <c r="F34" s="331"/>
      <c r="G34" s="330">
        <v>3</v>
      </c>
      <c r="H34" s="177">
        <v>2</v>
      </c>
      <c r="I34" s="175" t="s">
        <v>480</v>
      </c>
      <c r="J34" s="175"/>
      <c r="K34" s="175"/>
      <c r="L34" s="175" t="s">
        <v>171</v>
      </c>
      <c r="M34" s="175"/>
      <c r="N34" s="175"/>
      <c r="O34" s="175"/>
      <c r="P34" s="175"/>
      <c r="Q34" s="178"/>
      <c r="R34" s="178"/>
      <c r="S34" s="323"/>
      <c r="T34" s="371" t="s">
        <v>310</v>
      </c>
      <c r="U34" s="25"/>
      <c r="V34" s="25"/>
      <c r="W34" s="25"/>
      <c r="X34" s="25"/>
      <c r="Y34" s="25" t="s">
        <v>2</v>
      </c>
      <c r="Z34" s="254"/>
      <c r="AA34" s="25"/>
      <c r="AB34" s="371" t="s">
        <v>4</v>
      </c>
      <c r="AC34" s="371" t="s">
        <v>8</v>
      </c>
      <c r="AD34" s="371" t="s">
        <v>9</v>
      </c>
      <c r="AE34" s="371" t="s">
        <v>10</v>
      </c>
      <c r="AF34" s="423" t="s">
        <v>129</v>
      </c>
      <c r="AG34" s="423"/>
      <c r="AH34" s="371" t="s">
        <v>3</v>
      </c>
      <c r="AI34" s="371" t="s">
        <v>130</v>
      </c>
      <c r="AJ34" s="371" t="s">
        <v>5</v>
      </c>
      <c r="AK34" s="371" t="s">
        <v>7</v>
      </c>
      <c r="AL34" s="371" t="s">
        <v>6</v>
      </c>
      <c r="AM34" s="371" t="s">
        <v>131</v>
      </c>
      <c r="AN34" s="177"/>
      <c r="AO34" s="177"/>
      <c r="AP34" s="177"/>
      <c r="AQ34" s="369"/>
      <c r="AR34" s="178"/>
      <c r="AS34" s="64">
        <v>9.5</v>
      </c>
      <c r="AT34" s="48">
        <v>9</v>
      </c>
      <c r="AU34" s="47" t="s">
        <v>166</v>
      </c>
      <c r="AV34" s="175" t="s">
        <v>307</v>
      </c>
      <c r="AW34" s="177">
        <v>4</v>
      </c>
      <c r="AX34" s="177">
        <v>4</v>
      </c>
      <c r="AY34" s="177">
        <v>1</v>
      </c>
      <c r="AZ34" s="177">
        <f t="shared" ref="AZ34:AZ43" si="40">+AY34+AX34</f>
        <v>5</v>
      </c>
      <c r="BA34" s="177">
        <v>0</v>
      </c>
      <c r="BB34" s="202">
        <f t="shared" ref="BB34:BB43" si="41">+AW34+BG34</f>
        <v>19</v>
      </c>
      <c r="BC34" s="177">
        <f t="shared" ref="BC34:BC43" si="42">+AX34+BH34</f>
        <v>26</v>
      </c>
      <c r="BD34" s="177">
        <f t="shared" ref="BD34:BD43" si="43">+AY34+BI34</f>
        <v>13</v>
      </c>
      <c r="BE34" s="177">
        <f t="shared" ref="BE34:BE43" si="44">+AZ34+BJ34</f>
        <v>39</v>
      </c>
      <c r="BF34" s="203">
        <f t="shared" ref="BF34:BF43" si="45">+BA34+BK34</f>
        <v>0</v>
      </c>
      <c r="BG34" s="48">
        <v>15</v>
      </c>
      <c r="BH34" s="48">
        <v>22</v>
      </c>
      <c r="BI34" s="48">
        <v>12</v>
      </c>
      <c r="BJ34" s="48">
        <f t="shared" ref="BJ34:BJ43" si="46">+BH34+BI34</f>
        <v>34</v>
      </c>
      <c r="BK34" s="48">
        <v>0</v>
      </c>
      <c r="BL34" s="178"/>
      <c r="BM34" s="178"/>
      <c r="BN34" s="64">
        <v>8</v>
      </c>
      <c r="BP34" s="47" t="s">
        <v>556</v>
      </c>
      <c r="BQ34" s="47"/>
      <c r="BR34" s="177">
        <v>0</v>
      </c>
      <c r="BS34" s="177">
        <v>0</v>
      </c>
      <c r="BT34" s="177">
        <v>0</v>
      </c>
      <c r="BU34" s="177">
        <f>+BS34+BT34</f>
        <v>0</v>
      </c>
      <c r="BV34" s="177">
        <v>0</v>
      </c>
      <c r="BW34" s="202">
        <f t="shared" si="34"/>
        <v>2</v>
      </c>
      <c r="BX34" s="177">
        <f t="shared" si="34"/>
        <v>0</v>
      </c>
      <c r="BY34" s="177">
        <f t="shared" si="34"/>
        <v>0</v>
      </c>
      <c r="BZ34" s="177">
        <f t="shared" si="15"/>
        <v>0</v>
      </c>
      <c r="CA34" s="203">
        <f t="shared" si="16"/>
        <v>0</v>
      </c>
      <c r="CB34" s="48">
        <v>2</v>
      </c>
      <c r="CC34" s="48">
        <v>0</v>
      </c>
      <c r="CD34" s="48">
        <v>0</v>
      </c>
      <c r="CE34" s="48">
        <f t="shared" si="11"/>
        <v>0</v>
      </c>
      <c r="CF34" s="48">
        <v>0</v>
      </c>
      <c r="CG34" s="178"/>
    </row>
    <row r="35" spans="1:85" ht="16.5" customHeight="1" x14ac:dyDescent="0.25">
      <c r="A35" s="178"/>
      <c r="B35" s="177" t="s">
        <v>36</v>
      </c>
      <c r="C35" s="329"/>
      <c r="D35" s="329" t="s">
        <v>190</v>
      </c>
      <c r="E35" s="329"/>
      <c r="F35" s="324"/>
      <c r="G35" s="330"/>
      <c r="H35" s="177">
        <v>2</v>
      </c>
      <c r="I35" s="175" t="s">
        <v>55</v>
      </c>
      <c r="J35" s="175"/>
      <c r="K35" s="174"/>
      <c r="L35" s="175" t="s">
        <v>142</v>
      </c>
      <c r="M35" s="175"/>
      <c r="N35" s="175"/>
      <c r="O35" s="175"/>
      <c r="P35" s="175"/>
      <c r="Q35" s="178"/>
      <c r="R35" s="178"/>
      <c r="S35" s="323"/>
      <c r="T35" s="94">
        <v>7.5</v>
      </c>
      <c r="U35" s="106" t="s">
        <v>16</v>
      </c>
      <c r="V35" s="107"/>
      <c r="W35" s="106"/>
      <c r="X35" s="106"/>
      <c r="Y35" s="106" t="s">
        <v>17</v>
      </c>
      <c r="Z35" s="383"/>
      <c r="AA35" s="58"/>
      <c r="AB35" s="94">
        <v>10.5</v>
      </c>
      <c r="AC35" s="58">
        <v>6</v>
      </c>
      <c r="AD35" s="58">
        <v>3</v>
      </c>
      <c r="AE35" s="58">
        <v>1</v>
      </c>
      <c r="AF35" s="413">
        <f t="shared" ref="AF35:AF42" si="47">+(AC35*2+AE35)/(2*AB35)</f>
        <v>0.61904761904761907</v>
      </c>
      <c r="AG35" s="413"/>
      <c r="AH35" s="58">
        <v>0</v>
      </c>
      <c r="AI35" s="58">
        <v>0</v>
      </c>
      <c r="AJ35" s="58">
        <v>15</v>
      </c>
      <c r="AK35" s="58">
        <v>0</v>
      </c>
      <c r="AL35" s="58">
        <v>4</v>
      </c>
      <c r="AM35" s="79">
        <f t="shared" ref="AM35:AM42" si="48">+AJ35/AB35</f>
        <v>1.4285714285714286</v>
      </c>
      <c r="AN35" s="177"/>
      <c r="AO35" s="177"/>
      <c r="AP35" s="177"/>
      <c r="AQ35" s="369"/>
      <c r="AR35" s="178"/>
      <c r="AS35" s="64">
        <v>8.5</v>
      </c>
      <c r="AT35" s="48">
        <v>14</v>
      </c>
      <c r="AU35" s="47" t="s">
        <v>73</v>
      </c>
      <c r="AV35" s="175" t="s">
        <v>307</v>
      </c>
      <c r="AW35" s="177">
        <v>6</v>
      </c>
      <c r="AX35" s="177">
        <v>3</v>
      </c>
      <c r="AY35" s="177">
        <v>1</v>
      </c>
      <c r="AZ35" s="177">
        <f t="shared" si="40"/>
        <v>4</v>
      </c>
      <c r="BA35" s="177">
        <v>2</v>
      </c>
      <c r="BB35" s="202">
        <f t="shared" si="41"/>
        <v>17</v>
      </c>
      <c r="BC35" s="177">
        <f t="shared" si="42"/>
        <v>10</v>
      </c>
      <c r="BD35" s="177">
        <f t="shared" si="43"/>
        <v>8</v>
      </c>
      <c r="BE35" s="177">
        <f t="shared" si="44"/>
        <v>18</v>
      </c>
      <c r="BF35" s="203">
        <f t="shared" si="45"/>
        <v>4</v>
      </c>
      <c r="BG35" s="48">
        <v>11</v>
      </c>
      <c r="BH35" s="48">
        <v>7</v>
      </c>
      <c r="BI35" s="48">
        <v>7</v>
      </c>
      <c r="BJ35" s="48">
        <f t="shared" si="46"/>
        <v>14</v>
      </c>
      <c r="BK35" s="48">
        <v>2</v>
      </c>
      <c r="BL35" s="178"/>
      <c r="BM35" s="178"/>
      <c r="BN35" s="64">
        <v>8.5</v>
      </c>
      <c r="BP35" s="47" t="s">
        <v>481</v>
      </c>
      <c r="BQ35" s="47"/>
      <c r="BR35" s="177">
        <v>0</v>
      </c>
      <c r="BS35" s="177">
        <v>0</v>
      </c>
      <c r="BT35" s="177">
        <v>0</v>
      </c>
      <c r="BU35" s="177">
        <f>+BS35+BT35</f>
        <v>0</v>
      </c>
      <c r="BV35" s="177">
        <v>0</v>
      </c>
      <c r="BW35" s="202">
        <f t="shared" si="34"/>
        <v>2</v>
      </c>
      <c r="BX35" s="177">
        <f t="shared" si="34"/>
        <v>1</v>
      </c>
      <c r="BY35" s="177">
        <f t="shared" si="34"/>
        <v>0</v>
      </c>
      <c r="BZ35" s="177">
        <f t="shared" si="15"/>
        <v>1</v>
      </c>
      <c r="CA35" s="203">
        <f t="shared" si="16"/>
        <v>0</v>
      </c>
      <c r="CB35" s="48">
        <v>2</v>
      </c>
      <c r="CC35" s="48">
        <v>1</v>
      </c>
      <c r="CD35" s="48">
        <v>0</v>
      </c>
      <c r="CE35" s="48">
        <f t="shared" si="11"/>
        <v>1</v>
      </c>
      <c r="CF35" s="48">
        <v>0</v>
      </c>
      <c r="CG35" s="178"/>
    </row>
    <row r="36" spans="1:85" ht="16.5" customHeight="1" x14ac:dyDescent="0.25">
      <c r="A36" s="178"/>
      <c r="C36" s="18"/>
      <c r="D36" s="18"/>
      <c r="E36" s="18"/>
      <c r="F36" s="18"/>
      <c r="G36" s="330"/>
      <c r="H36" s="177">
        <v>2</v>
      </c>
      <c r="I36" s="175" t="s">
        <v>142</v>
      </c>
      <c r="K36" s="174"/>
      <c r="L36" s="175" t="s">
        <v>836</v>
      </c>
      <c r="M36" s="175"/>
      <c r="N36" s="175"/>
      <c r="O36" s="175"/>
      <c r="P36" s="175"/>
      <c r="Q36" s="178"/>
      <c r="R36" s="178"/>
      <c r="S36" s="323"/>
      <c r="T36" s="94">
        <v>7.5</v>
      </c>
      <c r="U36" s="106" t="s">
        <v>180</v>
      </c>
      <c r="V36" s="107"/>
      <c r="W36" s="106"/>
      <c r="X36" s="106"/>
      <c r="Y36" s="106" t="s">
        <v>173</v>
      </c>
      <c r="Z36" s="383"/>
      <c r="AA36" s="58"/>
      <c r="AB36" s="58">
        <v>13</v>
      </c>
      <c r="AC36" s="58">
        <v>8</v>
      </c>
      <c r="AD36" s="58">
        <v>2</v>
      </c>
      <c r="AE36" s="58">
        <v>3</v>
      </c>
      <c r="AF36" s="411">
        <f t="shared" si="47"/>
        <v>0.73076923076923073</v>
      </c>
      <c r="AG36" s="411"/>
      <c r="AH36" s="58">
        <v>0</v>
      </c>
      <c r="AI36" s="58">
        <v>3</v>
      </c>
      <c r="AJ36" s="58">
        <v>20</v>
      </c>
      <c r="AK36" s="58">
        <v>0</v>
      </c>
      <c r="AL36" s="58">
        <v>3</v>
      </c>
      <c r="AM36" s="79">
        <f t="shared" si="48"/>
        <v>1.5384615384615385</v>
      </c>
      <c r="AN36" s="177"/>
      <c r="AO36" s="177"/>
      <c r="AP36" s="177"/>
      <c r="AQ36" s="369"/>
      <c r="AR36" s="178"/>
      <c r="AS36" s="64">
        <v>7.5</v>
      </c>
      <c r="AT36" s="48">
        <v>27</v>
      </c>
      <c r="AU36" s="47" t="s">
        <v>43</v>
      </c>
      <c r="AV36" s="175" t="s">
        <v>307</v>
      </c>
      <c r="AW36" s="177">
        <v>6</v>
      </c>
      <c r="AX36" s="177">
        <v>0</v>
      </c>
      <c r="AY36" s="177">
        <v>4</v>
      </c>
      <c r="AZ36" s="177">
        <f t="shared" si="40"/>
        <v>4</v>
      </c>
      <c r="BA36" s="177">
        <v>0</v>
      </c>
      <c r="BB36" s="202">
        <f t="shared" si="41"/>
        <v>19</v>
      </c>
      <c r="BC36" s="177">
        <f t="shared" si="42"/>
        <v>6</v>
      </c>
      <c r="BD36" s="177">
        <f t="shared" si="43"/>
        <v>12</v>
      </c>
      <c r="BE36" s="177">
        <f t="shared" si="44"/>
        <v>18</v>
      </c>
      <c r="BF36" s="203">
        <f t="shared" si="45"/>
        <v>0</v>
      </c>
      <c r="BG36" s="48">
        <v>13</v>
      </c>
      <c r="BH36" s="48">
        <v>6</v>
      </c>
      <c r="BI36" s="48">
        <v>8</v>
      </c>
      <c r="BJ36" s="48">
        <f t="shared" si="46"/>
        <v>14</v>
      </c>
      <c r="BK36" s="48">
        <v>0</v>
      </c>
      <c r="BL36" s="178"/>
      <c r="BM36" s="178"/>
      <c r="BN36" s="64">
        <v>9.5</v>
      </c>
      <c r="BP36" s="47" t="s">
        <v>404</v>
      </c>
      <c r="BQ36" s="47"/>
      <c r="BR36" s="177">
        <v>0</v>
      </c>
      <c r="BS36" s="177">
        <v>0</v>
      </c>
      <c r="BT36" s="177">
        <v>0</v>
      </c>
      <c r="BU36" s="177">
        <f>+BS36+BT36</f>
        <v>0</v>
      </c>
      <c r="BV36" s="177">
        <v>0</v>
      </c>
      <c r="BW36" s="202">
        <f t="shared" si="34"/>
        <v>2</v>
      </c>
      <c r="BX36" s="177">
        <f t="shared" si="34"/>
        <v>3</v>
      </c>
      <c r="BY36" s="177">
        <f t="shared" si="34"/>
        <v>0</v>
      </c>
      <c r="BZ36" s="177">
        <f t="shared" si="15"/>
        <v>3</v>
      </c>
      <c r="CA36" s="203">
        <f t="shared" si="16"/>
        <v>0</v>
      </c>
      <c r="CB36" s="48">
        <v>2</v>
      </c>
      <c r="CC36" s="48">
        <v>3</v>
      </c>
      <c r="CD36" s="48">
        <v>0</v>
      </c>
      <c r="CE36" s="48">
        <f t="shared" si="11"/>
        <v>3</v>
      </c>
      <c r="CF36" s="48">
        <v>0</v>
      </c>
      <c r="CG36" s="178"/>
    </row>
    <row r="37" spans="1:85" ht="16.5" customHeight="1" x14ac:dyDescent="0.25">
      <c r="A37" s="178"/>
      <c r="C37" s="18"/>
      <c r="H37" s="177"/>
      <c r="L37" s="175"/>
      <c r="M37" s="175"/>
      <c r="N37" s="175"/>
      <c r="O37" s="175"/>
      <c r="P37" s="175"/>
      <c r="Q37" s="178"/>
      <c r="R37" s="178"/>
      <c r="S37" s="323"/>
      <c r="T37" s="94">
        <v>8</v>
      </c>
      <c r="U37" s="106" t="s">
        <v>18</v>
      </c>
      <c r="V37" s="107"/>
      <c r="W37" s="106"/>
      <c r="X37" s="106"/>
      <c r="Y37" s="106" t="s">
        <v>177</v>
      </c>
      <c r="Z37" s="383"/>
      <c r="AA37" s="58"/>
      <c r="AB37" s="58">
        <v>15</v>
      </c>
      <c r="AC37" s="58">
        <v>6</v>
      </c>
      <c r="AD37" s="58">
        <v>5</v>
      </c>
      <c r="AE37" s="58">
        <v>4</v>
      </c>
      <c r="AF37" s="411">
        <f t="shared" si="47"/>
        <v>0.53333333333333333</v>
      </c>
      <c r="AG37" s="411"/>
      <c r="AH37" s="58">
        <v>0</v>
      </c>
      <c r="AI37" s="58">
        <v>0</v>
      </c>
      <c r="AJ37" s="58">
        <v>31</v>
      </c>
      <c r="AK37" s="58">
        <v>1</v>
      </c>
      <c r="AL37" s="58">
        <v>3</v>
      </c>
      <c r="AM37" s="79">
        <f t="shared" si="48"/>
        <v>2.0666666666666669</v>
      </c>
      <c r="AN37" s="177"/>
      <c r="AO37" s="177"/>
      <c r="AP37" s="177"/>
      <c r="AQ37" s="369"/>
      <c r="AR37" s="178"/>
      <c r="AS37" s="64">
        <v>8</v>
      </c>
      <c r="AT37" s="48">
        <v>18</v>
      </c>
      <c r="AU37" s="47" t="s">
        <v>137</v>
      </c>
      <c r="AV37" s="175" t="s">
        <v>307</v>
      </c>
      <c r="AW37" s="177">
        <v>4</v>
      </c>
      <c r="AX37" s="177">
        <v>0</v>
      </c>
      <c r="AY37" s="177">
        <v>3</v>
      </c>
      <c r="AZ37" s="177">
        <f t="shared" si="40"/>
        <v>3</v>
      </c>
      <c r="BA37" s="177">
        <v>0</v>
      </c>
      <c r="BB37" s="202">
        <f t="shared" si="41"/>
        <v>16</v>
      </c>
      <c r="BC37" s="177">
        <f t="shared" si="42"/>
        <v>6</v>
      </c>
      <c r="BD37" s="177">
        <f t="shared" si="43"/>
        <v>7</v>
      </c>
      <c r="BE37" s="177">
        <f t="shared" si="44"/>
        <v>13</v>
      </c>
      <c r="BF37" s="203">
        <f t="shared" si="45"/>
        <v>6</v>
      </c>
      <c r="BG37" s="48">
        <v>12</v>
      </c>
      <c r="BH37" s="48">
        <v>6</v>
      </c>
      <c r="BI37" s="48">
        <v>4</v>
      </c>
      <c r="BJ37" s="48">
        <f t="shared" si="46"/>
        <v>10</v>
      </c>
      <c r="BK37" s="48">
        <v>6</v>
      </c>
      <c r="BL37" s="178"/>
      <c r="BM37" s="178"/>
      <c r="BN37" s="64">
        <v>9</v>
      </c>
      <c r="BP37" s="47" t="s">
        <v>189</v>
      </c>
      <c r="BQ37" s="47"/>
      <c r="BR37" s="177">
        <v>4</v>
      </c>
      <c r="BS37" s="177">
        <v>6</v>
      </c>
      <c r="BT37" s="177">
        <v>2</v>
      </c>
      <c r="BU37" s="177">
        <f>+BS37+BT37</f>
        <v>8</v>
      </c>
      <c r="BV37" s="177">
        <v>0</v>
      </c>
      <c r="BW37" s="202">
        <f t="shared" si="34"/>
        <v>12</v>
      </c>
      <c r="BX37" s="177">
        <f t="shared" si="34"/>
        <v>9</v>
      </c>
      <c r="BY37" s="177">
        <f t="shared" si="34"/>
        <v>7</v>
      </c>
      <c r="BZ37" s="177">
        <f t="shared" si="15"/>
        <v>16</v>
      </c>
      <c r="CA37" s="203">
        <f t="shared" si="16"/>
        <v>0</v>
      </c>
      <c r="CB37" s="48">
        <v>8</v>
      </c>
      <c r="CC37" s="48">
        <v>3</v>
      </c>
      <c r="CD37" s="48">
        <v>5</v>
      </c>
      <c r="CE37" s="48">
        <f t="shared" si="11"/>
        <v>8</v>
      </c>
      <c r="CF37" s="48">
        <v>0</v>
      </c>
      <c r="CG37" s="178"/>
    </row>
    <row r="38" spans="1:85" ht="16.5" customHeight="1" x14ac:dyDescent="0.25">
      <c r="A38" s="178"/>
      <c r="B38" s="324"/>
      <c r="C38" s="327" t="s">
        <v>647</v>
      </c>
      <c r="D38" s="324"/>
      <c r="E38" s="324"/>
      <c r="F38" s="331"/>
      <c r="G38" s="330">
        <v>4</v>
      </c>
      <c r="H38" s="177">
        <v>1</v>
      </c>
      <c r="I38" s="175" t="s">
        <v>267</v>
      </c>
      <c r="L38" s="175" t="s">
        <v>818</v>
      </c>
      <c r="M38" s="175"/>
      <c r="N38" s="175"/>
      <c r="O38" s="175"/>
      <c r="P38" s="175"/>
      <c r="Q38" s="178"/>
      <c r="R38" s="178"/>
      <c r="S38" s="323"/>
      <c r="T38" s="94">
        <v>7.5</v>
      </c>
      <c r="U38" s="106" t="s">
        <v>149</v>
      </c>
      <c r="V38" s="107"/>
      <c r="W38" s="106"/>
      <c r="X38" s="106"/>
      <c r="Y38" s="106" t="s">
        <v>23</v>
      </c>
      <c r="Z38" s="383"/>
      <c r="AA38" s="58"/>
      <c r="AB38" s="58">
        <v>14</v>
      </c>
      <c r="AC38" s="58">
        <v>8</v>
      </c>
      <c r="AD38" s="58">
        <v>5</v>
      </c>
      <c r="AE38" s="58">
        <v>1</v>
      </c>
      <c r="AF38" s="411">
        <f t="shared" si="47"/>
        <v>0.6071428571428571</v>
      </c>
      <c r="AG38" s="411"/>
      <c r="AH38" s="58">
        <v>0</v>
      </c>
      <c r="AI38" s="58">
        <v>1</v>
      </c>
      <c r="AJ38" s="58">
        <v>39</v>
      </c>
      <c r="AK38" s="58">
        <v>1</v>
      </c>
      <c r="AL38" s="58">
        <v>1</v>
      </c>
      <c r="AM38" s="79">
        <f t="shared" si="48"/>
        <v>2.7857142857142856</v>
      </c>
      <c r="AN38" s="177"/>
      <c r="AO38" s="177"/>
      <c r="AP38" s="177"/>
      <c r="AQ38" s="369"/>
      <c r="AR38" s="178"/>
      <c r="AS38" s="64">
        <v>7.5</v>
      </c>
      <c r="AT38" s="48">
        <v>4</v>
      </c>
      <c r="AU38" s="47" t="s">
        <v>59</v>
      </c>
      <c r="AV38" s="175" t="s">
        <v>307</v>
      </c>
      <c r="AW38" s="177">
        <v>6</v>
      </c>
      <c r="AX38" s="177">
        <v>0</v>
      </c>
      <c r="AY38" s="177">
        <v>2</v>
      </c>
      <c r="AZ38" s="177">
        <f t="shared" si="40"/>
        <v>2</v>
      </c>
      <c r="BA38" s="177">
        <v>2</v>
      </c>
      <c r="BB38" s="202">
        <f t="shared" si="41"/>
        <v>18</v>
      </c>
      <c r="BC38" s="177">
        <f t="shared" si="42"/>
        <v>0</v>
      </c>
      <c r="BD38" s="177">
        <f t="shared" si="43"/>
        <v>9</v>
      </c>
      <c r="BE38" s="177">
        <f t="shared" si="44"/>
        <v>9</v>
      </c>
      <c r="BF38" s="203">
        <f t="shared" si="45"/>
        <v>2</v>
      </c>
      <c r="BG38" s="48">
        <v>12</v>
      </c>
      <c r="BH38" s="48">
        <v>0</v>
      </c>
      <c r="BI38" s="48">
        <v>7</v>
      </c>
      <c r="BJ38" s="48">
        <f t="shared" si="46"/>
        <v>7</v>
      </c>
      <c r="BK38" s="48">
        <v>0</v>
      </c>
      <c r="BL38" s="178"/>
      <c r="BM38" s="178"/>
      <c r="BN38" s="64">
        <v>7.5</v>
      </c>
      <c r="BP38" s="47" t="s">
        <v>612</v>
      </c>
      <c r="BQ38" s="47"/>
      <c r="BR38" s="177">
        <v>0</v>
      </c>
      <c r="BS38" s="177">
        <v>0</v>
      </c>
      <c r="BT38" s="177">
        <v>0</v>
      </c>
      <c r="BU38" s="177">
        <f>+BS38+BT38</f>
        <v>0</v>
      </c>
      <c r="BV38" s="177">
        <v>0</v>
      </c>
      <c r="BW38" s="202">
        <f t="shared" ref="BW38:BY52" si="49">+CB38+BR38</f>
        <v>1</v>
      </c>
      <c r="BX38" s="177">
        <f t="shared" si="49"/>
        <v>0</v>
      </c>
      <c r="BY38" s="177">
        <f t="shared" si="49"/>
        <v>0</v>
      </c>
      <c r="BZ38" s="177">
        <f t="shared" si="15"/>
        <v>0</v>
      </c>
      <c r="CA38" s="203">
        <f t="shared" si="16"/>
        <v>0</v>
      </c>
      <c r="CB38" s="48">
        <v>1</v>
      </c>
      <c r="CC38" s="48">
        <v>0</v>
      </c>
      <c r="CD38" s="48">
        <v>0</v>
      </c>
      <c r="CE38" s="48">
        <f t="shared" si="11"/>
        <v>0</v>
      </c>
      <c r="CF38" s="48">
        <v>0</v>
      </c>
      <c r="CG38" s="178"/>
    </row>
    <row r="39" spans="1:85" ht="16.5" customHeight="1" x14ac:dyDescent="0.25">
      <c r="A39" s="178"/>
      <c r="B39" s="321" t="s">
        <v>36</v>
      </c>
      <c r="C39" s="320"/>
      <c r="D39" s="320" t="s">
        <v>190</v>
      </c>
      <c r="E39" s="320"/>
      <c r="F39" s="320"/>
      <c r="G39" s="330"/>
      <c r="H39" s="177">
        <v>1</v>
      </c>
      <c r="I39" s="175" t="s">
        <v>791</v>
      </c>
      <c r="L39" s="175" t="s">
        <v>819</v>
      </c>
      <c r="M39" s="175"/>
      <c r="N39" s="175"/>
      <c r="O39" s="175"/>
      <c r="P39" s="175"/>
      <c r="Q39" s="178"/>
      <c r="R39" s="178"/>
      <c r="S39" s="323"/>
      <c r="T39" s="94">
        <v>7</v>
      </c>
      <c r="U39" s="106" t="s">
        <v>24</v>
      </c>
      <c r="V39" s="107"/>
      <c r="W39" s="106"/>
      <c r="X39" s="106"/>
      <c r="Y39" s="106" t="s">
        <v>25</v>
      </c>
      <c r="Z39" s="383"/>
      <c r="AA39" s="58"/>
      <c r="AB39" s="58">
        <v>15</v>
      </c>
      <c r="AC39" s="58">
        <v>7</v>
      </c>
      <c r="AD39" s="58">
        <v>7</v>
      </c>
      <c r="AE39" s="58">
        <v>1</v>
      </c>
      <c r="AF39" s="411">
        <f t="shared" si="47"/>
        <v>0.5</v>
      </c>
      <c r="AG39" s="411"/>
      <c r="AH39" s="58">
        <v>2</v>
      </c>
      <c r="AI39" s="58">
        <v>0</v>
      </c>
      <c r="AJ39" s="58">
        <v>47</v>
      </c>
      <c r="AK39" s="58">
        <v>1</v>
      </c>
      <c r="AL39" s="58">
        <v>1</v>
      </c>
      <c r="AM39" s="79">
        <f t="shared" si="48"/>
        <v>3.1333333333333333</v>
      </c>
      <c r="AN39" s="177"/>
      <c r="AO39" s="177"/>
      <c r="AP39" s="177"/>
      <c r="AQ39" s="369"/>
      <c r="AR39" s="178"/>
      <c r="AS39" s="64">
        <v>7</v>
      </c>
      <c r="AT39" s="48">
        <v>8</v>
      </c>
      <c r="AU39" s="47" t="s">
        <v>167</v>
      </c>
      <c r="AV39" s="175" t="s">
        <v>307</v>
      </c>
      <c r="AW39" s="177">
        <v>3</v>
      </c>
      <c r="AX39" s="177">
        <v>0</v>
      </c>
      <c r="AY39" s="177">
        <v>1</v>
      </c>
      <c r="AZ39" s="177">
        <f t="shared" si="40"/>
        <v>1</v>
      </c>
      <c r="BA39" s="177">
        <v>0</v>
      </c>
      <c r="BB39" s="202">
        <f t="shared" si="41"/>
        <v>16</v>
      </c>
      <c r="BC39" s="177">
        <f t="shared" si="42"/>
        <v>3</v>
      </c>
      <c r="BD39" s="177">
        <f t="shared" si="43"/>
        <v>6</v>
      </c>
      <c r="BE39" s="177">
        <f t="shared" si="44"/>
        <v>9</v>
      </c>
      <c r="BF39" s="203">
        <f t="shared" si="45"/>
        <v>2</v>
      </c>
      <c r="BG39" s="48">
        <v>13</v>
      </c>
      <c r="BH39" s="48">
        <v>3</v>
      </c>
      <c r="BI39" s="48">
        <v>5</v>
      </c>
      <c r="BJ39" s="48">
        <f t="shared" si="46"/>
        <v>8</v>
      </c>
      <c r="BK39" s="48">
        <v>2</v>
      </c>
      <c r="BL39" s="178"/>
      <c r="BM39" s="178"/>
      <c r="BN39" s="64">
        <v>7</v>
      </c>
      <c r="BP39" s="47" t="s">
        <v>267</v>
      </c>
      <c r="BQ39" s="47" t="s">
        <v>696</v>
      </c>
      <c r="BR39" s="177"/>
      <c r="BS39" s="177"/>
      <c r="BT39" s="177"/>
      <c r="BU39" s="177"/>
      <c r="BV39" s="177"/>
      <c r="BW39" s="202">
        <f t="shared" si="49"/>
        <v>12</v>
      </c>
      <c r="BX39" s="177">
        <f t="shared" si="49"/>
        <v>5</v>
      </c>
      <c r="BY39" s="177">
        <f t="shared" si="49"/>
        <v>4</v>
      </c>
      <c r="BZ39" s="177">
        <f t="shared" si="15"/>
        <v>9</v>
      </c>
      <c r="CA39" s="203">
        <f t="shared" si="16"/>
        <v>2</v>
      </c>
      <c r="CB39" s="48">
        <v>12</v>
      </c>
      <c r="CC39" s="48">
        <v>5</v>
      </c>
      <c r="CD39" s="48">
        <v>4</v>
      </c>
      <c r="CE39" s="48">
        <f t="shared" si="11"/>
        <v>9</v>
      </c>
      <c r="CF39" s="48">
        <v>2</v>
      </c>
      <c r="CG39" s="178"/>
    </row>
    <row r="40" spans="1:85" ht="16.5" customHeight="1" x14ac:dyDescent="0.25">
      <c r="A40" s="178"/>
      <c r="H40" s="177">
        <v>2</v>
      </c>
      <c r="I40" s="175" t="s">
        <v>791</v>
      </c>
      <c r="J40" s="174"/>
      <c r="K40" s="174"/>
      <c r="L40" s="175" t="s">
        <v>819</v>
      </c>
      <c r="M40" s="175"/>
      <c r="N40" s="175"/>
      <c r="O40" s="175"/>
      <c r="P40" s="175"/>
      <c r="Q40" s="178"/>
      <c r="R40" s="178"/>
      <c r="S40" s="323"/>
      <c r="T40" s="94">
        <v>8</v>
      </c>
      <c r="U40" s="106" t="s">
        <v>126</v>
      </c>
      <c r="V40" s="107"/>
      <c r="W40" s="106"/>
      <c r="X40" s="106"/>
      <c r="Y40" s="106" t="s">
        <v>21</v>
      </c>
      <c r="Z40" s="383"/>
      <c r="AA40" s="58"/>
      <c r="AB40" s="58">
        <v>15</v>
      </c>
      <c r="AC40" s="58">
        <v>3</v>
      </c>
      <c r="AD40" s="58">
        <v>10</v>
      </c>
      <c r="AE40" s="58">
        <v>2</v>
      </c>
      <c r="AF40" s="411">
        <f t="shared" si="47"/>
        <v>0.26666666666666666</v>
      </c>
      <c r="AG40" s="411"/>
      <c r="AH40" s="58">
        <v>0</v>
      </c>
      <c r="AI40" s="58">
        <v>0</v>
      </c>
      <c r="AJ40" s="58">
        <v>49</v>
      </c>
      <c r="AK40" s="58">
        <v>1</v>
      </c>
      <c r="AL40" s="58">
        <v>0</v>
      </c>
      <c r="AM40" s="79">
        <f t="shared" si="48"/>
        <v>3.2666666666666666</v>
      </c>
      <c r="AN40" s="177"/>
      <c r="AO40" s="177"/>
      <c r="AP40" s="177"/>
      <c r="AQ40" s="369"/>
      <c r="AR40" s="178"/>
      <c r="AS40" s="64">
        <v>7.5</v>
      </c>
      <c r="AT40" s="48">
        <v>13</v>
      </c>
      <c r="AU40" s="47" t="s">
        <v>38</v>
      </c>
      <c r="AV40" s="175" t="s">
        <v>307</v>
      </c>
      <c r="AW40" s="177">
        <v>6</v>
      </c>
      <c r="AX40" s="177">
        <v>0</v>
      </c>
      <c r="AY40" s="177">
        <v>1</v>
      </c>
      <c r="AZ40" s="177">
        <f t="shared" si="40"/>
        <v>1</v>
      </c>
      <c r="BA40" s="177">
        <v>0</v>
      </c>
      <c r="BB40" s="202">
        <f t="shared" si="41"/>
        <v>19</v>
      </c>
      <c r="BC40" s="177">
        <f t="shared" si="42"/>
        <v>0</v>
      </c>
      <c r="BD40" s="177">
        <f t="shared" si="43"/>
        <v>8</v>
      </c>
      <c r="BE40" s="177">
        <f t="shared" si="44"/>
        <v>8</v>
      </c>
      <c r="BF40" s="203">
        <f t="shared" si="45"/>
        <v>0</v>
      </c>
      <c r="BG40" s="48">
        <v>13</v>
      </c>
      <c r="BH40" s="48">
        <v>0</v>
      </c>
      <c r="BI40" s="48">
        <v>7</v>
      </c>
      <c r="BJ40" s="48">
        <f t="shared" si="46"/>
        <v>7</v>
      </c>
      <c r="BK40" s="48">
        <v>0</v>
      </c>
      <c r="BL40" s="178"/>
      <c r="BM40" s="178"/>
      <c r="BN40" s="64">
        <v>9</v>
      </c>
      <c r="BP40" s="47" t="s">
        <v>207</v>
      </c>
      <c r="BQ40" s="47"/>
      <c r="BR40" s="177">
        <v>3</v>
      </c>
      <c r="BS40" s="177">
        <v>1</v>
      </c>
      <c r="BT40" s="177">
        <v>4</v>
      </c>
      <c r="BU40" s="177">
        <f>+BS40+BT40</f>
        <v>5</v>
      </c>
      <c r="BV40" s="177">
        <v>0</v>
      </c>
      <c r="BW40" s="202">
        <f t="shared" si="49"/>
        <v>6</v>
      </c>
      <c r="BX40" s="177">
        <f t="shared" si="49"/>
        <v>3</v>
      </c>
      <c r="BY40" s="177">
        <f t="shared" si="49"/>
        <v>4</v>
      </c>
      <c r="BZ40" s="177">
        <f t="shared" si="15"/>
        <v>7</v>
      </c>
      <c r="CA40" s="203">
        <f t="shared" si="16"/>
        <v>0</v>
      </c>
      <c r="CB40" s="48">
        <v>3</v>
      </c>
      <c r="CC40" s="48">
        <v>2</v>
      </c>
      <c r="CD40" s="48">
        <v>0</v>
      </c>
      <c r="CE40" s="48">
        <f t="shared" si="11"/>
        <v>2</v>
      </c>
      <c r="CF40" s="48">
        <v>0</v>
      </c>
      <c r="CG40" s="178"/>
    </row>
    <row r="41" spans="1:85" ht="16.5" customHeight="1" x14ac:dyDescent="0.25">
      <c r="A41" s="178"/>
      <c r="H41" s="177">
        <v>2</v>
      </c>
      <c r="I41" s="175" t="s">
        <v>46</v>
      </c>
      <c r="J41" s="174"/>
      <c r="K41" s="174"/>
      <c r="L41" s="175" t="s">
        <v>820</v>
      </c>
      <c r="M41" s="175"/>
      <c r="N41" s="175"/>
      <c r="O41" s="175"/>
      <c r="P41" s="175"/>
      <c r="Q41" s="178"/>
      <c r="R41" s="178"/>
      <c r="S41" s="323"/>
      <c r="T41" s="94">
        <v>7</v>
      </c>
      <c r="U41" s="106" t="s">
        <v>22</v>
      </c>
      <c r="V41" s="107"/>
      <c r="W41" s="106"/>
      <c r="X41" s="106"/>
      <c r="Y41" s="106" t="s">
        <v>15</v>
      </c>
      <c r="Z41" s="383"/>
      <c r="AA41" s="58"/>
      <c r="AB41" s="58">
        <v>14</v>
      </c>
      <c r="AC41" s="58">
        <v>4</v>
      </c>
      <c r="AD41" s="58">
        <v>6</v>
      </c>
      <c r="AE41" s="58">
        <v>4</v>
      </c>
      <c r="AF41" s="411">
        <f t="shared" si="47"/>
        <v>0.42857142857142855</v>
      </c>
      <c r="AG41" s="411"/>
      <c r="AH41" s="58">
        <v>0</v>
      </c>
      <c r="AI41" s="58">
        <v>1</v>
      </c>
      <c r="AJ41" s="58">
        <v>49</v>
      </c>
      <c r="AK41" s="58">
        <v>0</v>
      </c>
      <c r="AL41" s="58">
        <v>0</v>
      </c>
      <c r="AM41" s="79">
        <f t="shared" si="48"/>
        <v>3.5</v>
      </c>
      <c r="AN41" s="177"/>
      <c r="AO41" s="177"/>
      <c r="AP41" s="177"/>
      <c r="AQ41" s="369"/>
      <c r="AR41" s="178"/>
      <c r="AS41" s="64">
        <v>6</v>
      </c>
      <c r="AT41" s="48">
        <v>3</v>
      </c>
      <c r="AU41" s="47" t="s">
        <v>67</v>
      </c>
      <c r="AV41" s="175" t="s">
        <v>307</v>
      </c>
      <c r="AW41" s="177">
        <v>0</v>
      </c>
      <c r="AX41" s="177">
        <v>0</v>
      </c>
      <c r="AY41" s="177">
        <v>0</v>
      </c>
      <c r="AZ41" s="177">
        <f t="shared" si="40"/>
        <v>0</v>
      </c>
      <c r="BA41" s="177">
        <v>0</v>
      </c>
      <c r="BB41" s="202">
        <f t="shared" si="41"/>
        <v>5</v>
      </c>
      <c r="BC41" s="177">
        <f t="shared" si="42"/>
        <v>0</v>
      </c>
      <c r="BD41" s="177">
        <f t="shared" si="43"/>
        <v>5</v>
      </c>
      <c r="BE41" s="177">
        <f t="shared" si="44"/>
        <v>5</v>
      </c>
      <c r="BF41" s="203">
        <f t="shared" si="45"/>
        <v>0</v>
      </c>
      <c r="BG41" s="48">
        <v>5</v>
      </c>
      <c r="BH41" s="48">
        <v>0</v>
      </c>
      <c r="BI41" s="48">
        <v>5</v>
      </c>
      <c r="BJ41" s="48">
        <f t="shared" si="46"/>
        <v>5</v>
      </c>
      <c r="BK41" s="48">
        <v>0</v>
      </c>
      <c r="BL41" s="178"/>
      <c r="BM41" s="178"/>
      <c r="BN41" s="64">
        <v>8</v>
      </c>
      <c r="BP41" s="47" t="s">
        <v>296</v>
      </c>
      <c r="BQ41" s="47"/>
      <c r="BR41" s="177">
        <v>1</v>
      </c>
      <c r="BS41" s="177">
        <v>0</v>
      </c>
      <c r="BT41" s="177">
        <v>0</v>
      </c>
      <c r="BU41" s="177">
        <f>+BS41+BT41</f>
        <v>0</v>
      </c>
      <c r="BV41" s="177">
        <v>0</v>
      </c>
      <c r="BW41" s="202">
        <f t="shared" si="49"/>
        <v>4</v>
      </c>
      <c r="BX41" s="177">
        <f t="shared" si="49"/>
        <v>0</v>
      </c>
      <c r="BY41" s="177">
        <f t="shared" si="49"/>
        <v>1</v>
      </c>
      <c r="BZ41" s="177">
        <f t="shared" si="15"/>
        <v>1</v>
      </c>
      <c r="CA41" s="203">
        <f t="shared" si="16"/>
        <v>0</v>
      </c>
      <c r="CB41" s="48">
        <v>3</v>
      </c>
      <c r="CC41" s="48">
        <v>0</v>
      </c>
      <c r="CD41" s="48">
        <v>1</v>
      </c>
      <c r="CE41" s="48">
        <f t="shared" si="11"/>
        <v>1</v>
      </c>
      <c r="CF41" s="48">
        <v>0</v>
      </c>
      <c r="CG41" s="178"/>
    </row>
    <row r="42" spans="1:85" ht="16.5" customHeight="1" x14ac:dyDescent="0.25">
      <c r="A42" s="178"/>
      <c r="B42" s="212"/>
      <c r="C42" s="224"/>
      <c r="D42" s="224"/>
      <c r="E42" s="224"/>
      <c r="F42" s="224"/>
      <c r="G42" s="224"/>
      <c r="H42" s="224"/>
      <c r="I42" s="224"/>
      <c r="J42" s="225"/>
      <c r="K42" s="225"/>
      <c r="L42" s="225"/>
      <c r="M42" s="225"/>
      <c r="N42" s="225"/>
      <c r="O42" s="225"/>
      <c r="P42" s="225"/>
      <c r="Q42" s="178"/>
      <c r="R42" s="178"/>
      <c r="S42" s="323"/>
      <c r="T42" s="94">
        <v>7.5</v>
      </c>
      <c r="U42" s="106" t="s">
        <v>127</v>
      </c>
      <c r="V42" s="107"/>
      <c r="W42" s="106"/>
      <c r="X42" s="106"/>
      <c r="Y42" s="106" t="s">
        <v>19</v>
      </c>
      <c r="Z42" s="383"/>
      <c r="AA42" s="58"/>
      <c r="AB42" s="58">
        <v>15</v>
      </c>
      <c r="AC42" s="58">
        <v>3</v>
      </c>
      <c r="AD42" s="58">
        <v>9</v>
      </c>
      <c r="AE42" s="58">
        <v>3</v>
      </c>
      <c r="AF42" s="411">
        <f t="shared" si="47"/>
        <v>0.3</v>
      </c>
      <c r="AG42" s="411"/>
      <c r="AH42" s="58">
        <v>0</v>
      </c>
      <c r="AI42" s="58">
        <v>1</v>
      </c>
      <c r="AJ42" s="58">
        <v>56</v>
      </c>
      <c r="AK42" s="58">
        <v>1</v>
      </c>
      <c r="AL42" s="58">
        <v>0</v>
      </c>
      <c r="AM42" s="79">
        <f t="shared" si="48"/>
        <v>3.7333333333333334</v>
      </c>
      <c r="AN42" s="177"/>
      <c r="AO42" s="177"/>
      <c r="AP42" s="177"/>
      <c r="AQ42" s="369"/>
      <c r="AR42" s="178"/>
      <c r="AS42" s="64">
        <v>6.5</v>
      </c>
      <c r="AT42" s="48">
        <v>34</v>
      </c>
      <c r="AU42" s="47" t="s">
        <v>139</v>
      </c>
      <c r="AV42" s="175" t="s">
        <v>307</v>
      </c>
      <c r="AW42" s="177">
        <v>6</v>
      </c>
      <c r="AX42" s="177">
        <v>0</v>
      </c>
      <c r="AY42" s="177">
        <v>0</v>
      </c>
      <c r="AZ42" s="177">
        <f t="shared" si="40"/>
        <v>0</v>
      </c>
      <c r="BA42" s="177">
        <v>0</v>
      </c>
      <c r="BB42" s="202">
        <f t="shared" si="41"/>
        <v>17</v>
      </c>
      <c r="BC42" s="177">
        <f t="shared" si="42"/>
        <v>0</v>
      </c>
      <c r="BD42" s="177">
        <f t="shared" si="43"/>
        <v>5</v>
      </c>
      <c r="BE42" s="177">
        <f t="shared" si="44"/>
        <v>5</v>
      </c>
      <c r="BF42" s="203">
        <f t="shared" si="45"/>
        <v>0</v>
      </c>
      <c r="BG42" s="48">
        <v>11</v>
      </c>
      <c r="BH42" s="48">
        <v>0</v>
      </c>
      <c r="BI42" s="48">
        <v>5</v>
      </c>
      <c r="BJ42" s="48">
        <f t="shared" si="46"/>
        <v>5</v>
      </c>
      <c r="BK42" s="48">
        <v>0</v>
      </c>
      <c r="BL42" s="178"/>
      <c r="BM42" s="178"/>
      <c r="BN42" s="64">
        <v>6</v>
      </c>
      <c r="BP42" s="47" t="s">
        <v>305</v>
      </c>
      <c r="BQ42" s="47" t="s">
        <v>694</v>
      </c>
      <c r="BR42" s="177"/>
      <c r="BS42" s="177"/>
      <c r="BT42" s="177"/>
      <c r="BU42" s="177"/>
      <c r="BV42" s="177"/>
      <c r="BW42" s="202">
        <f t="shared" si="49"/>
        <v>12</v>
      </c>
      <c r="BX42" s="177">
        <f t="shared" si="49"/>
        <v>0</v>
      </c>
      <c r="BY42" s="177">
        <f t="shared" si="49"/>
        <v>0</v>
      </c>
      <c r="BZ42" s="177">
        <f t="shared" si="15"/>
        <v>0</v>
      </c>
      <c r="CA42" s="203">
        <f t="shared" si="16"/>
        <v>0</v>
      </c>
      <c r="CB42" s="48">
        <v>12</v>
      </c>
      <c r="CC42" s="48">
        <v>0</v>
      </c>
      <c r="CD42" s="48">
        <v>0</v>
      </c>
      <c r="CE42" s="48">
        <f t="shared" si="11"/>
        <v>0</v>
      </c>
      <c r="CF42" s="48">
        <v>0</v>
      </c>
      <c r="CG42" s="178"/>
    </row>
    <row r="43" spans="1:85" ht="16.5" customHeight="1" thickBot="1" x14ac:dyDescent="0.3">
      <c r="A43" s="178"/>
      <c r="B43" s="368" t="s">
        <v>93</v>
      </c>
      <c r="C43" s="327" t="s">
        <v>646</v>
      </c>
      <c r="D43" s="324"/>
      <c r="E43" s="328"/>
      <c r="F43" s="328"/>
      <c r="G43" s="330">
        <v>5</v>
      </c>
      <c r="H43" s="177">
        <v>1</v>
      </c>
      <c r="I43" s="175" t="s">
        <v>401</v>
      </c>
      <c r="J43" s="175"/>
      <c r="K43" s="175"/>
      <c r="L43" s="175"/>
      <c r="M43" s="175" t="s">
        <v>254</v>
      </c>
      <c r="N43" s="175"/>
      <c r="O43" s="175"/>
      <c r="P43" s="175"/>
      <c r="Q43" s="178"/>
      <c r="R43" s="178"/>
      <c r="S43" s="323"/>
      <c r="T43" s="385"/>
      <c r="U43" s="386" t="s">
        <v>26</v>
      </c>
      <c r="V43" s="383"/>
      <c r="W43" s="386"/>
      <c r="X43" s="386"/>
      <c r="Y43" s="387"/>
      <c r="Z43" s="386"/>
      <c r="AA43" s="43"/>
      <c r="AB43" s="43">
        <f>+AB107</f>
        <v>8.5</v>
      </c>
      <c r="AC43" s="43">
        <f>+AC107</f>
        <v>5</v>
      </c>
      <c r="AD43" s="43">
        <f>+AD107</f>
        <v>3</v>
      </c>
      <c r="AE43" s="43">
        <f>+AE107</f>
        <v>1</v>
      </c>
      <c r="AF43" s="412">
        <f>+AF107</f>
        <v>0.6470588235294118</v>
      </c>
      <c r="AG43" s="412"/>
      <c r="AH43" s="43">
        <f t="shared" ref="AH43:AM43" si="50">+AH107</f>
        <v>2</v>
      </c>
      <c r="AI43" s="43">
        <f t="shared" si="50"/>
        <v>0</v>
      </c>
      <c r="AJ43" s="43">
        <f t="shared" si="50"/>
        <v>18</v>
      </c>
      <c r="AK43" s="43">
        <f t="shared" si="50"/>
        <v>0</v>
      </c>
      <c r="AL43" s="43">
        <f t="shared" si="50"/>
        <v>0</v>
      </c>
      <c r="AM43" s="57">
        <f t="shared" si="50"/>
        <v>2.1176470588235294</v>
      </c>
      <c r="AN43" s="177"/>
      <c r="AO43" s="177"/>
      <c r="AP43" s="177"/>
      <c r="AQ43" s="369"/>
      <c r="AR43" s="178"/>
      <c r="AS43" s="64">
        <v>6</v>
      </c>
      <c r="AT43" s="48">
        <v>5</v>
      </c>
      <c r="AU43" s="47" t="s">
        <v>362</v>
      </c>
      <c r="AV43" s="175" t="s">
        <v>307</v>
      </c>
      <c r="AW43" s="177">
        <v>5</v>
      </c>
      <c r="AX43" s="177">
        <v>0</v>
      </c>
      <c r="AY43" s="177">
        <v>0</v>
      </c>
      <c r="AZ43" s="177">
        <f t="shared" si="40"/>
        <v>0</v>
      </c>
      <c r="BA43" s="177">
        <v>0</v>
      </c>
      <c r="BB43" s="202">
        <f t="shared" si="41"/>
        <v>15</v>
      </c>
      <c r="BC43" s="177">
        <f t="shared" si="42"/>
        <v>0</v>
      </c>
      <c r="BD43" s="177">
        <f t="shared" si="43"/>
        <v>4</v>
      </c>
      <c r="BE43" s="177">
        <f t="shared" si="44"/>
        <v>4</v>
      </c>
      <c r="BF43" s="203">
        <f t="shared" si="45"/>
        <v>2</v>
      </c>
      <c r="BG43" s="48">
        <v>10</v>
      </c>
      <c r="BH43" s="48">
        <v>0</v>
      </c>
      <c r="BI43" s="48">
        <v>4</v>
      </c>
      <c r="BJ43" s="48">
        <f t="shared" si="46"/>
        <v>4</v>
      </c>
      <c r="BK43" s="48">
        <v>2</v>
      </c>
      <c r="BL43" s="178"/>
      <c r="BM43" s="178"/>
      <c r="BN43" s="64">
        <v>7</v>
      </c>
      <c r="BP43" s="47" t="s">
        <v>369</v>
      </c>
      <c r="BQ43" s="47"/>
      <c r="BR43" s="177">
        <v>2</v>
      </c>
      <c r="BS43" s="177">
        <v>0</v>
      </c>
      <c r="BT43" s="177">
        <v>1</v>
      </c>
      <c r="BU43" s="177">
        <f t="shared" ref="BU43:BU49" si="51">+BS43+BT43</f>
        <v>1</v>
      </c>
      <c r="BV43" s="177">
        <v>0</v>
      </c>
      <c r="BW43" s="202">
        <f t="shared" si="49"/>
        <v>7</v>
      </c>
      <c r="BX43" s="177">
        <f t="shared" si="49"/>
        <v>2</v>
      </c>
      <c r="BY43" s="177">
        <f t="shared" si="49"/>
        <v>6</v>
      </c>
      <c r="BZ43" s="177">
        <f t="shared" si="15"/>
        <v>8</v>
      </c>
      <c r="CA43" s="203">
        <f t="shared" si="16"/>
        <v>0</v>
      </c>
      <c r="CB43" s="48">
        <v>5</v>
      </c>
      <c r="CC43" s="48">
        <v>2</v>
      </c>
      <c r="CD43" s="48">
        <v>5</v>
      </c>
      <c r="CE43" s="48">
        <f t="shared" si="11"/>
        <v>7</v>
      </c>
      <c r="CF43" s="48">
        <v>0</v>
      </c>
      <c r="CG43" s="178"/>
    </row>
    <row r="44" spans="1:85" ht="16.5" customHeight="1" thickBot="1" x14ac:dyDescent="0.3">
      <c r="A44" s="178"/>
      <c r="B44" s="177" t="s">
        <v>36</v>
      </c>
      <c r="C44" s="320"/>
      <c r="D44" s="320" t="s">
        <v>190</v>
      </c>
      <c r="E44" s="320"/>
      <c r="F44" s="324"/>
      <c r="G44" s="330"/>
      <c r="H44" s="177">
        <v>1</v>
      </c>
      <c r="I44" s="175" t="s">
        <v>401</v>
      </c>
      <c r="J44" s="175"/>
      <c r="K44" s="175"/>
      <c r="L44" s="175" t="s">
        <v>822</v>
      </c>
      <c r="M44" s="175"/>
      <c r="N44" s="175"/>
      <c r="O44" s="175"/>
      <c r="P44" s="175"/>
      <c r="Q44" s="178"/>
      <c r="R44" s="178"/>
      <c r="S44" s="323"/>
      <c r="T44" s="84"/>
      <c r="U44" s="84"/>
      <c r="V44" s="83" t="s">
        <v>653</v>
      </c>
      <c r="W44" s="84"/>
      <c r="X44" s="84"/>
      <c r="Y44" s="84"/>
      <c r="Z44" s="83"/>
      <c r="AA44" s="68"/>
      <c r="AB44" s="68">
        <f t="shared" ref="AB44:AE44" si="52">SUM(AB35:AB43)</f>
        <v>120</v>
      </c>
      <c r="AC44" s="68">
        <f t="shared" si="52"/>
        <v>50</v>
      </c>
      <c r="AD44" s="68">
        <f t="shared" si="52"/>
        <v>50</v>
      </c>
      <c r="AE44" s="68">
        <f t="shared" si="52"/>
        <v>20</v>
      </c>
      <c r="AF44" s="413">
        <f t="shared" ref="AF44" si="53">+(AC44*2+AE44)/(2*AB44)</f>
        <v>0.5</v>
      </c>
      <c r="AG44" s="413"/>
      <c r="AH44" s="68">
        <f t="shared" ref="AH44:AL44" si="54">SUM(AH35:AH43)</f>
        <v>4</v>
      </c>
      <c r="AI44" s="68">
        <f t="shared" si="54"/>
        <v>6</v>
      </c>
      <c r="AJ44" s="68">
        <f t="shared" si="54"/>
        <v>324</v>
      </c>
      <c r="AK44" s="68">
        <f t="shared" si="54"/>
        <v>5</v>
      </c>
      <c r="AL44" s="68">
        <f t="shared" si="54"/>
        <v>12</v>
      </c>
      <c r="AM44" s="85">
        <f>+AJ44/AB44</f>
        <v>2.7</v>
      </c>
      <c r="AN44" s="177"/>
      <c r="AO44" s="177"/>
      <c r="AP44" s="177"/>
      <c r="AQ44" s="369"/>
      <c r="AR44" s="178"/>
      <c r="AS44" s="33" t="s">
        <v>245</v>
      </c>
      <c r="AT44" s="216"/>
      <c r="AU44" s="216"/>
      <c r="AV44" s="216"/>
      <c r="AW44" s="217">
        <f>SUM(AW33:AW43)</f>
        <v>60</v>
      </c>
      <c r="AX44" s="217">
        <f t="shared" ref="AX44" si="55">SUM(AX33:AX43)</f>
        <v>12</v>
      </c>
      <c r="AY44" s="217">
        <f>SUM(AY33:AY43)+SUMIF(Y$5:Y$12,"Dive Shop",AI$5:AI$12)</f>
        <v>15</v>
      </c>
      <c r="AZ44" s="217">
        <f t="shared" si="38"/>
        <v>27</v>
      </c>
      <c r="BA44" s="217">
        <f>SUM(BA33:BA43)+SUMIF(Y$5:Y$12,"Dive Shop",AH$5:AH$12)</f>
        <v>10</v>
      </c>
      <c r="BB44" s="218">
        <f t="shared" ref="BB44:BF45" si="56">+AW44+BG44</f>
        <v>207</v>
      </c>
      <c r="BC44" s="217">
        <f t="shared" si="56"/>
        <v>63</v>
      </c>
      <c r="BD44" s="217">
        <f t="shared" si="56"/>
        <v>84</v>
      </c>
      <c r="BE44" s="217">
        <f t="shared" si="56"/>
        <v>147</v>
      </c>
      <c r="BF44" s="219">
        <f t="shared" si="56"/>
        <v>34</v>
      </c>
      <c r="BG44" s="217">
        <f>+SUM(BG33:BG43)</f>
        <v>147</v>
      </c>
      <c r="BH44" s="217">
        <f t="shared" ref="BH44" si="57">+SUM(BH33:BH43)</f>
        <v>51</v>
      </c>
      <c r="BI44" s="217">
        <f>+SUM(BI33:BI43)+SUMIF($Y$35:$Y$42,"Dive",$AI$35:$AI$42)</f>
        <v>69</v>
      </c>
      <c r="BJ44" s="217">
        <f>+BI44+BH44</f>
        <v>120</v>
      </c>
      <c r="BK44" s="217">
        <f>+SUM(BK33:BK43)+SUMIF($Y$35:$Y$42,"Dive Shop",$AH$35:$AH$42)</f>
        <v>24</v>
      </c>
      <c r="BL44" s="178"/>
      <c r="BM44" s="178"/>
      <c r="BN44" s="64">
        <v>8.5</v>
      </c>
      <c r="BP44" s="47" t="s">
        <v>428</v>
      </c>
      <c r="BQ44" s="47"/>
      <c r="BR44" s="177">
        <v>1</v>
      </c>
      <c r="BS44" s="177">
        <v>0</v>
      </c>
      <c r="BT44" s="177">
        <v>1</v>
      </c>
      <c r="BU44" s="177">
        <f t="shared" si="51"/>
        <v>1</v>
      </c>
      <c r="BV44" s="177">
        <v>0</v>
      </c>
      <c r="BW44" s="202">
        <f t="shared" si="49"/>
        <v>3</v>
      </c>
      <c r="BX44" s="177">
        <f t="shared" si="49"/>
        <v>0</v>
      </c>
      <c r="BY44" s="177">
        <f t="shared" si="49"/>
        <v>1</v>
      </c>
      <c r="BZ44" s="177">
        <f t="shared" si="15"/>
        <v>1</v>
      </c>
      <c r="CA44" s="203">
        <f t="shared" si="16"/>
        <v>0</v>
      </c>
      <c r="CB44" s="48">
        <v>2</v>
      </c>
      <c r="CC44" s="48">
        <v>0</v>
      </c>
      <c r="CD44" s="48">
        <v>0</v>
      </c>
      <c r="CE44" s="48">
        <f t="shared" si="11"/>
        <v>0</v>
      </c>
      <c r="CF44" s="48">
        <v>0</v>
      </c>
      <c r="CG44" s="178"/>
    </row>
    <row r="45" spans="1:85" ht="16.5" customHeight="1" x14ac:dyDescent="0.25">
      <c r="A45" s="178"/>
      <c r="C45" s="18"/>
      <c r="H45" s="177">
        <v>2</v>
      </c>
      <c r="I45" s="175" t="s">
        <v>821</v>
      </c>
      <c r="L45" s="175"/>
      <c r="M45" s="175" t="s">
        <v>254</v>
      </c>
      <c r="N45" s="175"/>
      <c r="O45" s="175"/>
      <c r="Q45" s="178"/>
      <c r="R45" s="178"/>
      <c r="S45" s="323"/>
      <c r="T45" s="177"/>
      <c r="U45" s="175"/>
      <c r="V45" s="175"/>
      <c r="W45" s="175"/>
      <c r="X45" s="194"/>
      <c r="Y45" s="175"/>
      <c r="Z45" s="177"/>
      <c r="AA45" s="177"/>
      <c r="AB45" s="177"/>
      <c r="AC45" s="177"/>
      <c r="AD45" s="177"/>
      <c r="AE45" s="176"/>
      <c r="AF45" s="177"/>
      <c r="AG45" s="175"/>
      <c r="AH45" s="175"/>
      <c r="AI45" s="175"/>
      <c r="AJ45" s="194"/>
      <c r="AK45" s="175"/>
      <c r="AL45" s="177"/>
      <c r="AM45" s="177"/>
      <c r="AN45" s="177"/>
      <c r="AO45" s="177"/>
      <c r="AP45" s="177"/>
      <c r="AQ45" s="369"/>
      <c r="AR45" s="178"/>
      <c r="AS45" s="35" t="s">
        <v>21</v>
      </c>
      <c r="AT45" s="220"/>
      <c r="AU45" s="220"/>
      <c r="AV45" s="32" t="s">
        <v>88</v>
      </c>
      <c r="AW45" s="199">
        <v>10</v>
      </c>
      <c r="AX45" s="199">
        <v>5</v>
      </c>
      <c r="AY45" s="199">
        <v>3</v>
      </c>
      <c r="AZ45" s="177">
        <f t="shared" si="38"/>
        <v>8</v>
      </c>
      <c r="BA45" s="199">
        <v>0</v>
      </c>
      <c r="BB45" s="202">
        <f t="shared" si="56"/>
        <v>53</v>
      </c>
      <c r="BC45" s="177">
        <f t="shared" si="56"/>
        <v>10</v>
      </c>
      <c r="BD45" s="177">
        <f t="shared" si="56"/>
        <v>6</v>
      </c>
      <c r="BE45" s="177">
        <f t="shared" si="56"/>
        <v>16</v>
      </c>
      <c r="BF45" s="203">
        <f t="shared" si="56"/>
        <v>4</v>
      </c>
      <c r="BG45" s="31">
        <v>43</v>
      </c>
      <c r="BH45" s="31">
        <v>5</v>
      </c>
      <c r="BI45" s="31">
        <v>3</v>
      </c>
      <c r="BJ45" s="31">
        <f t="shared" ref="BJ45" si="58">+BH45+BI45</f>
        <v>8</v>
      </c>
      <c r="BK45" s="31">
        <v>4</v>
      </c>
      <c r="BL45" s="178"/>
      <c r="BM45" s="178"/>
      <c r="BN45" s="64">
        <v>7</v>
      </c>
      <c r="BP45" s="47" t="s">
        <v>298</v>
      </c>
      <c r="BQ45" s="47"/>
      <c r="BR45" s="177">
        <v>3</v>
      </c>
      <c r="BS45" s="177">
        <v>0</v>
      </c>
      <c r="BT45" s="177">
        <v>2</v>
      </c>
      <c r="BU45" s="177">
        <f t="shared" si="51"/>
        <v>2</v>
      </c>
      <c r="BV45" s="177">
        <v>0</v>
      </c>
      <c r="BW45" s="202">
        <f t="shared" si="49"/>
        <v>7</v>
      </c>
      <c r="BX45" s="177">
        <f t="shared" si="49"/>
        <v>0</v>
      </c>
      <c r="BY45" s="177">
        <f t="shared" si="49"/>
        <v>2</v>
      </c>
      <c r="BZ45" s="177">
        <f t="shared" si="15"/>
        <v>2</v>
      </c>
      <c r="CA45" s="203">
        <f t="shared" si="16"/>
        <v>0</v>
      </c>
      <c r="CB45" s="48">
        <v>4</v>
      </c>
      <c r="CC45" s="48">
        <v>0</v>
      </c>
      <c r="CD45" s="48">
        <v>0</v>
      </c>
      <c r="CE45" s="48">
        <f t="shared" si="11"/>
        <v>0</v>
      </c>
      <c r="CF45" s="48">
        <v>0</v>
      </c>
      <c r="CG45" s="178"/>
    </row>
    <row r="46" spans="1:85" ht="16.5" customHeight="1" x14ac:dyDescent="0.25">
      <c r="A46" s="178"/>
      <c r="C46" s="18"/>
      <c r="D46" s="18"/>
      <c r="E46" s="18"/>
      <c r="F46" s="18"/>
      <c r="G46" s="18"/>
      <c r="H46" s="177">
        <v>2</v>
      </c>
      <c r="I46" s="175" t="s">
        <v>401</v>
      </c>
      <c r="L46" s="175" t="s">
        <v>165</v>
      </c>
      <c r="M46" s="175"/>
      <c r="N46" s="175"/>
      <c r="O46" s="175"/>
      <c r="Q46" s="178"/>
      <c r="R46" s="178"/>
      <c r="S46" s="323"/>
      <c r="T46" s="177"/>
      <c r="U46" s="175"/>
      <c r="V46" s="175"/>
      <c r="W46" s="175"/>
      <c r="X46" s="194"/>
      <c r="Y46" s="175"/>
      <c r="Z46" s="177"/>
      <c r="AA46" s="177"/>
      <c r="AB46" s="177"/>
      <c r="AC46" s="177"/>
      <c r="AD46" s="177"/>
      <c r="AE46" s="176"/>
      <c r="AF46" s="177"/>
      <c r="AG46" s="175"/>
      <c r="AH46" s="175"/>
      <c r="AI46" s="175"/>
      <c r="AJ46" s="194"/>
      <c r="AK46" s="175"/>
      <c r="AL46" s="177"/>
      <c r="AM46" s="177"/>
      <c r="AN46" s="177"/>
      <c r="AO46" s="177"/>
      <c r="AP46" s="177"/>
      <c r="AQ46" s="369"/>
      <c r="AR46" s="178"/>
      <c r="AS46" s="64">
        <v>8.5</v>
      </c>
      <c r="AT46" s="48">
        <v>33</v>
      </c>
      <c r="AU46" s="47" t="s">
        <v>480</v>
      </c>
      <c r="AV46" s="47" t="s">
        <v>21</v>
      </c>
      <c r="AW46" s="177">
        <v>5</v>
      </c>
      <c r="AX46" s="177">
        <v>4</v>
      </c>
      <c r="AY46" s="177">
        <v>5</v>
      </c>
      <c r="AZ46" s="177">
        <f t="shared" ref="AZ46:AZ55" si="59">+AY46+AX46</f>
        <v>9</v>
      </c>
      <c r="BA46" s="177">
        <v>0</v>
      </c>
      <c r="BB46" s="202">
        <f t="shared" ref="BB46:BB55" si="60">+AW46+BG46</f>
        <v>5</v>
      </c>
      <c r="BC46" s="177">
        <f t="shared" ref="BC46:BC55" si="61">+AX46+BH46</f>
        <v>4</v>
      </c>
      <c r="BD46" s="177">
        <f t="shared" ref="BD46:BD55" si="62">+AY46+BI46</f>
        <v>5</v>
      </c>
      <c r="BE46" s="177">
        <f t="shared" ref="BE46:BE55" si="63">+AZ46+BJ46</f>
        <v>9</v>
      </c>
      <c r="BF46" s="203">
        <f t="shared" ref="BF46:BF55" si="64">+BA46+BK46</f>
        <v>0</v>
      </c>
      <c r="BG46" s="48"/>
      <c r="BH46" s="48"/>
      <c r="BI46" s="48"/>
      <c r="BJ46" s="48"/>
      <c r="BK46" s="48"/>
      <c r="BL46" s="178"/>
      <c r="BM46" s="178"/>
      <c r="BN46" s="64">
        <v>8.5</v>
      </c>
      <c r="BP46" s="47" t="s">
        <v>297</v>
      </c>
      <c r="BQ46" s="47"/>
      <c r="BR46" s="177">
        <v>1</v>
      </c>
      <c r="BS46" s="177">
        <v>0</v>
      </c>
      <c r="BT46" s="177">
        <v>1</v>
      </c>
      <c r="BU46" s="177">
        <f t="shared" si="51"/>
        <v>1</v>
      </c>
      <c r="BV46" s="177">
        <v>0</v>
      </c>
      <c r="BW46" s="202">
        <f t="shared" si="49"/>
        <v>3</v>
      </c>
      <c r="BX46" s="177">
        <f t="shared" si="49"/>
        <v>0</v>
      </c>
      <c r="BY46" s="177">
        <f t="shared" si="49"/>
        <v>2</v>
      </c>
      <c r="BZ46" s="177">
        <f t="shared" si="15"/>
        <v>2</v>
      </c>
      <c r="CA46" s="203">
        <f t="shared" si="16"/>
        <v>0</v>
      </c>
      <c r="CB46" s="48">
        <v>2</v>
      </c>
      <c r="CC46" s="48">
        <v>0</v>
      </c>
      <c r="CD46" s="48">
        <v>1</v>
      </c>
      <c r="CE46" s="48">
        <f t="shared" si="11"/>
        <v>1</v>
      </c>
      <c r="CF46" s="48">
        <v>0</v>
      </c>
      <c r="CG46" s="178"/>
    </row>
    <row r="47" spans="1:85" ht="16.5" customHeight="1" x14ac:dyDescent="0.25">
      <c r="A47" s="178"/>
      <c r="C47" s="18"/>
      <c r="H47" s="177">
        <v>2</v>
      </c>
      <c r="I47" s="175" t="s">
        <v>165</v>
      </c>
      <c r="J47" s="174"/>
      <c r="K47" s="174"/>
      <c r="L47" s="175" t="s">
        <v>823</v>
      </c>
      <c r="M47" s="175"/>
      <c r="N47" s="175"/>
      <c r="O47" s="175"/>
      <c r="P47" s="175"/>
      <c r="Q47" s="178"/>
      <c r="R47" s="178"/>
      <c r="S47" s="323"/>
      <c r="T47" s="177"/>
      <c r="U47" s="175"/>
      <c r="V47" s="175"/>
      <c r="W47" s="175"/>
      <c r="X47" s="194"/>
      <c r="Y47" s="175"/>
      <c r="Z47" s="177"/>
      <c r="AA47" s="177"/>
      <c r="AB47" s="177"/>
      <c r="AC47" s="177"/>
      <c r="AD47" s="177"/>
      <c r="AE47" s="176"/>
      <c r="AF47" s="177"/>
      <c r="AG47" s="175"/>
      <c r="AH47" s="175"/>
      <c r="AI47" s="175"/>
      <c r="AJ47" s="194"/>
      <c r="AK47" s="175"/>
      <c r="AL47" s="177"/>
      <c r="AM47" s="177"/>
      <c r="AN47" s="177"/>
      <c r="AO47" s="177"/>
      <c r="AP47" s="177"/>
      <c r="AQ47" s="369"/>
      <c r="AR47" s="178"/>
      <c r="AS47" s="64">
        <v>8</v>
      </c>
      <c r="AT47" s="48">
        <v>11</v>
      </c>
      <c r="AU47" s="47" t="s">
        <v>55</v>
      </c>
      <c r="AV47" s="47" t="s">
        <v>21</v>
      </c>
      <c r="AW47" s="177">
        <v>5</v>
      </c>
      <c r="AX47" s="177">
        <v>5</v>
      </c>
      <c r="AY47" s="177">
        <v>2</v>
      </c>
      <c r="AZ47" s="177">
        <f t="shared" si="59"/>
        <v>7</v>
      </c>
      <c r="BA47" s="177">
        <v>0</v>
      </c>
      <c r="BB47" s="202">
        <f t="shared" si="60"/>
        <v>19</v>
      </c>
      <c r="BC47" s="177">
        <f t="shared" si="61"/>
        <v>8</v>
      </c>
      <c r="BD47" s="177">
        <f t="shared" si="62"/>
        <v>7</v>
      </c>
      <c r="BE47" s="177">
        <f t="shared" si="63"/>
        <v>15</v>
      </c>
      <c r="BF47" s="203">
        <f t="shared" si="64"/>
        <v>4</v>
      </c>
      <c r="BG47" s="48">
        <v>14</v>
      </c>
      <c r="BH47" s="48">
        <v>3</v>
      </c>
      <c r="BI47" s="48">
        <v>5</v>
      </c>
      <c r="BJ47" s="48">
        <f t="shared" ref="BJ47:BJ53" si="65">+BH47+BI47</f>
        <v>8</v>
      </c>
      <c r="BK47" s="48">
        <v>4</v>
      </c>
      <c r="BL47" s="178"/>
      <c r="BM47" s="178"/>
      <c r="BN47" s="64">
        <v>7.5</v>
      </c>
      <c r="BP47" s="47" t="s">
        <v>407</v>
      </c>
      <c r="BQ47" s="47"/>
      <c r="BR47" s="177">
        <v>0</v>
      </c>
      <c r="BS47" s="177">
        <v>0</v>
      </c>
      <c r="BT47" s="177">
        <v>0</v>
      </c>
      <c r="BU47" s="177">
        <f t="shared" si="51"/>
        <v>0</v>
      </c>
      <c r="BV47" s="177">
        <v>0</v>
      </c>
      <c r="BW47" s="202">
        <f t="shared" si="49"/>
        <v>1</v>
      </c>
      <c r="BX47" s="177">
        <f t="shared" si="49"/>
        <v>0</v>
      </c>
      <c r="BY47" s="177">
        <f t="shared" si="49"/>
        <v>0</v>
      </c>
      <c r="BZ47" s="177">
        <f t="shared" si="15"/>
        <v>0</v>
      </c>
      <c r="CA47" s="203">
        <f t="shared" si="16"/>
        <v>0</v>
      </c>
      <c r="CB47" s="48">
        <v>1</v>
      </c>
      <c r="CC47" s="48">
        <v>0</v>
      </c>
      <c r="CD47" s="48">
        <v>0</v>
      </c>
      <c r="CE47" s="48">
        <f t="shared" si="11"/>
        <v>0</v>
      </c>
      <c r="CF47" s="48">
        <v>0</v>
      </c>
      <c r="CG47" s="178"/>
    </row>
    <row r="48" spans="1:85" ht="16.5" customHeight="1" x14ac:dyDescent="0.25">
      <c r="A48" s="178"/>
      <c r="C48" s="18"/>
      <c r="I48" s="175"/>
      <c r="J48" s="174"/>
      <c r="K48" s="174"/>
      <c r="L48" s="175"/>
      <c r="M48" s="175"/>
      <c r="N48" s="175"/>
      <c r="O48" s="175"/>
      <c r="P48" s="175"/>
      <c r="Q48" s="178"/>
      <c r="R48" s="178"/>
      <c r="S48" s="323"/>
      <c r="T48" s="177"/>
      <c r="U48" s="175"/>
      <c r="V48" s="175"/>
      <c r="W48" s="175"/>
      <c r="X48" s="194"/>
      <c r="Y48" s="175"/>
      <c r="Z48" s="177"/>
      <c r="AA48" s="177"/>
      <c r="AB48" s="177"/>
      <c r="AC48" s="177"/>
      <c r="AD48" s="177"/>
      <c r="AE48" s="176"/>
      <c r="AF48" s="177"/>
      <c r="AG48" s="175"/>
      <c r="AH48" s="175"/>
      <c r="AI48" s="175"/>
      <c r="AJ48" s="194"/>
      <c r="AK48" s="175"/>
      <c r="AL48" s="177"/>
      <c r="AM48" s="177"/>
      <c r="AN48" s="177"/>
      <c r="AO48" s="177"/>
      <c r="AP48" s="177"/>
      <c r="AQ48" s="369"/>
      <c r="AR48" s="369"/>
      <c r="AS48" s="64">
        <v>7.5</v>
      </c>
      <c r="AT48" s="48">
        <v>7</v>
      </c>
      <c r="AU48" s="47" t="s">
        <v>142</v>
      </c>
      <c r="AV48" s="32" t="s">
        <v>21</v>
      </c>
      <c r="AW48" s="177">
        <v>6</v>
      </c>
      <c r="AX48" s="177">
        <v>3</v>
      </c>
      <c r="AY48" s="177">
        <v>4</v>
      </c>
      <c r="AZ48" s="177">
        <f t="shared" si="59"/>
        <v>7</v>
      </c>
      <c r="BA48" s="177">
        <v>0</v>
      </c>
      <c r="BB48" s="202">
        <f t="shared" si="60"/>
        <v>21</v>
      </c>
      <c r="BC48" s="177">
        <f t="shared" si="61"/>
        <v>6</v>
      </c>
      <c r="BD48" s="177">
        <f t="shared" si="62"/>
        <v>7</v>
      </c>
      <c r="BE48" s="177">
        <f t="shared" si="63"/>
        <v>13</v>
      </c>
      <c r="BF48" s="203">
        <f t="shared" si="64"/>
        <v>0</v>
      </c>
      <c r="BG48" s="48">
        <v>15</v>
      </c>
      <c r="BH48" s="48">
        <v>3</v>
      </c>
      <c r="BI48" s="48">
        <v>3</v>
      </c>
      <c r="BJ48" s="48">
        <f t="shared" si="65"/>
        <v>6</v>
      </c>
      <c r="BK48" s="48">
        <v>0</v>
      </c>
      <c r="BL48" s="178"/>
      <c r="BM48" s="369"/>
      <c r="BN48" s="64">
        <v>6</v>
      </c>
      <c r="BP48" s="47" t="s">
        <v>163</v>
      </c>
      <c r="BQ48" s="47"/>
      <c r="BR48" s="177">
        <v>0</v>
      </c>
      <c r="BS48" s="177">
        <v>0</v>
      </c>
      <c r="BT48" s="177">
        <v>0</v>
      </c>
      <c r="BU48" s="177">
        <f t="shared" si="51"/>
        <v>0</v>
      </c>
      <c r="BV48" s="177">
        <v>0</v>
      </c>
      <c r="BW48" s="202">
        <f t="shared" si="49"/>
        <v>2</v>
      </c>
      <c r="BX48" s="177">
        <f t="shared" si="49"/>
        <v>0</v>
      </c>
      <c r="BY48" s="177">
        <f t="shared" si="49"/>
        <v>1</v>
      </c>
      <c r="BZ48" s="177">
        <f t="shared" si="15"/>
        <v>1</v>
      </c>
      <c r="CA48" s="203">
        <f t="shared" si="16"/>
        <v>0</v>
      </c>
      <c r="CB48" s="48">
        <v>2</v>
      </c>
      <c r="CC48" s="48">
        <v>0</v>
      </c>
      <c r="CD48" s="48">
        <v>1</v>
      </c>
      <c r="CE48" s="48">
        <f t="shared" si="11"/>
        <v>1</v>
      </c>
      <c r="CF48" s="48">
        <v>0</v>
      </c>
      <c r="CG48" s="369"/>
    </row>
    <row r="49" spans="1:85" ht="16.5" customHeight="1" x14ac:dyDescent="0.25">
      <c r="A49" s="178"/>
      <c r="B49" s="328"/>
      <c r="C49" s="327" t="s">
        <v>650</v>
      </c>
      <c r="D49" s="324"/>
      <c r="E49" s="324"/>
      <c r="F49" s="328"/>
      <c r="G49" s="330">
        <v>2</v>
      </c>
      <c r="H49" s="177">
        <v>2</v>
      </c>
      <c r="I49" s="175" t="s">
        <v>75</v>
      </c>
      <c r="J49" s="174"/>
      <c r="K49" s="174"/>
      <c r="L49" s="175" t="s">
        <v>192</v>
      </c>
      <c r="M49" s="175"/>
      <c r="N49" s="175"/>
      <c r="O49" s="175"/>
      <c r="P49" s="175"/>
      <c r="Q49" s="178"/>
      <c r="R49" s="178"/>
      <c r="S49" s="323"/>
      <c r="T49" s="177"/>
      <c r="U49" s="175"/>
      <c r="V49" s="175"/>
      <c r="W49" s="175"/>
      <c r="X49" s="194"/>
      <c r="Y49" s="175"/>
      <c r="Z49" s="177"/>
      <c r="AA49" s="177"/>
      <c r="AB49" s="177"/>
      <c r="AC49" s="177"/>
      <c r="AD49" s="177"/>
      <c r="AE49" s="176"/>
      <c r="AF49" s="177"/>
      <c r="AG49" s="175"/>
      <c r="AH49" s="175"/>
      <c r="AI49" s="175"/>
      <c r="AJ49" s="194"/>
      <c r="AK49" s="175"/>
      <c r="AL49" s="177"/>
      <c r="AM49" s="177"/>
      <c r="AN49" s="177"/>
      <c r="AO49" s="177"/>
      <c r="AP49" s="177"/>
      <c r="AQ49" s="369"/>
      <c r="AR49" s="178"/>
      <c r="AS49" s="64">
        <v>8.5</v>
      </c>
      <c r="AT49" s="48">
        <v>4</v>
      </c>
      <c r="AU49" s="47" t="s">
        <v>39</v>
      </c>
      <c r="AV49" s="47" t="s">
        <v>21</v>
      </c>
      <c r="AW49" s="177">
        <v>4</v>
      </c>
      <c r="AX49" s="177">
        <v>3</v>
      </c>
      <c r="AY49" s="177">
        <v>1</v>
      </c>
      <c r="AZ49" s="177">
        <f t="shared" si="59"/>
        <v>4</v>
      </c>
      <c r="BA49" s="177">
        <v>0</v>
      </c>
      <c r="BB49" s="202">
        <f t="shared" si="60"/>
        <v>15</v>
      </c>
      <c r="BC49" s="177">
        <f t="shared" si="61"/>
        <v>6</v>
      </c>
      <c r="BD49" s="177">
        <f t="shared" si="62"/>
        <v>3</v>
      </c>
      <c r="BE49" s="177">
        <f t="shared" si="63"/>
        <v>9</v>
      </c>
      <c r="BF49" s="203">
        <f t="shared" si="64"/>
        <v>0</v>
      </c>
      <c r="BG49" s="48">
        <v>11</v>
      </c>
      <c r="BH49" s="48">
        <v>3</v>
      </c>
      <c r="BI49" s="48">
        <v>2</v>
      </c>
      <c r="BJ49" s="48">
        <f t="shared" si="65"/>
        <v>5</v>
      </c>
      <c r="BK49" s="48">
        <v>0</v>
      </c>
      <c r="BL49" s="178"/>
      <c r="BM49" s="178"/>
      <c r="BN49" s="64">
        <v>9</v>
      </c>
      <c r="BP49" s="47" t="s">
        <v>497</v>
      </c>
      <c r="BQ49" s="47"/>
      <c r="BR49" s="177">
        <v>1</v>
      </c>
      <c r="BS49" s="177">
        <v>0</v>
      </c>
      <c r="BT49" s="177">
        <v>2</v>
      </c>
      <c r="BU49" s="177">
        <f t="shared" si="51"/>
        <v>2</v>
      </c>
      <c r="BV49" s="177">
        <v>2</v>
      </c>
      <c r="BW49" s="202">
        <f t="shared" si="49"/>
        <v>3</v>
      </c>
      <c r="BX49" s="177">
        <f t="shared" si="49"/>
        <v>2</v>
      </c>
      <c r="BY49" s="177">
        <f t="shared" si="49"/>
        <v>2</v>
      </c>
      <c r="BZ49" s="177">
        <f t="shared" si="15"/>
        <v>4</v>
      </c>
      <c r="CA49" s="203">
        <f t="shared" si="16"/>
        <v>2</v>
      </c>
      <c r="CB49" s="48">
        <v>2</v>
      </c>
      <c r="CC49" s="48">
        <v>2</v>
      </c>
      <c r="CD49" s="48">
        <v>0</v>
      </c>
      <c r="CE49" s="48">
        <f t="shared" si="11"/>
        <v>2</v>
      </c>
      <c r="CF49" s="48">
        <v>0</v>
      </c>
      <c r="CG49" s="178"/>
    </row>
    <row r="50" spans="1:85" ht="16.5" customHeight="1" x14ac:dyDescent="0.25">
      <c r="A50" s="178"/>
      <c r="B50" s="177" t="s">
        <v>36</v>
      </c>
      <c r="C50" s="320"/>
      <c r="D50" s="320" t="s">
        <v>190</v>
      </c>
      <c r="E50" s="320"/>
      <c r="F50" s="320"/>
      <c r="G50" s="330"/>
      <c r="H50" s="177">
        <v>2</v>
      </c>
      <c r="I50" s="175" t="s">
        <v>192</v>
      </c>
      <c r="L50" s="175" t="s">
        <v>47</v>
      </c>
      <c r="M50" s="175"/>
      <c r="N50" s="175"/>
      <c r="Q50" s="178"/>
      <c r="R50" s="178"/>
      <c r="S50" s="323"/>
      <c r="T50" s="177"/>
      <c r="U50" s="175"/>
      <c r="V50" s="175"/>
      <c r="W50" s="175"/>
      <c r="X50" s="194"/>
      <c r="Y50" s="175"/>
      <c r="Z50" s="177"/>
      <c r="AA50" s="177"/>
      <c r="AB50" s="177"/>
      <c r="AC50" s="177"/>
      <c r="AD50" s="177"/>
      <c r="AE50" s="176"/>
      <c r="AF50" s="177"/>
      <c r="AG50" s="175"/>
      <c r="AH50" s="175"/>
      <c r="AI50" s="175"/>
      <c r="AJ50" s="194"/>
      <c r="AK50" s="175"/>
      <c r="AL50" s="177"/>
      <c r="AM50" s="177"/>
      <c r="AN50" s="177"/>
      <c r="AO50" s="177"/>
      <c r="AP50" s="177"/>
      <c r="AQ50" s="369"/>
      <c r="AR50" s="369"/>
      <c r="AS50" s="64">
        <v>7</v>
      </c>
      <c r="AT50" s="48">
        <v>2</v>
      </c>
      <c r="AU50" s="47" t="s">
        <v>41</v>
      </c>
      <c r="AV50" s="47" t="s">
        <v>21</v>
      </c>
      <c r="AW50" s="177">
        <v>5</v>
      </c>
      <c r="AX50" s="177">
        <v>0</v>
      </c>
      <c r="AY50" s="177">
        <v>3</v>
      </c>
      <c r="AZ50" s="177">
        <f t="shared" si="59"/>
        <v>3</v>
      </c>
      <c r="BA50" s="177">
        <v>4</v>
      </c>
      <c r="BB50" s="202">
        <f t="shared" si="60"/>
        <v>20</v>
      </c>
      <c r="BC50" s="177">
        <f t="shared" si="61"/>
        <v>1</v>
      </c>
      <c r="BD50" s="177">
        <f t="shared" si="62"/>
        <v>7</v>
      </c>
      <c r="BE50" s="177">
        <f t="shared" si="63"/>
        <v>8</v>
      </c>
      <c r="BF50" s="203">
        <f t="shared" si="64"/>
        <v>10</v>
      </c>
      <c r="BG50" s="48">
        <v>15</v>
      </c>
      <c r="BH50" s="48">
        <v>1</v>
      </c>
      <c r="BI50" s="48">
        <v>4</v>
      </c>
      <c r="BJ50" s="48">
        <f t="shared" si="65"/>
        <v>5</v>
      </c>
      <c r="BK50" s="48">
        <v>6</v>
      </c>
      <c r="BL50" s="369"/>
      <c r="BM50" s="369"/>
      <c r="BN50" s="64">
        <v>6.5</v>
      </c>
      <c r="BP50" s="47" t="s">
        <v>171</v>
      </c>
      <c r="BQ50" s="47" t="s">
        <v>694</v>
      </c>
      <c r="BR50" s="177"/>
      <c r="BS50" s="177"/>
      <c r="BT50" s="177"/>
      <c r="BU50" s="177"/>
      <c r="BV50" s="177"/>
      <c r="BW50" s="202">
        <f t="shared" si="49"/>
        <v>12</v>
      </c>
      <c r="BX50" s="177">
        <f t="shared" si="49"/>
        <v>1</v>
      </c>
      <c r="BY50" s="177">
        <f t="shared" si="49"/>
        <v>1</v>
      </c>
      <c r="BZ50" s="177">
        <f t="shared" si="15"/>
        <v>2</v>
      </c>
      <c r="CA50" s="203">
        <f t="shared" si="16"/>
        <v>0</v>
      </c>
      <c r="CB50" s="48">
        <v>12</v>
      </c>
      <c r="CC50" s="48">
        <v>1</v>
      </c>
      <c r="CD50" s="48">
        <v>1</v>
      </c>
      <c r="CE50" s="48">
        <f t="shared" si="11"/>
        <v>2</v>
      </c>
      <c r="CF50" s="48">
        <v>0</v>
      </c>
      <c r="CG50" s="369"/>
    </row>
    <row r="51" spans="1:85" ht="16.5" customHeight="1" x14ac:dyDescent="0.25">
      <c r="A51" s="178"/>
      <c r="B51" s="228"/>
      <c r="C51" s="229"/>
      <c r="D51" s="229"/>
      <c r="E51" s="229"/>
      <c r="F51" s="229"/>
      <c r="G51" s="230"/>
      <c r="H51" s="231"/>
      <c r="I51" s="229"/>
      <c r="J51" s="229"/>
      <c r="K51" s="231"/>
      <c r="L51" s="231"/>
      <c r="M51" s="231"/>
      <c r="N51" s="231"/>
      <c r="O51" s="231"/>
      <c r="P51" s="231"/>
      <c r="Q51" s="178"/>
      <c r="R51" s="178"/>
      <c r="S51" s="323"/>
      <c r="T51" s="177"/>
      <c r="U51" s="175"/>
      <c r="V51" s="175"/>
      <c r="W51" s="175"/>
      <c r="X51" s="194"/>
      <c r="Y51" s="175"/>
      <c r="Z51" s="177"/>
      <c r="AA51" s="177"/>
      <c r="AB51" s="177"/>
      <c r="AC51" s="177"/>
      <c r="AD51" s="177"/>
      <c r="AE51" s="176"/>
      <c r="AF51" s="177"/>
      <c r="AG51" s="175"/>
      <c r="AH51" s="175"/>
      <c r="AI51" s="175"/>
      <c r="AJ51" s="194"/>
      <c r="AK51" s="175"/>
      <c r="AL51" s="177"/>
      <c r="AM51" s="177"/>
      <c r="AN51" s="177"/>
      <c r="AO51" s="177"/>
      <c r="AP51" s="177"/>
      <c r="AQ51" s="369"/>
      <c r="AR51" s="178"/>
      <c r="AS51" s="64">
        <v>7.5</v>
      </c>
      <c r="AT51" s="48">
        <v>22</v>
      </c>
      <c r="AU51" s="47" t="s">
        <v>113</v>
      </c>
      <c r="AV51" s="47" t="s">
        <v>21</v>
      </c>
      <c r="AW51" s="177">
        <v>6</v>
      </c>
      <c r="AX51" s="177">
        <v>0</v>
      </c>
      <c r="AY51" s="177">
        <v>3</v>
      </c>
      <c r="AZ51" s="177">
        <f t="shared" si="59"/>
        <v>3</v>
      </c>
      <c r="BA51" s="177">
        <v>0</v>
      </c>
      <c r="BB51" s="202">
        <f t="shared" si="60"/>
        <v>21</v>
      </c>
      <c r="BC51" s="177">
        <f t="shared" si="61"/>
        <v>2</v>
      </c>
      <c r="BD51" s="177">
        <f t="shared" si="62"/>
        <v>5</v>
      </c>
      <c r="BE51" s="177">
        <f t="shared" si="63"/>
        <v>7</v>
      </c>
      <c r="BF51" s="203">
        <f t="shared" si="64"/>
        <v>0</v>
      </c>
      <c r="BG51" s="48">
        <v>15</v>
      </c>
      <c r="BH51" s="48">
        <v>2</v>
      </c>
      <c r="BI51" s="48">
        <v>2</v>
      </c>
      <c r="BJ51" s="48">
        <f t="shared" si="65"/>
        <v>4</v>
      </c>
      <c r="BK51" s="48">
        <v>0</v>
      </c>
      <c r="BL51" s="178"/>
      <c r="BM51" s="178"/>
      <c r="BN51" s="64">
        <v>6</v>
      </c>
      <c r="BP51" s="47" t="s">
        <v>459</v>
      </c>
      <c r="BQ51" s="47"/>
      <c r="BR51" s="177">
        <v>0</v>
      </c>
      <c r="BS51" s="177">
        <v>0</v>
      </c>
      <c r="BT51" s="177">
        <v>0</v>
      </c>
      <c r="BU51" s="177">
        <f>+BS51+BT51</f>
        <v>0</v>
      </c>
      <c r="BV51" s="177">
        <v>0</v>
      </c>
      <c r="BW51" s="202">
        <f t="shared" si="49"/>
        <v>2</v>
      </c>
      <c r="BX51" s="177">
        <f t="shared" si="49"/>
        <v>0</v>
      </c>
      <c r="BY51" s="177">
        <f t="shared" si="49"/>
        <v>0</v>
      </c>
      <c r="BZ51" s="177">
        <f t="shared" si="15"/>
        <v>0</v>
      </c>
      <c r="CA51" s="203">
        <f t="shared" si="16"/>
        <v>0</v>
      </c>
      <c r="CB51" s="48">
        <v>2</v>
      </c>
      <c r="CC51" s="48">
        <v>0</v>
      </c>
      <c r="CD51" s="48">
        <v>0</v>
      </c>
      <c r="CE51" s="48">
        <f t="shared" si="11"/>
        <v>0</v>
      </c>
      <c r="CF51" s="48">
        <v>0</v>
      </c>
      <c r="CG51" s="178"/>
    </row>
    <row r="52" spans="1:85" ht="16.5" customHeight="1" thickBot="1" x14ac:dyDescent="0.3">
      <c r="A52" s="178"/>
      <c r="B52" s="176"/>
      <c r="C52" s="176"/>
      <c r="D52" s="176"/>
      <c r="E52" s="175" t="s">
        <v>635</v>
      </c>
      <c r="F52" s="175"/>
      <c r="G52" s="370">
        <f>SUM(G14:G51)</f>
        <v>28</v>
      </c>
      <c r="H52" s="370"/>
      <c r="I52" s="227"/>
      <c r="J52" s="175" t="s">
        <v>101</v>
      </c>
      <c r="K52" s="227"/>
      <c r="L52" s="49">
        <f>COUNTA(C14:C51)-8</f>
        <v>2</v>
      </c>
      <c r="M52" s="174"/>
      <c r="N52" s="175" t="s">
        <v>132</v>
      </c>
      <c r="O52" s="370">
        <v>4</v>
      </c>
      <c r="P52" s="176"/>
      <c r="Q52" s="178"/>
      <c r="R52" s="178"/>
      <c r="S52" s="323"/>
      <c r="T52" s="177"/>
      <c r="U52" s="175"/>
      <c r="V52" s="175"/>
      <c r="W52" s="175"/>
      <c r="X52" s="194"/>
      <c r="Y52" s="175"/>
      <c r="Z52" s="177"/>
      <c r="AA52" s="177"/>
      <c r="AB52" s="177"/>
      <c r="AC52" s="177"/>
      <c r="AD52" s="177"/>
      <c r="AE52" s="176"/>
      <c r="AF52" s="177"/>
      <c r="AG52" s="175"/>
      <c r="AH52" s="175"/>
      <c r="AI52" s="175"/>
      <c r="AJ52" s="194"/>
      <c r="AK52" s="175"/>
      <c r="AL52" s="177"/>
      <c r="AM52" s="177"/>
      <c r="AN52" s="177"/>
      <c r="AO52" s="177"/>
      <c r="AP52" s="177"/>
      <c r="AQ52" s="369"/>
      <c r="AR52" s="369"/>
      <c r="AS52" s="64">
        <v>6</v>
      </c>
      <c r="AT52" s="48">
        <v>24</v>
      </c>
      <c r="AU52" s="47" t="s">
        <v>97</v>
      </c>
      <c r="AV52" s="47" t="s">
        <v>21</v>
      </c>
      <c r="AW52" s="177">
        <v>5</v>
      </c>
      <c r="AX52" s="177">
        <v>0</v>
      </c>
      <c r="AY52" s="177">
        <v>2</v>
      </c>
      <c r="AZ52" s="177">
        <f t="shared" si="59"/>
        <v>2</v>
      </c>
      <c r="BA52" s="177">
        <v>0</v>
      </c>
      <c r="BB52" s="202">
        <f t="shared" si="60"/>
        <v>16</v>
      </c>
      <c r="BC52" s="177">
        <f t="shared" si="61"/>
        <v>0</v>
      </c>
      <c r="BD52" s="177">
        <f t="shared" si="62"/>
        <v>3</v>
      </c>
      <c r="BE52" s="177">
        <f t="shared" si="63"/>
        <v>3</v>
      </c>
      <c r="BF52" s="203">
        <f t="shared" si="64"/>
        <v>0</v>
      </c>
      <c r="BG52" s="48">
        <v>11</v>
      </c>
      <c r="BH52" s="48">
        <v>0</v>
      </c>
      <c r="BI52" s="48">
        <v>1</v>
      </c>
      <c r="BJ52" s="48">
        <f t="shared" si="65"/>
        <v>1</v>
      </c>
      <c r="BK52" s="48">
        <v>0</v>
      </c>
      <c r="BL52" s="369"/>
      <c r="BM52" s="369"/>
      <c r="BN52" s="64">
        <v>8.5</v>
      </c>
      <c r="BP52" s="47" t="s">
        <v>587</v>
      </c>
      <c r="BQ52" s="47" t="s">
        <v>693</v>
      </c>
      <c r="BR52" s="177"/>
      <c r="BS52" s="177"/>
      <c r="BT52" s="177"/>
      <c r="BU52" s="177"/>
      <c r="BV52" s="177"/>
      <c r="BW52" s="202">
        <f t="shared" si="49"/>
        <v>2</v>
      </c>
      <c r="BX52" s="177">
        <f t="shared" si="49"/>
        <v>0</v>
      </c>
      <c r="BY52" s="177">
        <f t="shared" si="49"/>
        <v>0</v>
      </c>
      <c r="BZ52" s="177">
        <f t="shared" si="15"/>
        <v>0</v>
      </c>
      <c r="CA52" s="203">
        <f t="shared" si="16"/>
        <v>0</v>
      </c>
      <c r="CB52" s="48">
        <v>2</v>
      </c>
      <c r="CC52" s="48">
        <v>0</v>
      </c>
      <c r="CD52" s="48">
        <v>0</v>
      </c>
      <c r="CE52" s="48">
        <f t="shared" si="11"/>
        <v>0</v>
      </c>
      <c r="CF52" s="48">
        <v>0</v>
      </c>
      <c r="CG52" s="369"/>
    </row>
    <row r="53" spans="1:85" ht="16.5" customHeight="1" x14ac:dyDescent="0.25">
      <c r="A53" s="178"/>
      <c r="B53" s="174"/>
      <c r="C53" s="174"/>
      <c r="D53" s="174"/>
      <c r="E53" s="47" t="s">
        <v>210</v>
      </c>
      <c r="F53" s="47"/>
      <c r="G53" s="49">
        <f>COUNTA(L15:L51)+COUNTIF(L15:L51,"*&amp;*")</f>
        <v>38</v>
      </c>
      <c r="H53" s="174"/>
      <c r="I53" s="174"/>
      <c r="J53" s="174"/>
      <c r="K53" s="174"/>
      <c r="L53" s="174"/>
      <c r="M53" s="174"/>
      <c r="N53" s="174"/>
      <c r="O53" s="174"/>
      <c r="P53" s="174"/>
      <c r="Q53" s="178"/>
      <c r="R53" s="178"/>
      <c r="S53" s="323"/>
      <c r="T53" s="177"/>
      <c r="U53" s="175"/>
      <c r="V53" s="175"/>
      <c r="W53" s="175"/>
      <c r="X53" s="194"/>
      <c r="Y53" s="175"/>
      <c r="Z53" s="177"/>
      <c r="AA53" s="177"/>
      <c r="AB53" s="177"/>
      <c r="AC53" s="177"/>
      <c r="AD53" s="177"/>
      <c r="AE53" s="176"/>
      <c r="AF53" s="177"/>
      <c r="AG53" s="175"/>
      <c r="AH53" s="175"/>
      <c r="AI53" s="175"/>
      <c r="AJ53" s="194"/>
      <c r="AK53" s="175"/>
      <c r="AL53" s="177"/>
      <c r="AM53" s="177"/>
      <c r="AN53" s="177"/>
      <c r="AO53" s="177"/>
      <c r="AP53" s="177"/>
      <c r="AQ53" s="369"/>
      <c r="AR53" s="369"/>
      <c r="AS53" s="64">
        <v>7.5</v>
      </c>
      <c r="AT53" s="48">
        <v>25</v>
      </c>
      <c r="AU53" s="47" t="s">
        <v>92</v>
      </c>
      <c r="AV53" s="47" t="s">
        <v>21</v>
      </c>
      <c r="AW53" s="177">
        <v>5</v>
      </c>
      <c r="AX53" s="177">
        <v>0</v>
      </c>
      <c r="AY53" s="177">
        <v>2</v>
      </c>
      <c r="AZ53" s="177">
        <f t="shared" si="59"/>
        <v>2</v>
      </c>
      <c r="BA53" s="177">
        <v>0</v>
      </c>
      <c r="BB53" s="202">
        <f t="shared" si="60"/>
        <v>15</v>
      </c>
      <c r="BC53" s="177">
        <f t="shared" si="61"/>
        <v>1</v>
      </c>
      <c r="BD53" s="177">
        <f t="shared" si="62"/>
        <v>2</v>
      </c>
      <c r="BE53" s="177">
        <f t="shared" si="63"/>
        <v>3</v>
      </c>
      <c r="BF53" s="203">
        <f t="shared" si="64"/>
        <v>0</v>
      </c>
      <c r="BG53" s="48">
        <v>10</v>
      </c>
      <c r="BH53" s="48">
        <v>1</v>
      </c>
      <c r="BI53" s="48">
        <v>0</v>
      </c>
      <c r="BJ53" s="48">
        <f t="shared" si="65"/>
        <v>1</v>
      </c>
      <c r="BK53" s="48">
        <v>0</v>
      </c>
      <c r="BL53" s="178"/>
      <c r="BM53" s="369"/>
      <c r="BN53" s="232" t="s">
        <v>637</v>
      </c>
      <c r="BO53" s="232"/>
      <c r="BP53" s="233"/>
      <c r="BQ53" s="208"/>
      <c r="BR53" s="199">
        <f t="shared" ref="BR53:CF53" si="66">SUM(BR5:BR52)</f>
        <v>57</v>
      </c>
      <c r="BS53" s="199">
        <f t="shared" si="66"/>
        <v>19</v>
      </c>
      <c r="BT53" s="199">
        <f t="shared" si="66"/>
        <v>30</v>
      </c>
      <c r="BU53" s="199">
        <f t="shared" si="66"/>
        <v>49</v>
      </c>
      <c r="BV53" s="199">
        <f t="shared" si="66"/>
        <v>8</v>
      </c>
      <c r="BW53" s="199">
        <f t="shared" si="66"/>
        <v>272</v>
      </c>
      <c r="BX53" s="199">
        <f t="shared" si="66"/>
        <v>93</v>
      </c>
      <c r="BY53" s="199">
        <f t="shared" si="66"/>
        <v>87</v>
      </c>
      <c r="BZ53" s="199">
        <f t="shared" si="66"/>
        <v>180</v>
      </c>
      <c r="CA53" s="199">
        <f t="shared" si="66"/>
        <v>32</v>
      </c>
      <c r="CB53" s="199">
        <f t="shared" si="66"/>
        <v>215</v>
      </c>
      <c r="CC53" s="199">
        <f t="shared" si="66"/>
        <v>74</v>
      </c>
      <c r="CD53" s="199">
        <f t="shared" si="66"/>
        <v>57</v>
      </c>
      <c r="CE53" s="199">
        <f t="shared" si="66"/>
        <v>131</v>
      </c>
      <c r="CF53" s="199">
        <f t="shared" si="66"/>
        <v>24</v>
      </c>
      <c r="CG53" s="369"/>
    </row>
    <row r="54" spans="1:85" ht="16.5" customHeight="1" x14ac:dyDescent="0.25">
      <c r="A54" s="178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8"/>
      <c r="R54" s="178"/>
      <c r="S54" s="323"/>
      <c r="T54" s="177"/>
      <c r="U54" s="175"/>
      <c r="V54" s="175"/>
      <c r="W54" s="175"/>
      <c r="X54" s="194"/>
      <c r="Y54" s="175"/>
      <c r="Z54" s="177"/>
      <c r="AA54" s="177"/>
      <c r="AB54" s="177"/>
      <c r="AC54" s="177"/>
      <c r="AD54" s="177"/>
      <c r="AE54" s="176"/>
      <c r="AF54" s="177"/>
      <c r="AG54" s="175"/>
      <c r="AH54" s="175"/>
      <c r="AI54" s="175"/>
      <c r="AJ54" s="194"/>
      <c r="AK54" s="175"/>
      <c r="AL54" s="177"/>
      <c r="AM54" s="177"/>
      <c r="AN54" s="177"/>
      <c r="AO54" s="177"/>
      <c r="AP54" s="177"/>
      <c r="AQ54" s="369"/>
      <c r="AR54" s="369"/>
      <c r="AS54" s="64">
        <v>6.5</v>
      </c>
      <c r="AT54" s="48">
        <v>9</v>
      </c>
      <c r="AU54" s="47" t="s">
        <v>171</v>
      </c>
      <c r="AV54" s="47" t="s">
        <v>21</v>
      </c>
      <c r="AW54" s="177">
        <v>4</v>
      </c>
      <c r="AX54" s="177">
        <v>0</v>
      </c>
      <c r="AY54" s="177">
        <v>2</v>
      </c>
      <c r="AZ54" s="177">
        <f t="shared" si="59"/>
        <v>2</v>
      </c>
      <c r="BA54" s="177">
        <v>0</v>
      </c>
      <c r="BB54" s="202">
        <f t="shared" si="60"/>
        <v>4</v>
      </c>
      <c r="BC54" s="177">
        <f t="shared" si="61"/>
        <v>0</v>
      </c>
      <c r="BD54" s="177">
        <f t="shared" si="62"/>
        <v>2</v>
      </c>
      <c r="BE54" s="177">
        <f t="shared" si="63"/>
        <v>2</v>
      </c>
      <c r="BF54" s="203">
        <f t="shared" si="64"/>
        <v>0</v>
      </c>
      <c r="BG54" s="48"/>
      <c r="BH54" s="48"/>
      <c r="BI54" s="48"/>
      <c r="BJ54" s="48"/>
      <c r="BK54" s="48"/>
      <c r="BL54" s="369"/>
      <c r="BM54" s="369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369"/>
    </row>
    <row r="55" spans="1:85" ht="16.5" customHeight="1" x14ac:dyDescent="0.25">
      <c r="A55" s="178"/>
      <c r="B55" s="184" t="s">
        <v>156</v>
      </c>
      <c r="C55" s="18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84"/>
      <c r="O55" s="184"/>
      <c r="P55" s="174"/>
      <c r="Q55" s="178"/>
      <c r="R55" s="178"/>
      <c r="S55" s="323"/>
      <c r="T55" s="177"/>
      <c r="U55" s="175"/>
      <c r="V55" s="175"/>
      <c r="W55" s="175"/>
      <c r="X55" s="194"/>
      <c r="Y55" s="175"/>
      <c r="Z55" s="177"/>
      <c r="AA55" s="177"/>
      <c r="AB55" s="177"/>
      <c r="AC55" s="177"/>
      <c r="AD55" s="177"/>
      <c r="AE55" s="176"/>
      <c r="AF55" s="177"/>
      <c r="AG55" s="175"/>
      <c r="AH55" s="175"/>
      <c r="AI55" s="175"/>
      <c r="AJ55" s="194"/>
      <c r="AK55" s="175"/>
      <c r="AL55" s="177"/>
      <c r="AM55" s="177"/>
      <c r="AN55" s="177"/>
      <c r="AO55" s="177"/>
      <c r="AP55" s="177"/>
      <c r="AQ55" s="369"/>
      <c r="AR55" s="369"/>
      <c r="AS55" s="64">
        <v>6</v>
      </c>
      <c r="AT55" s="48">
        <v>19</v>
      </c>
      <c r="AU55" s="47" t="s">
        <v>305</v>
      </c>
      <c r="AV55" s="47" t="s">
        <v>21</v>
      </c>
      <c r="AW55" s="177">
        <v>5</v>
      </c>
      <c r="AX55" s="177">
        <v>0</v>
      </c>
      <c r="AY55" s="177">
        <v>1</v>
      </c>
      <c r="AZ55" s="177">
        <f t="shared" si="59"/>
        <v>1</v>
      </c>
      <c r="BA55" s="177">
        <v>0</v>
      </c>
      <c r="BB55" s="202">
        <f t="shared" si="60"/>
        <v>5</v>
      </c>
      <c r="BC55" s="177">
        <f t="shared" si="61"/>
        <v>0</v>
      </c>
      <c r="BD55" s="177">
        <f t="shared" si="62"/>
        <v>1</v>
      </c>
      <c r="BE55" s="177">
        <f t="shared" si="63"/>
        <v>1</v>
      </c>
      <c r="BF55" s="203">
        <f t="shared" si="64"/>
        <v>0</v>
      </c>
      <c r="BG55" s="48"/>
      <c r="BH55" s="48"/>
      <c r="BI55" s="48"/>
      <c r="BJ55" s="48"/>
      <c r="BK55" s="48"/>
      <c r="BL55" s="369"/>
      <c r="BM55" s="369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369"/>
    </row>
    <row r="56" spans="1:85" ht="16.5" customHeight="1" x14ac:dyDescent="0.25">
      <c r="A56" s="178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8"/>
      <c r="R56" s="178"/>
      <c r="S56" s="323"/>
      <c r="T56" s="177"/>
      <c r="U56" s="175"/>
      <c r="V56" s="175"/>
      <c r="W56" s="175"/>
      <c r="X56" s="194"/>
      <c r="Y56" s="175"/>
      <c r="Z56" s="177"/>
      <c r="AA56" s="177"/>
      <c r="AB56" s="177"/>
      <c r="AC56" s="177"/>
      <c r="AD56" s="177"/>
      <c r="AE56" s="176"/>
      <c r="AF56" s="177"/>
      <c r="AG56" s="175"/>
      <c r="AH56" s="175"/>
      <c r="AI56" s="175"/>
      <c r="AJ56" s="194"/>
      <c r="AK56" s="175"/>
      <c r="AL56" s="177"/>
      <c r="AM56" s="177"/>
      <c r="AN56" s="177"/>
      <c r="AO56" s="177"/>
      <c r="AP56" s="177"/>
      <c r="AQ56" s="369"/>
      <c r="AR56" s="369"/>
      <c r="AS56" s="64">
        <v>8.5</v>
      </c>
      <c r="AT56" s="48"/>
      <c r="AU56" s="47" t="s">
        <v>135</v>
      </c>
      <c r="AV56" s="47" t="s">
        <v>21</v>
      </c>
      <c r="AW56" s="177"/>
      <c r="AX56" s="177"/>
      <c r="AY56" s="177"/>
      <c r="AZ56" s="177"/>
      <c r="BA56" s="177"/>
      <c r="BB56" s="202">
        <f t="shared" ref="BB56:BF59" si="67">+AW56+BG56</f>
        <v>5</v>
      </c>
      <c r="BC56" s="177">
        <f t="shared" si="67"/>
        <v>1</v>
      </c>
      <c r="BD56" s="177">
        <f t="shared" si="67"/>
        <v>1</v>
      </c>
      <c r="BE56" s="177">
        <f t="shared" si="67"/>
        <v>2</v>
      </c>
      <c r="BF56" s="203">
        <f t="shared" si="67"/>
        <v>0</v>
      </c>
      <c r="BG56" s="48">
        <v>5</v>
      </c>
      <c r="BH56" s="48">
        <v>1</v>
      </c>
      <c r="BI56" s="48">
        <v>1</v>
      </c>
      <c r="BJ56" s="48">
        <f>+BH56+BI56</f>
        <v>2</v>
      </c>
      <c r="BK56" s="48">
        <v>0</v>
      </c>
      <c r="BL56" s="369"/>
      <c r="BM56" s="369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369"/>
    </row>
    <row r="57" spans="1:85" ht="16.5" customHeight="1" x14ac:dyDescent="0.25">
      <c r="A57" s="178"/>
      <c r="B57" s="174"/>
      <c r="C57" s="184" t="s">
        <v>105</v>
      </c>
      <c r="D57" s="174"/>
      <c r="E57" s="174"/>
      <c r="F57" s="174"/>
      <c r="G57" s="174"/>
      <c r="H57" s="174"/>
      <c r="I57" s="184" t="s">
        <v>120</v>
      </c>
      <c r="J57" s="174"/>
      <c r="K57" s="174"/>
      <c r="L57" s="174"/>
      <c r="M57" s="174"/>
      <c r="N57" s="184" t="s">
        <v>121</v>
      </c>
      <c r="O57" s="174"/>
      <c r="P57" s="174"/>
      <c r="Q57" s="178"/>
      <c r="R57" s="178"/>
      <c r="S57" s="323"/>
      <c r="T57" s="177"/>
      <c r="U57" s="175"/>
      <c r="V57" s="175"/>
      <c r="W57" s="175"/>
      <c r="X57" s="194"/>
      <c r="Y57" s="175"/>
      <c r="Z57" s="177"/>
      <c r="AA57" s="177"/>
      <c r="AB57" s="177"/>
      <c r="AC57" s="177"/>
      <c r="AD57" s="177"/>
      <c r="AE57" s="176"/>
      <c r="AF57" s="177"/>
      <c r="AG57" s="175"/>
      <c r="AH57" s="175"/>
      <c r="AI57" s="175"/>
      <c r="AJ57" s="194"/>
      <c r="AK57" s="175"/>
      <c r="AL57" s="177"/>
      <c r="AM57" s="177"/>
      <c r="AN57" s="177"/>
      <c r="AO57" s="177"/>
      <c r="AP57" s="177"/>
      <c r="AQ57" s="369"/>
      <c r="AR57" s="369"/>
      <c r="AS57" s="64">
        <v>6</v>
      </c>
      <c r="AT57" s="48"/>
      <c r="AU57" s="47" t="s">
        <v>80</v>
      </c>
      <c r="AV57" s="47" t="s">
        <v>21</v>
      </c>
      <c r="AW57" s="177"/>
      <c r="AX57" s="177"/>
      <c r="AY57" s="177"/>
      <c r="AZ57" s="177"/>
      <c r="BA57" s="177"/>
      <c r="BB57" s="202">
        <f t="shared" si="67"/>
        <v>3</v>
      </c>
      <c r="BC57" s="177">
        <f t="shared" si="67"/>
        <v>0</v>
      </c>
      <c r="BD57" s="177">
        <f t="shared" si="67"/>
        <v>1</v>
      </c>
      <c r="BE57" s="177">
        <f t="shared" si="67"/>
        <v>1</v>
      </c>
      <c r="BF57" s="203">
        <f t="shared" si="67"/>
        <v>0</v>
      </c>
      <c r="BG57" s="48">
        <v>3</v>
      </c>
      <c r="BH57" s="48">
        <v>0</v>
      </c>
      <c r="BI57" s="48">
        <v>1</v>
      </c>
      <c r="BJ57" s="48">
        <f>+BH57+BI57</f>
        <v>1</v>
      </c>
      <c r="BK57" s="48">
        <v>0</v>
      </c>
      <c r="BL57" s="369"/>
      <c r="BM57" s="369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369"/>
    </row>
    <row r="58" spans="1:85" ht="16.5" customHeight="1" x14ac:dyDescent="0.25">
      <c r="A58" s="178"/>
      <c r="B58" s="174"/>
      <c r="C58" s="175" t="s">
        <v>190</v>
      </c>
      <c r="D58" s="175"/>
      <c r="E58" s="175"/>
      <c r="F58" s="175"/>
      <c r="G58" s="175"/>
      <c r="H58" s="175"/>
      <c r="I58" s="175" t="s">
        <v>698</v>
      </c>
      <c r="J58" s="175"/>
      <c r="K58" s="175"/>
      <c r="L58" s="175"/>
      <c r="M58" s="175"/>
      <c r="N58" s="175" t="s">
        <v>838</v>
      </c>
      <c r="O58" s="175"/>
      <c r="P58" s="174"/>
      <c r="Q58" s="369"/>
      <c r="R58" s="369"/>
      <c r="S58" s="321"/>
      <c r="T58" s="177"/>
      <c r="U58" s="175"/>
      <c r="V58" s="175"/>
      <c r="W58" s="175"/>
      <c r="X58" s="194"/>
      <c r="Y58" s="175"/>
      <c r="Z58" s="177"/>
      <c r="AA58" s="177"/>
      <c r="AB58" s="177"/>
      <c r="AC58" s="177"/>
      <c r="AD58" s="177"/>
      <c r="AE58" s="176"/>
      <c r="AF58" s="177"/>
      <c r="AG58" s="175"/>
      <c r="AH58" s="175"/>
      <c r="AI58" s="175"/>
      <c r="AJ58" s="194"/>
      <c r="AK58" s="175"/>
      <c r="AL58" s="177"/>
      <c r="AM58" s="177"/>
      <c r="AN58" s="177"/>
      <c r="AO58" s="177"/>
      <c r="AP58" s="177"/>
      <c r="AQ58" s="369"/>
      <c r="AR58" s="369"/>
      <c r="AS58" s="64">
        <v>6.5</v>
      </c>
      <c r="AT58" s="48"/>
      <c r="AU58" s="47" t="s">
        <v>148</v>
      </c>
      <c r="AV58" s="47" t="s">
        <v>21</v>
      </c>
      <c r="AW58" s="177"/>
      <c r="AX58" s="177"/>
      <c r="AY58" s="177"/>
      <c r="AZ58" s="177"/>
      <c r="BA58" s="177"/>
      <c r="BB58" s="202">
        <f t="shared" si="67"/>
        <v>6</v>
      </c>
      <c r="BC58" s="177">
        <f t="shared" si="67"/>
        <v>0</v>
      </c>
      <c r="BD58" s="177">
        <f t="shared" si="67"/>
        <v>1</v>
      </c>
      <c r="BE58" s="177">
        <f t="shared" si="67"/>
        <v>1</v>
      </c>
      <c r="BF58" s="203">
        <f t="shared" si="67"/>
        <v>2</v>
      </c>
      <c r="BG58" s="48">
        <v>6</v>
      </c>
      <c r="BH58" s="48">
        <v>0</v>
      </c>
      <c r="BI58" s="48">
        <v>1</v>
      </c>
      <c r="BJ58" s="48">
        <f>+BH58+BI58</f>
        <v>1</v>
      </c>
      <c r="BK58" s="48">
        <v>2</v>
      </c>
      <c r="BL58" s="369"/>
      <c r="BM58" s="369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369"/>
    </row>
    <row r="59" spans="1:85" ht="16.5" customHeight="1" thickBot="1" x14ac:dyDescent="0.3">
      <c r="A59" s="369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Q59" s="178"/>
      <c r="R59" s="178"/>
      <c r="S59" s="323"/>
      <c r="T59" s="177"/>
      <c r="U59" s="175"/>
      <c r="V59" s="175"/>
      <c r="W59" s="175"/>
      <c r="X59" s="194"/>
      <c r="Y59" s="175"/>
      <c r="Z59" s="177"/>
      <c r="AA59" s="177"/>
      <c r="AB59" s="177"/>
      <c r="AC59" s="177"/>
      <c r="AD59" s="177"/>
      <c r="AE59" s="176"/>
      <c r="AF59" s="177"/>
      <c r="AG59" s="175"/>
      <c r="AH59" s="175"/>
      <c r="AI59" s="175"/>
      <c r="AJ59" s="194"/>
      <c r="AK59" s="175"/>
      <c r="AL59" s="177"/>
      <c r="AM59" s="177"/>
      <c r="AN59" s="177"/>
      <c r="AO59" s="177"/>
      <c r="AP59" s="177"/>
      <c r="AQ59" s="369"/>
      <c r="AR59" s="369"/>
      <c r="AS59" s="33" t="s">
        <v>103</v>
      </c>
      <c r="AT59" s="216"/>
      <c r="AU59" s="216"/>
      <c r="AV59" s="216"/>
      <c r="AW59" s="217">
        <f>SUM(AW45:AW58)</f>
        <v>60</v>
      </c>
      <c r="AX59" s="217">
        <f>SUM(AX45:AX58)</f>
        <v>20</v>
      </c>
      <c r="AY59" s="217">
        <f>SUM(AY45:AY58)+SUMIF(Y$5:Y$12,AV58,AI$5:AI$12)</f>
        <v>28</v>
      </c>
      <c r="AZ59" s="217">
        <f>+AY59+AX59</f>
        <v>48</v>
      </c>
      <c r="BA59" s="217">
        <f>SUM(BA45:BA58)</f>
        <v>4</v>
      </c>
      <c r="BB59" s="218">
        <f t="shared" si="67"/>
        <v>208</v>
      </c>
      <c r="BC59" s="217">
        <f t="shared" si="67"/>
        <v>39</v>
      </c>
      <c r="BD59" s="217">
        <f t="shared" si="67"/>
        <v>51</v>
      </c>
      <c r="BE59" s="217">
        <f t="shared" si="67"/>
        <v>90</v>
      </c>
      <c r="BF59" s="219">
        <f t="shared" si="67"/>
        <v>20</v>
      </c>
      <c r="BG59" s="217">
        <f>+SUM(BG45:BG58)</f>
        <v>148</v>
      </c>
      <c r="BH59" s="217">
        <f>+SUM(BH45:BH58)</f>
        <v>19</v>
      </c>
      <c r="BI59" s="217">
        <f>+SUM(BI45:BI58)+SUMIF($Y$35:$Y$42,"Eriton",$AI$35:$AI$42)</f>
        <v>23</v>
      </c>
      <c r="BJ59" s="217">
        <f>+BI59+BH59</f>
        <v>42</v>
      </c>
      <c r="BK59" s="217">
        <f>+SUM(BK45:BK58)+SUMIF($Y$35:$Y$42,"Eriton",$AH$35:$AH$42)</f>
        <v>16</v>
      </c>
      <c r="BL59" s="369"/>
      <c r="BM59" s="369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369"/>
    </row>
    <row r="60" spans="1:85" ht="16.5" customHeight="1" x14ac:dyDescent="0.2">
      <c r="A60" s="178"/>
      <c r="N60" s="175"/>
      <c r="Q60" s="369"/>
      <c r="R60" s="369"/>
      <c r="S60" s="321"/>
      <c r="T60" s="177"/>
      <c r="U60" s="175"/>
      <c r="V60" s="175"/>
      <c r="W60" s="175"/>
      <c r="X60" s="194"/>
      <c r="Y60" s="175"/>
      <c r="Z60" s="177"/>
      <c r="AA60" s="177"/>
      <c r="AB60" s="177"/>
      <c r="AC60" s="177"/>
      <c r="AD60" s="177"/>
      <c r="AE60" s="176"/>
      <c r="AF60" s="177"/>
      <c r="AG60" s="175"/>
      <c r="AH60" s="175"/>
      <c r="AI60" s="175"/>
      <c r="AJ60" s="194"/>
      <c r="AK60" s="175"/>
      <c r="AL60" s="177"/>
      <c r="AM60" s="177"/>
      <c r="AN60" s="177"/>
      <c r="AO60" s="177"/>
      <c r="AP60" s="177"/>
      <c r="AQ60" s="369"/>
      <c r="AR60" s="369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369"/>
      <c r="BM60" s="369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369"/>
    </row>
    <row r="61" spans="1:85" ht="16.5" customHeight="1" x14ac:dyDescent="0.2">
      <c r="A61" s="369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Q61" s="178"/>
      <c r="R61" s="178"/>
      <c r="S61" s="323"/>
      <c r="T61" s="177"/>
      <c r="U61" s="175"/>
      <c r="V61" s="175"/>
      <c r="W61" s="175"/>
      <c r="X61" s="194"/>
      <c r="Y61" s="175"/>
      <c r="Z61" s="177"/>
      <c r="AA61" s="177"/>
      <c r="AB61" s="177"/>
      <c r="AC61" s="177"/>
      <c r="AD61" s="177"/>
      <c r="AE61" s="176"/>
      <c r="AF61" s="177"/>
      <c r="AG61" s="175"/>
      <c r="AH61" s="175"/>
      <c r="AI61" s="175"/>
      <c r="AJ61" s="194"/>
      <c r="AK61" s="175"/>
      <c r="AL61" s="177"/>
      <c r="AM61" s="177"/>
      <c r="AN61" s="177"/>
      <c r="AO61" s="177"/>
      <c r="AP61" s="177"/>
      <c r="AQ61" s="369"/>
      <c r="AR61" s="369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369"/>
      <c r="BM61" s="369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369"/>
    </row>
    <row r="62" spans="1:85" ht="16.5" customHeight="1" x14ac:dyDescent="0.2">
      <c r="A62" s="178"/>
      <c r="Q62" s="369"/>
      <c r="R62" s="369"/>
      <c r="S62" s="321"/>
      <c r="T62" s="205"/>
      <c r="U62" s="408" t="s">
        <v>636</v>
      </c>
      <c r="V62" s="408"/>
      <c r="W62" s="408"/>
      <c r="X62" s="408"/>
      <c r="Y62" s="408"/>
      <c r="Z62" s="408"/>
      <c r="AA62" s="408"/>
      <c r="AB62" s="408"/>
      <c r="AC62" s="408"/>
      <c r="AD62" s="408"/>
      <c r="AE62" s="408"/>
      <c r="AF62" s="408"/>
      <c r="AG62" s="408"/>
      <c r="AH62" s="408"/>
      <c r="AI62" s="408"/>
      <c r="AJ62" s="408"/>
      <c r="AK62" s="408"/>
      <c r="AL62" s="408"/>
      <c r="AM62" s="408"/>
      <c r="AN62" s="408"/>
      <c r="AO62" s="408"/>
      <c r="AP62" s="177"/>
      <c r="AQ62" s="369"/>
      <c r="AR62" s="369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369"/>
      <c r="BM62" s="369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369"/>
    </row>
    <row r="63" spans="1:85" ht="16.5" customHeight="1" x14ac:dyDescent="0.2">
      <c r="A63" s="369"/>
      <c r="Q63" s="369"/>
      <c r="R63" s="369"/>
      <c r="S63" s="321"/>
      <c r="T63" s="176"/>
      <c r="U63" s="176"/>
      <c r="V63" s="17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369"/>
      <c r="AR63" s="369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369"/>
      <c r="BM63" s="369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369"/>
    </row>
    <row r="64" spans="1:85" ht="16.5" customHeight="1" x14ac:dyDescent="0.2">
      <c r="A64" s="369"/>
      <c r="Q64" s="369"/>
      <c r="R64" s="369"/>
      <c r="S64" s="321"/>
      <c r="T64" s="176"/>
      <c r="U64" s="235" t="str">
        <f>"Week "&amp;TEXT(C2+1,"##")</f>
        <v>Week 22</v>
      </c>
      <c r="V64" s="235"/>
      <c r="W64" s="235"/>
      <c r="X64" s="409">
        <f>7+E14</f>
        <v>44312</v>
      </c>
      <c r="Y64" s="409"/>
      <c r="Z64" s="236" t="s">
        <v>803</v>
      </c>
      <c r="AA64" s="237"/>
      <c r="AB64" s="237"/>
      <c r="AC64" s="238"/>
      <c r="AD64" s="238"/>
      <c r="AE64" s="174"/>
      <c r="AF64" s="174"/>
      <c r="AG64" s="235" t="s">
        <v>805</v>
      </c>
      <c r="AH64" s="235"/>
      <c r="AI64" s="235"/>
      <c r="AJ64" s="409">
        <v>44452</v>
      </c>
      <c r="AK64" s="409"/>
      <c r="AL64" s="409"/>
      <c r="AM64" s="236" t="s">
        <v>806</v>
      </c>
      <c r="AN64" s="237"/>
      <c r="AO64" s="238"/>
      <c r="AP64" s="177"/>
      <c r="AQ64" s="369"/>
      <c r="AR64" s="369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369"/>
      <c r="BM64" s="369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369"/>
    </row>
    <row r="65" spans="1:85" ht="16.5" customHeight="1" thickBot="1" x14ac:dyDescent="0.25">
      <c r="A65" s="170"/>
      <c r="Q65" s="170"/>
      <c r="R65" s="170"/>
      <c r="S65" s="324"/>
      <c r="T65" s="174"/>
      <c r="U65" s="421" t="s">
        <v>106</v>
      </c>
      <c r="V65" s="421"/>
      <c r="W65" s="372"/>
      <c r="X65" s="372" t="s">
        <v>107</v>
      </c>
      <c r="Y65" s="421" t="s">
        <v>840</v>
      </c>
      <c r="Z65" s="421"/>
      <c r="AA65" s="421"/>
      <c r="AB65" s="421"/>
      <c r="AC65" s="421"/>
      <c r="AD65" s="372"/>
      <c r="AE65" s="174"/>
      <c r="AF65" s="174"/>
      <c r="AG65" s="421" t="s">
        <v>106</v>
      </c>
      <c r="AH65" s="421"/>
      <c r="AI65" s="372"/>
      <c r="AJ65" s="372" t="s">
        <v>107</v>
      </c>
      <c r="AK65" s="421" t="s">
        <v>840</v>
      </c>
      <c r="AL65" s="421"/>
      <c r="AM65" s="421"/>
      <c r="AN65" s="421"/>
      <c r="AO65" s="421"/>
      <c r="AP65" s="174"/>
      <c r="AQ65" s="240"/>
      <c r="AR65" s="369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369"/>
      <c r="BM65" s="369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369"/>
    </row>
    <row r="66" spans="1:85" ht="16.5" customHeight="1" x14ac:dyDescent="0.2">
      <c r="A66" s="170"/>
      <c r="Q66" s="170"/>
      <c r="R66" s="170"/>
      <c r="S66" s="324"/>
      <c r="T66" s="174"/>
      <c r="U66" s="418">
        <v>0.38541666666666669</v>
      </c>
      <c r="V66" s="418"/>
      <c r="W66" s="373"/>
      <c r="X66" s="370" t="s">
        <v>109</v>
      </c>
      <c r="Y66" s="428" t="s">
        <v>808</v>
      </c>
      <c r="Z66" s="428"/>
      <c r="AA66" s="428"/>
      <c r="AB66" s="428"/>
      <c r="AC66" s="428"/>
      <c r="AD66" s="374"/>
      <c r="AE66" s="174"/>
      <c r="AF66" s="174"/>
      <c r="AG66" s="418"/>
      <c r="AH66" s="418"/>
      <c r="AI66" s="373"/>
      <c r="AJ66" s="370"/>
      <c r="AK66" s="326"/>
      <c r="AL66" s="326"/>
      <c r="AM66" s="326"/>
      <c r="AN66" s="326"/>
      <c r="AO66" s="326"/>
      <c r="AP66" s="174"/>
      <c r="AQ66" s="240"/>
      <c r="AR66" s="369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369"/>
      <c r="BM66" s="369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369"/>
    </row>
    <row r="67" spans="1:85" ht="16.5" customHeight="1" x14ac:dyDescent="0.2">
      <c r="A67" s="170"/>
      <c r="Q67" s="170"/>
      <c r="R67" s="170"/>
      <c r="S67" s="324"/>
      <c r="T67" s="174"/>
      <c r="U67" s="410">
        <v>0.38541666666666669</v>
      </c>
      <c r="V67" s="410"/>
      <c r="W67" s="373"/>
      <c r="X67" s="370" t="s">
        <v>110</v>
      </c>
      <c r="Y67" s="427" t="s">
        <v>809</v>
      </c>
      <c r="Z67" s="427"/>
      <c r="AA67" s="427"/>
      <c r="AB67" s="427"/>
      <c r="AC67" s="427"/>
      <c r="AD67" s="374"/>
      <c r="AE67" s="174"/>
      <c r="AF67" s="174"/>
      <c r="AG67" s="410" t="s">
        <v>807</v>
      </c>
      <c r="AH67" s="410"/>
      <c r="AI67" s="410"/>
      <c r="AJ67" s="410"/>
      <c r="AK67" s="410"/>
      <c r="AL67" s="410"/>
      <c r="AM67" s="410"/>
      <c r="AN67" s="410"/>
      <c r="AO67" s="410"/>
      <c r="AP67" s="174"/>
      <c r="AQ67" s="240"/>
      <c r="AR67" s="369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369"/>
      <c r="BM67" s="369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369"/>
    </row>
    <row r="68" spans="1:85" ht="16.5" customHeight="1" x14ac:dyDescent="0.2">
      <c r="A68" s="170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0"/>
      <c r="R68" s="170"/>
      <c r="S68" s="324"/>
      <c r="T68" s="174"/>
      <c r="U68" s="410">
        <v>0.42708333333333331</v>
      </c>
      <c r="V68" s="410"/>
      <c r="W68" s="373"/>
      <c r="X68" s="370" t="s">
        <v>109</v>
      </c>
      <c r="Y68" s="427" t="s">
        <v>810</v>
      </c>
      <c r="Z68" s="427"/>
      <c r="AA68" s="427"/>
      <c r="AB68" s="427"/>
      <c r="AC68" s="427"/>
      <c r="AD68" s="374"/>
      <c r="AE68" s="174"/>
      <c r="AF68" s="174"/>
      <c r="AG68" s="373"/>
      <c r="AH68" s="373"/>
      <c r="AI68" s="373"/>
      <c r="AJ68" s="370"/>
      <c r="AK68" s="374"/>
      <c r="AL68" s="374"/>
      <c r="AM68" s="374"/>
      <c r="AN68" s="374"/>
      <c r="AO68" s="374"/>
      <c r="AP68" s="174"/>
      <c r="AQ68" s="240"/>
      <c r="AR68" s="369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369"/>
      <c r="BM68" s="369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369"/>
    </row>
    <row r="69" spans="1:85" ht="16.5" customHeight="1" x14ac:dyDescent="0.2">
      <c r="A69" s="170"/>
      <c r="Q69" s="170"/>
      <c r="R69" s="170"/>
      <c r="S69" s="324"/>
      <c r="T69" s="174"/>
      <c r="U69" s="410">
        <v>0.42708333333333331</v>
      </c>
      <c r="V69" s="410"/>
      <c r="W69" s="373"/>
      <c r="X69" s="370" t="s">
        <v>110</v>
      </c>
      <c r="Y69" s="427" t="s">
        <v>811</v>
      </c>
      <c r="Z69" s="427"/>
      <c r="AA69" s="427"/>
      <c r="AB69" s="427"/>
      <c r="AC69" s="427"/>
      <c r="AD69" s="374"/>
      <c r="AE69" s="174"/>
      <c r="AF69" s="174"/>
      <c r="AG69" s="373"/>
      <c r="AH69" s="373"/>
      <c r="AI69" s="373"/>
      <c r="AJ69" s="370"/>
      <c r="AK69" s="374"/>
      <c r="AL69" s="374"/>
      <c r="AM69" s="374"/>
      <c r="AN69" s="374"/>
      <c r="AO69" s="374"/>
      <c r="AP69" s="174"/>
      <c r="AQ69" s="240"/>
      <c r="AR69" s="369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369"/>
      <c r="BM69" s="369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369"/>
    </row>
    <row r="70" spans="1:85" ht="16.5" customHeight="1" x14ac:dyDescent="0.2">
      <c r="A70" s="170"/>
      <c r="Q70" s="170"/>
      <c r="R70" s="170"/>
      <c r="S70" s="324"/>
      <c r="T70" s="174"/>
      <c r="U70" s="373"/>
      <c r="V70" s="373"/>
      <c r="W70" s="373"/>
      <c r="X70" s="370"/>
      <c r="Y70" s="374"/>
      <c r="Z70" s="374"/>
      <c r="AA70" s="374"/>
      <c r="AB70" s="176"/>
      <c r="AC70" s="176"/>
      <c r="AD70" s="374"/>
      <c r="AE70" s="174"/>
      <c r="AF70" s="174"/>
      <c r="AG70" s="373"/>
      <c r="AH70" s="373"/>
      <c r="AI70" s="373"/>
      <c r="AJ70" s="370"/>
      <c r="AK70" s="374"/>
      <c r="AL70" s="374"/>
      <c r="AM70" s="374"/>
      <c r="AN70" s="374"/>
      <c r="AO70" s="374"/>
      <c r="AP70" s="174"/>
      <c r="AQ70" s="240"/>
      <c r="AR70" s="369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369"/>
      <c r="BM70" s="369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369"/>
    </row>
    <row r="71" spans="1:85" ht="16.5" customHeight="1" x14ac:dyDescent="0.2">
      <c r="A71" s="170"/>
      <c r="Q71" s="170"/>
      <c r="R71" s="170"/>
      <c r="S71" s="324"/>
      <c r="T71" s="174"/>
      <c r="U71" s="373"/>
      <c r="V71" s="373"/>
      <c r="W71" s="373"/>
      <c r="X71" s="370"/>
      <c r="Y71" s="374"/>
      <c r="Z71" s="374"/>
      <c r="AA71" s="374"/>
      <c r="AB71" s="176"/>
      <c r="AC71" s="176"/>
      <c r="AD71" s="374"/>
      <c r="AE71" s="174"/>
      <c r="AF71" s="174"/>
      <c r="AG71" s="373"/>
      <c r="AH71" s="373"/>
      <c r="AI71" s="373"/>
      <c r="AJ71" s="370"/>
      <c r="AK71" s="374"/>
      <c r="AL71" s="374"/>
      <c r="AM71" s="374"/>
      <c r="AN71" s="374"/>
      <c r="AO71" s="374"/>
      <c r="AP71" s="174"/>
      <c r="AQ71" s="240"/>
      <c r="AR71" s="369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369"/>
      <c r="BM71" s="369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369"/>
    </row>
    <row r="72" spans="1:85" ht="16.5" customHeight="1" x14ac:dyDescent="0.2">
      <c r="A72" s="170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5"/>
      <c r="O72" s="174"/>
      <c r="P72" s="174"/>
      <c r="Q72" s="170"/>
      <c r="R72" s="170"/>
      <c r="S72" s="32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240"/>
      <c r="AR72" s="369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369"/>
      <c r="BM72" s="369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369"/>
    </row>
    <row r="73" spans="1:85" ht="16.5" customHeight="1" x14ac:dyDescent="0.2">
      <c r="A73" s="170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240"/>
      <c r="AR73" s="369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369"/>
      <c r="BM73" s="369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369"/>
    </row>
    <row r="74" spans="1:85" ht="16.5" customHeight="1" x14ac:dyDescent="0.2">
      <c r="A74" s="170"/>
      <c r="B74" s="407" t="s">
        <v>669</v>
      </c>
      <c r="C74" s="407"/>
      <c r="D74" s="407"/>
      <c r="E74" s="407"/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407"/>
      <c r="Q74" s="170"/>
      <c r="R74" s="170"/>
      <c r="S74" s="170"/>
      <c r="T74" s="407" t="s">
        <v>638</v>
      </c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240"/>
      <c r="AR74" s="369"/>
      <c r="AS74" s="407" t="s">
        <v>622</v>
      </c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369"/>
      <c r="BM74" s="369"/>
      <c r="BN74" s="407" t="s">
        <v>639</v>
      </c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369"/>
    </row>
    <row r="75" spans="1:85" ht="16.5" customHeight="1" x14ac:dyDescent="0.2">
      <c r="A75" s="170"/>
      <c r="B75" s="370" t="s">
        <v>146</v>
      </c>
      <c r="C75" s="370">
        <f>+C2</f>
        <v>21</v>
      </c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244"/>
      <c r="Q75" s="170"/>
      <c r="R75" s="170"/>
      <c r="S75" s="324"/>
      <c r="AL75" s="370"/>
      <c r="AM75" s="370"/>
      <c r="AN75" s="370"/>
      <c r="AO75" s="370"/>
      <c r="AP75" s="370"/>
      <c r="AQ75" s="170"/>
      <c r="AR75" s="369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369"/>
      <c r="BM75" s="369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369"/>
    </row>
    <row r="76" spans="1:85" ht="16.5" customHeight="1" thickBot="1" x14ac:dyDescent="0.25">
      <c r="A76" s="369"/>
      <c r="B76" s="174"/>
      <c r="C76" s="174"/>
      <c r="D76" s="180" t="s">
        <v>123</v>
      </c>
      <c r="E76" s="180"/>
      <c r="F76" s="180"/>
      <c r="G76" s="182" t="s">
        <v>2</v>
      </c>
      <c r="H76" s="182"/>
      <c r="I76" s="182" t="s">
        <v>4</v>
      </c>
      <c r="J76" s="182" t="s">
        <v>30</v>
      </c>
      <c r="K76" s="182" t="s">
        <v>31</v>
      </c>
      <c r="L76" s="340" t="s">
        <v>32</v>
      </c>
      <c r="M76" s="182" t="s">
        <v>3</v>
      </c>
      <c r="N76" s="174"/>
      <c r="O76" s="174"/>
      <c r="P76" s="174"/>
      <c r="Q76" s="369"/>
      <c r="R76" s="369"/>
      <c r="S76" s="321"/>
      <c r="T76" s="408" t="s">
        <v>654</v>
      </c>
      <c r="U76" s="408"/>
      <c r="V76" s="408"/>
      <c r="W76" s="408"/>
      <c r="X76" s="408"/>
      <c r="Y76" s="408"/>
      <c r="Z76" s="408"/>
      <c r="AA76" s="408"/>
      <c r="AB76" s="408"/>
      <c r="AC76" s="408"/>
      <c r="AD76" s="408"/>
      <c r="AE76" s="408"/>
      <c r="AF76" s="408"/>
      <c r="AG76" s="408"/>
      <c r="AH76" s="408"/>
      <c r="AI76" s="408"/>
      <c r="AJ76" s="408"/>
      <c r="AK76" s="408"/>
      <c r="AL76" s="408"/>
      <c r="AM76" s="408"/>
      <c r="AN76" s="177"/>
      <c r="AO76" s="177"/>
      <c r="AP76" s="177"/>
      <c r="AQ76" s="369"/>
      <c r="AR76" s="369"/>
      <c r="AS76" s="174"/>
      <c r="AT76" s="174"/>
      <c r="AU76" s="174"/>
      <c r="AV76" s="174"/>
      <c r="AW76" s="407" t="s">
        <v>654</v>
      </c>
      <c r="AX76" s="407"/>
      <c r="AY76" s="407"/>
      <c r="AZ76" s="407"/>
      <c r="BA76" s="415"/>
      <c r="BB76" s="416" t="s">
        <v>652</v>
      </c>
      <c r="BC76" s="408"/>
      <c r="BD76" s="408"/>
      <c r="BE76" s="408"/>
      <c r="BF76" s="417"/>
      <c r="BG76" s="407" t="s">
        <v>663</v>
      </c>
      <c r="BH76" s="407"/>
      <c r="BI76" s="407"/>
      <c r="BJ76" s="407"/>
      <c r="BK76" s="407"/>
      <c r="BL76" s="369"/>
      <c r="BM76" s="369"/>
      <c r="BN76" s="174"/>
      <c r="BO76" s="174"/>
      <c r="BP76" s="174"/>
      <c r="BQ76" s="174"/>
      <c r="BR76" s="407" t="s">
        <v>654</v>
      </c>
      <c r="BS76" s="407"/>
      <c r="BT76" s="407"/>
      <c r="BU76" s="407"/>
      <c r="BV76" s="415"/>
      <c r="BW76" s="416" t="s">
        <v>652</v>
      </c>
      <c r="BX76" s="408"/>
      <c r="BY76" s="408"/>
      <c r="BZ76" s="408"/>
      <c r="CA76" s="417"/>
      <c r="CB76" s="407" t="s">
        <v>663</v>
      </c>
      <c r="CC76" s="407"/>
      <c r="CD76" s="407"/>
      <c r="CE76" s="407"/>
      <c r="CF76" s="407"/>
      <c r="CG76" s="369"/>
    </row>
    <row r="77" spans="1:85" ht="16.5" customHeight="1" thickBot="1" x14ac:dyDescent="0.3">
      <c r="A77" s="369"/>
      <c r="B77" s="174"/>
      <c r="C77" s="174"/>
      <c r="D77" s="47" t="s">
        <v>71</v>
      </c>
      <c r="G77" s="175" t="s">
        <v>17</v>
      </c>
      <c r="I77" s="177">
        <v>6</v>
      </c>
      <c r="J77" s="177">
        <v>11</v>
      </c>
      <c r="K77" s="177">
        <v>12</v>
      </c>
      <c r="L77" s="318">
        <v>23</v>
      </c>
      <c r="M77" s="177">
        <v>0</v>
      </c>
      <c r="N77" s="174"/>
      <c r="O77" s="174"/>
      <c r="P77" s="174"/>
      <c r="Q77" s="170"/>
      <c r="R77" s="170"/>
      <c r="S77" s="324"/>
      <c r="AL77" s="174"/>
      <c r="AM77" s="177"/>
      <c r="AN77" s="177"/>
      <c r="AO77" s="177"/>
      <c r="AP77" s="177"/>
      <c r="AQ77" s="170"/>
      <c r="AR77" s="369"/>
      <c r="AS77" s="186" t="s">
        <v>28</v>
      </c>
      <c r="AT77" s="186"/>
      <c r="AU77" s="186"/>
      <c r="AV77" s="187" t="s">
        <v>29</v>
      </c>
      <c r="AW77" s="369" t="s">
        <v>4</v>
      </c>
      <c r="AX77" s="369" t="s">
        <v>30</v>
      </c>
      <c r="AY77" s="369" t="s">
        <v>31</v>
      </c>
      <c r="AZ77" s="188" t="s">
        <v>32</v>
      </c>
      <c r="BA77" s="369" t="s">
        <v>3</v>
      </c>
      <c r="BB77" s="189" t="s">
        <v>4</v>
      </c>
      <c r="BC77" s="190" t="s">
        <v>30</v>
      </c>
      <c r="BD77" s="190" t="s">
        <v>31</v>
      </c>
      <c r="BE77" s="190" t="s">
        <v>32</v>
      </c>
      <c r="BF77" s="191" t="s">
        <v>3</v>
      </c>
      <c r="BG77" s="188" t="s">
        <v>4</v>
      </c>
      <c r="BH77" s="188" t="s">
        <v>30</v>
      </c>
      <c r="BI77" s="188" t="s">
        <v>31</v>
      </c>
      <c r="BJ77" s="188" t="s">
        <v>32</v>
      </c>
      <c r="BK77" s="188" t="s">
        <v>3</v>
      </c>
      <c r="BL77" s="369"/>
      <c r="BM77" s="369"/>
      <c r="BN77" s="192" t="s">
        <v>28</v>
      </c>
      <c r="BO77" s="192"/>
      <c r="BP77" s="192"/>
      <c r="BQ77" s="193"/>
      <c r="BR77" s="188" t="s">
        <v>4</v>
      </c>
      <c r="BS77" s="188" t="s">
        <v>30</v>
      </c>
      <c r="BT77" s="188" t="s">
        <v>31</v>
      </c>
      <c r="BU77" s="188" t="s">
        <v>32</v>
      </c>
      <c r="BV77" s="188" t="s">
        <v>3</v>
      </c>
      <c r="BW77" s="189" t="s">
        <v>4</v>
      </c>
      <c r="BX77" s="190" t="s">
        <v>30</v>
      </c>
      <c r="BY77" s="190" t="s">
        <v>31</v>
      </c>
      <c r="BZ77" s="190" t="s">
        <v>32</v>
      </c>
      <c r="CA77" s="191" t="s">
        <v>3</v>
      </c>
      <c r="CB77" s="188" t="s">
        <v>4</v>
      </c>
      <c r="CC77" s="188" t="s">
        <v>30</v>
      </c>
      <c r="CD77" s="188" t="s">
        <v>31</v>
      </c>
      <c r="CE77" s="188" t="s">
        <v>32</v>
      </c>
      <c r="CF77" s="188" t="s">
        <v>3</v>
      </c>
      <c r="CG77" s="369"/>
    </row>
    <row r="78" spans="1:85" ht="16.5" customHeight="1" thickBot="1" x14ac:dyDescent="0.3">
      <c r="A78" s="369"/>
      <c r="B78" s="174"/>
      <c r="C78" s="174"/>
      <c r="D78" s="47" t="s">
        <v>158</v>
      </c>
      <c r="G78" s="175" t="s">
        <v>179</v>
      </c>
      <c r="I78" s="177">
        <v>6</v>
      </c>
      <c r="J78" s="177">
        <v>11</v>
      </c>
      <c r="K78" s="177">
        <v>6</v>
      </c>
      <c r="L78" s="318">
        <v>17</v>
      </c>
      <c r="M78" s="177">
        <v>0</v>
      </c>
      <c r="N78" s="174"/>
      <c r="O78" s="174"/>
      <c r="P78" s="174"/>
      <c r="Q78" s="170"/>
      <c r="R78" s="170"/>
      <c r="S78" s="324"/>
      <c r="T78" s="67" t="s">
        <v>310</v>
      </c>
      <c r="U78" s="245" t="s">
        <v>145</v>
      </c>
      <c r="V78" s="245"/>
      <c r="W78" s="245"/>
      <c r="X78" s="245"/>
      <c r="Y78" s="245"/>
      <c r="Z78" s="245"/>
      <c r="AA78" s="190"/>
      <c r="AB78" s="375" t="s">
        <v>4</v>
      </c>
      <c r="AC78" s="375" t="s">
        <v>8</v>
      </c>
      <c r="AD78" s="375" t="s">
        <v>9</v>
      </c>
      <c r="AE78" s="375" t="s">
        <v>10</v>
      </c>
      <c r="AF78" s="414" t="s">
        <v>129</v>
      </c>
      <c r="AG78" s="414"/>
      <c r="AH78" s="375" t="s">
        <v>3</v>
      </c>
      <c r="AI78" s="375" t="s">
        <v>130</v>
      </c>
      <c r="AJ78" s="375" t="s">
        <v>5</v>
      </c>
      <c r="AK78" s="375" t="s">
        <v>7</v>
      </c>
      <c r="AL78" s="375" t="s">
        <v>6</v>
      </c>
      <c r="AM78" s="375" t="s">
        <v>131</v>
      </c>
      <c r="AN78" s="177"/>
      <c r="AO78" s="177"/>
      <c r="AP78" s="177"/>
      <c r="AQ78" s="170"/>
      <c r="AR78" s="369"/>
      <c r="AS78" s="28" t="s">
        <v>173</v>
      </c>
      <c r="AT78" s="197"/>
      <c r="AU78" s="197"/>
      <c r="AV78" s="30" t="s">
        <v>178</v>
      </c>
      <c r="AW78" s="199">
        <v>8</v>
      </c>
      <c r="AX78" s="199">
        <v>2</v>
      </c>
      <c r="AY78" s="199">
        <v>3</v>
      </c>
      <c r="AZ78" s="177">
        <f t="shared" ref="AZ78:AZ90" si="68">+AY78+AX78</f>
        <v>5</v>
      </c>
      <c r="BA78" s="199">
        <v>2</v>
      </c>
      <c r="BB78" s="200">
        <f t="shared" ref="BB78:BF90" si="69">+AW78+BG78</f>
        <v>20</v>
      </c>
      <c r="BC78" s="199">
        <f t="shared" si="69"/>
        <v>16</v>
      </c>
      <c r="BD78" s="199">
        <f t="shared" si="69"/>
        <v>7</v>
      </c>
      <c r="BE78" s="177">
        <f t="shared" si="69"/>
        <v>23</v>
      </c>
      <c r="BF78" s="201">
        <f t="shared" si="69"/>
        <v>4</v>
      </c>
      <c r="BG78" s="31">
        <v>12</v>
      </c>
      <c r="BH78" s="31">
        <v>14</v>
      </c>
      <c r="BI78" s="31">
        <v>4</v>
      </c>
      <c r="BJ78" s="31">
        <f t="shared" ref="BJ78" si="70">+BH78+BI78</f>
        <v>18</v>
      </c>
      <c r="BK78" s="31">
        <v>2</v>
      </c>
      <c r="BL78" s="369"/>
      <c r="BM78" s="369"/>
      <c r="BN78" s="64">
        <v>7</v>
      </c>
      <c r="BP78" s="47" t="s">
        <v>724</v>
      </c>
      <c r="BQ78" s="174"/>
      <c r="BR78" s="177">
        <v>1</v>
      </c>
      <c r="BS78" s="177">
        <v>0</v>
      </c>
      <c r="BT78" s="177">
        <v>0</v>
      </c>
      <c r="BU78" s="177">
        <f t="shared" ref="BU78" si="71">+BS78+BT78</f>
        <v>0</v>
      </c>
      <c r="BV78" s="177">
        <v>0</v>
      </c>
      <c r="BW78" s="202">
        <f t="shared" ref="BW78:BY84" si="72">+CB78+BR78</f>
        <v>1</v>
      </c>
      <c r="BX78" s="177">
        <f t="shared" si="72"/>
        <v>0</v>
      </c>
      <c r="BY78" s="177">
        <f t="shared" si="72"/>
        <v>0</v>
      </c>
      <c r="BZ78" s="177">
        <f t="shared" ref="BZ78" si="73">+BX78+BY78</f>
        <v>0</v>
      </c>
      <c r="CA78" s="203">
        <f t="shared" ref="CA78:CA84" si="74">+CF78+BV78</f>
        <v>0</v>
      </c>
      <c r="CB78" s="48">
        <v>0</v>
      </c>
      <c r="CC78" s="48">
        <v>0</v>
      </c>
      <c r="CD78" s="48">
        <v>0</v>
      </c>
      <c r="CE78" s="48">
        <f t="shared" ref="CE78:CE84" si="75">+CC78+CD78</f>
        <v>0</v>
      </c>
      <c r="CF78" s="48">
        <v>0</v>
      </c>
      <c r="CG78" s="369"/>
    </row>
    <row r="79" spans="1:85" ht="16.5" customHeight="1" x14ac:dyDescent="0.25">
      <c r="A79" s="369"/>
      <c r="B79" s="174"/>
      <c r="C79" s="174"/>
      <c r="D79" s="47" t="s">
        <v>40</v>
      </c>
      <c r="G79" s="175" t="s">
        <v>17</v>
      </c>
      <c r="I79" s="177">
        <v>5</v>
      </c>
      <c r="J79" s="177">
        <v>3</v>
      </c>
      <c r="K79" s="177">
        <v>11</v>
      </c>
      <c r="L79" s="318">
        <v>14</v>
      </c>
      <c r="M79" s="177">
        <v>2</v>
      </c>
      <c r="N79" s="174"/>
      <c r="O79" s="174"/>
      <c r="P79" s="174"/>
      <c r="Q79" s="369"/>
      <c r="R79" s="369"/>
      <c r="S79" s="321"/>
      <c r="T79" s="118">
        <v>7.5</v>
      </c>
      <c r="U79" s="76" t="s">
        <v>98</v>
      </c>
      <c r="V79" s="76"/>
      <c r="W79" s="76"/>
      <c r="X79" s="76"/>
      <c r="Y79" s="119"/>
      <c r="Z79" s="76"/>
      <c r="AA79" s="58"/>
      <c r="AB79" s="58">
        <v>7</v>
      </c>
      <c r="AC79" s="58">
        <v>5</v>
      </c>
      <c r="AD79" s="58">
        <v>2</v>
      </c>
      <c r="AE79" s="58">
        <v>0</v>
      </c>
      <c r="AF79" s="413">
        <f t="shared" ref="AF79" si="76">(2*AC79+AE79)/(2*AB79)</f>
        <v>0.7142857142857143</v>
      </c>
      <c r="AG79" s="413"/>
      <c r="AH79" s="58">
        <v>0</v>
      </c>
      <c r="AI79" s="58">
        <v>0</v>
      </c>
      <c r="AJ79" s="58">
        <v>16</v>
      </c>
      <c r="AK79" s="58">
        <v>0</v>
      </c>
      <c r="AL79" s="58">
        <v>0</v>
      </c>
      <c r="AM79" s="120">
        <f t="shared" ref="AM79:AM80" si="77">+AJ79/AB79</f>
        <v>2.2857142857142856</v>
      </c>
      <c r="AN79" s="177"/>
      <c r="AO79" s="177"/>
      <c r="AP79" s="177"/>
      <c r="AQ79" s="369"/>
      <c r="AR79" s="369"/>
      <c r="AS79" s="64">
        <v>9</v>
      </c>
      <c r="AT79" s="48">
        <v>9</v>
      </c>
      <c r="AU79" s="47" t="s">
        <v>158</v>
      </c>
      <c r="AV79" s="32" t="s">
        <v>179</v>
      </c>
      <c r="AW79" s="177">
        <v>6</v>
      </c>
      <c r="AX79" s="177">
        <v>11</v>
      </c>
      <c r="AY79" s="177">
        <v>6</v>
      </c>
      <c r="AZ79" s="177">
        <f t="shared" ref="AZ79:AZ88" si="78">+AY79+AX79</f>
        <v>17</v>
      </c>
      <c r="BA79" s="177">
        <v>0</v>
      </c>
      <c r="BB79" s="202">
        <f t="shared" ref="BB79" si="79">+AW79+BG79</f>
        <v>21</v>
      </c>
      <c r="BC79" s="177">
        <f t="shared" si="69"/>
        <v>30</v>
      </c>
      <c r="BD79" s="177">
        <f t="shared" si="69"/>
        <v>14</v>
      </c>
      <c r="BE79" s="177">
        <f t="shared" si="69"/>
        <v>44</v>
      </c>
      <c r="BF79" s="203">
        <f t="shared" si="69"/>
        <v>2</v>
      </c>
      <c r="BG79" s="48">
        <v>15</v>
      </c>
      <c r="BH79" s="48">
        <v>19</v>
      </c>
      <c r="BI79" s="48">
        <v>8</v>
      </c>
      <c r="BJ79" s="48">
        <f t="shared" ref="BJ79:BJ88" si="80">+BH79+BI79</f>
        <v>27</v>
      </c>
      <c r="BK79" s="48">
        <v>2</v>
      </c>
      <c r="BL79" s="369"/>
      <c r="BM79" s="369"/>
      <c r="BN79" s="64">
        <v>8</v>
      </c>
      <c r="BP79" s="47" t="s">
        <v>45</v>
      </c>
      <c r="BQ79" s="174"/>
      <c r="BR79" s="177">
        <v>0</v>
      </c>
      <c r="BS79" s="177">
        <v>0</v>
      </c>
      <c r="BT79" s="177">
        <v>0</v>
      </c>
      <c r="BU79" s="177">
        <f>+BS79+BT79</f>
        <v>0</v>
      </c>
      <c r="BV79" s="177">
        <v>0</v>
      </c>
      <c r="BW79" s="202">
        <f t="shared" si="72"/>
        <v>1</v>
      </c>
      <c r="BX79" s="177">
        <f t="shared" si="72"/>
        <v>1</v>
      </c>
      <c r="BY79" s="177">
        <f t="shared" si="72"/>
        <v>0</v>
      </c>
      <c r="BZ79" s="177">
        <f>+BX79+BY79</f>
        <v>1</v>
      </c>
      <c r="CA79" s="203">
        <f t="shared" si="74"/>
        <v>0</v>
      </c>
      <c r="CB79" s="48">
        <v>1</v>
      </c>
      <c r="CC79" s="48">
        <v>1</v>
      </c>
      <c r="CD79" s="48">
        <v>0</v>
      </c>
      <c r="CE79" s="48">
        <f t="shared" si="75"/>
        <v>1</v>
      </c>
      <c r="CF79" s="48">
        <v>0</v>
      </c>
      <c r="CG79" s="369"/>
    </row>
    <row r="80" spans="1:85" ht="16.5" customHeight="1" thickBot="1" x14ac:dyDescent="0.3">
      <c r="A80" s="369"/>
      <c r="B80" s="174"/>
      <c r="C80" s="174"/>
      <c r="D80" s="47" t="s">
        <v>265</v>
      </c>
      <c r="G80" s="175" t="s">
        <v>309</v>
      </c>
      <c r="I80" s="177">
        <v>6</v>
      </c>
      <c r="J80" s="177">
        <v>9</v>
      </c>
      <c r="K80" s="177">
        <v>3</v>
      </c>
      <c r="L80" s="318">
        <v>12</v>
      </c>
      <c r="M80" s="177">
        <v>18</v>
      </c>
      <c r="N80" s="174"/>
      <c r="O80" s="174"/>
      <c r="P80" s="174"/>
      <c r="Q80" s="369"/>
      <c r="R80" s="369"/>
      <c r="S80" s="321"/>
      <c r="T80" s="118">
        <v>7.5</v>
      </c>
      <c r="U80" s="76" t="s">
        <v>557</v>
      </c>
      <c r="V80" s="76"/>
      <c r="W80" s="76"/>
      <c r="X80" s="76"/>
      <c r="Y80" s="119"/>
      <c r="Z80" s="76"/>
      <c r="AA80" s="58"/>
      <c r="AB80" s="177">
        <v>1</v>
      </c>
      <c r="AC80" s="177">
        <v>1</v>
      </c>
      <c r="AD80" s="177">
        <v>0</v>
      </c>
      <c r="AE80" s="177">
        <v>0</v>
      </c>
      <c r="AF80" s="412">
        <f t="shared" ref="AF80" si="81">(2*AC80+AE80)/(2*AB80)</f>
        <v>1</v>
      </c>
      <c r="AG80" s="412"/>
      <c r="AH80" s="177">
        <v>0</v>
      </c>
      <c r="AI80" s="177">
        <v>0</v>
      </c>
      <c r="AJ80" s="177">
        <v>1</v>
      </c>
      <c r="AK80" s="177">
        <v>0</v>
      </c>
      <c r="AL80" s="177">
        <v>0</v>
      </c>
      <c r="AM80" s="120">
        <f t="shared" si="77"/>
        <v>1</v>
      </c>
      <c r="AN80" s="177"/>
      <c r="AO80" s="177"/>
      <c r="AP80" s="177"/>
      <c r="AQ80" s="369"/>
      <c r="AR80" s="369"/>
      <c r="AS80" s="64">
        <v>7.5</v>
      </c>
      <c r="AT80" s="48">
        <v>4</v>
      </c>
      <c r="AU80" s="47" t="s">
        <v>37</v>
      </c>
      <c r="AV80" s="32" t="s">
        <v>179</v>
      </c>
      <c r="AW80" s="177">
        <v>6</v>
      </c>
      <c r="AX80" s="177">
        <v>2</v>
      </c>
      <c r="AY80" s="177">
        <v>8</v>
      </c>
      <c r="AZ80" s="177">
        <f t="shared" si="78"/>
        <v>10</v>
      </c>
      <c r="BA80" s="177">
        <v>0</v>
      </c>
      <c r="BB80" s="202">
        <f t="shared" si="69"/>
        <v>21</v>
      </c>
      <c r="BC80" s="177">
        <f t="shared" si="69"/>
        <v>6</v>
      </c>
      <c r="BD80" s="177">
        <f t="shared" si="69"/>
        <v>21</v>
      </c>
      <c r="BE80" s="177">
        <f t="shared" si="69"/>
        <v>27</v>
      </c>
      <c r="BF80" s="203">
        <f t="shared" si="69"/>
        <v>4</v>
      </c>
      <c r="BG80" s="48">
        <v>15</v>
      </c>
      <c r="BH80" s="48">
        <v>4</v>
      </c>
      <c r="BI80" s="48">
        <v>13</v>
      </c>
      <c r="BJ80" s="48">
        <f t="shared" si="80"/>
        <v>17</v>
      </c>
      <c r="BK80" s="48">
        <v>4</v>
      </c>
      <c r="BL80" s="369"/>
      <c r="BM80" s="369"/>
      <c r="BN80" s="64">
        <v>6.5</v>
      </c>
      <c r="BP80" s="47" t="s">
        <v>161</v>
      </c>
      <c r="BQ80" s="174"/>
      <c r="BR80" s="177">
        <v>0</v>
      </c>
      <c r="BS80" s="177">
        <v>0</v>
      </c>
      <c r="BT80" s="177">
        <v>0</v>
      </c>
      <c r="BU80" s="177">
        <f t="shared" ref="BU80:BU84" si="82">+BS80+BT80</f>
        <v>0</v>
      </c>
      <c r="BV80" s="177">
        <v>0</v>
      </c>
      <c r="BW80" s="202">
        <f t="shared" si="72"/>
        <v>1</v>
      </c>
      <c r="BX80" s="177">
        <f t="shared" si="72"/>
        <v>0</v>
      </c>
      <c r="BY80" s="177">
        <f t="shared" si="72"/>
        <v>1</v>
      </c>
      <c r="BZ80" s="177">
        <f t="shared" ref="BZ80:BZ84" si="83">+BX80+BY80</f>
        <v>1</v>
      </c>
      <c r="CA80" s="203">
        <f t="shared" si="74"/>
        <v>0</v>
      </c>
      <c r="CB80" s="48">
        <v>1</v>
      </c>
      <c r="CC80" s="48">
        <v>0</v>
      </c>
      <c r="CD80" s="48">
        <v>1</v>
      </c>
      <c r="CE80" s="48">
        <f t="shared" si="75"/>
        <v>1</v>
      </c>
      <c r="CF80" s="48">
        <v>0</v>
      </c>
      <c r="CG80" s="369"/>
    </row>
    <row r="81" spans="1:85" ht="16.5" customHeight="1" x14ac:dyDescent="0.25">
      <c r="A81" s="369"/>
      <c r="B81" s="174"/>
      <c r="C81" s="174"/>
      <c r="D81" s="47" t="s">
        <v>91</v>
      </c>
      <c r="G81" s="175" t="s">
        <v>309</v>
      </c>
      <c r="I81" s="177">
        <v>4</v>
      </c>
      <c r="J81" s="177">
        <v>5</v>
      </c>
      <c r="K81" s="177">
        <v>5</v>
      </c>
      <c r="L81" s="318">
        <v>10</v>
      </c>
      <c r="M81" s="177">
        <v>2</v>
      </c>
      <c r="N81" s="174"/>
      <c r="O81" s="174"/>
      <c r="P81" s="174"/>
      <c r="Q81" s="369"/>
      <c r="R81" s="369"/>
      <c r="S81" s="321"/>
      <c r="T81" s="208"/>
      <c r="U81" s="214"/>
      <c r="V81" s="215" t="s">
        <v>656</v>
      </c>
      <c r="W81" s="214"/>
      <c r="X81" s="214"/>
      <c r="Y81" s="215"/>
      <c r="Z81" s="199"/>
      <c r="AA81" s="199"/>
      <c r="AB81" s="68">
        <f>SUM(AB79:AB80)</f>
        <v>8</v>
      </c>
      <c r="AC81" s="68">
        <f t="shared" ref="AC81:AE81" si="84">SUM(AC79:AC80)</f>
        <v>6</v>
      </c>
      <c r="AD81" s="68">
        <f t="shared" si="84"/>
        <v>2</v>
      </c>
      <c r="AE81" s="68">
        <f t="shared" si="84"/>
        <v>0</v>
      </c>
      <c r="AF81" s="413">
        <f>(2*AC81+AE81)/(2*AB81)</f>
        <v>0.75</v>
      </c>
      <c r="AG81" s="413"/>
      <c r="AH81" s="68">
        <f t="shared" ref="AH81" si="85">SUM(AH79:AH80)</f>
        <v>0</v>
      </c>
      <c r="AI81" s="68">
        <f t="shared" ref="AI81" si="86">SUM(AI79:AI80)</f>
        <v>0</v>
      </c>
      <c r="AJ81" s="68">
        <f t="shared" ref="AJ81" si="87">SUM(AJ79:AJ80)</f>
        <v>17</v>
      </c>
      <c r="AK81" s="68">
        <f t="shared" ref="AK81" si="88">SUM(AK79:AK80)</f>
        <v>0</v>
      </c>
      <c r="AL81" s="68">
        <f t="shared" ref="AL81" si="89">SUM(AL79:AL80)</f>
        <v>0</v>
      </c>
      <c r="AM81" s="85">
        <f>+AJ81/AB81</f>
        <v>2.125</v>
      </c>
      <c r="AN81" s="177"/>
      <c r="AO81" s="177"/>
      <c r="AP81" s="177"/>
      <c r="AQ81" s="369"/>
      <c r="AR81" s="369"/>
      <c r="AS81" s="64">
        <v>8</v>
      </c>
      <c r="AT81" s="48">
        <v>11</v>
      </c>
      <c r="AU81" s="47" t="s">
        <v>96</v>
      </c>
      <c r="AV81" s="32" t="s">
        <v>179</v>
      </c>
      <c r="AW81" s="177">
        <v>5</v>
      </c>
      <c r="AX81" s="177">
        <v>4</v>
      </c>
      <c r="AY81" s="177">
        <v>3</v>
      </c>
      <c r="AZ81" s="177">
        <f t="shared" si="78"/>
        <v>7</v>
      </c>
      <c r="BA81" s="177">
        <v>0</v>
      </c>
      <c r="BB81" s="202">
        <f t="shared" si="69"/>
        <v>13</v>
      </c>
      <c r="BC81" s="177">
        <f t="shared" si="69"/>
        <v>5</v>
      </c>
      <c r="BD81" s="177">
        <f t="shared" si="69"/>
        <v>11</v>
      </c>
      <c r="BE81" s="177">
        <f t="shared" si="69"/>
        <v>16</v>
      </c>
      <c r="BF81" s="203">
        <f t="shared" si="69"/>
        <v>0</v>
      </c>
      <c r="BG81" s="48">
        <v>8</v>
      </c>
      <c r="BH81" s="48">
        <v>1</v>
      </c>
      <c r="BI81" s="48">
        <v>8</v>
      </c>
      <c r="BJ81" s="48">
        <f t="shared" si="80"/>
        <v>9</v>
      </c>
      <c r="BK81" s="48">
        <v>0</v>
      </c>
      <c r="BL81" s="369"/>
      <c r="BM81" s="369"/>
      <c r="BN81" s="64">
        <v>9</v>
      </c>
      <c r="BP81" s="47" t="s">
        <v>117</v>
      </c>
      <c r="BQ81" s="174"/>
      <c r="BR81" s="177">
        <v>1</v>
      </c>
      <c r="BS81" s="177">
        <v>1</v>
      </c>
      <c r="BT81" s="177">
        <v>0</v>
      </c>
      <c r="BU81" s="177">
        <f t="shared" si="82"/>
        <v>1</v>
      </c>
      <c r="BV81" s="177">
        <v>0</v>
      </c>
      <c r="BW81" s="202">
        <f t="shared" si="72"/>
        <v>1</v>
      </c>
      <c r="BX81" s="177">
        <f t="shared" si="72"/>
        <v>1</v>
      </c>
      <c r="BY81" s="177">
        <f t="shared" si="72"/>
        <v>0</v>
      </c>
      <c r="BZ81" s="177">
        <f t="shared" si="83"/>
        <v>1</v>
      </c>
      <c r="CA81" s="203">
        <f t="shared" si="74"/>
        <v>0</v>
      </c>
      <c r="CB81" s="48">
        <v>0</v>
      </c>
      <c r="CC81" s="48">
        <v>0</v>
      </c>
      <c r="CD81" s="48">
        <v>0</v>
      </c>
      <c r="CE81" s="48">
        <f t="shared" si="75"/>
        <v>0</v>
      </c>
      <c r="CF81" s="48">
        <v>0</v>
      </c>
      <c r="CG81" s="369"/>
    </row>
    <row r="82" spans="1:85" ht="16.5" customHeight="1" x14ac:dyDescent="0.25">
      <c r="A82" s="369"/>
      <c r="B82" s="174"/>
      <c r="C82" s="174"/>
      <c r="D82" s="47" t="s">
        <v>37</v>
      </c>
      <c r="G82" s="175" t="s">
        <v>179</v>
      </c>
      <c r="I82" s="177">
        <v>6</v>
      </c>
      <c r="J82" s="177">
        <v>2</v>
      </c>
      <c r="K82" s="177">
        <v>8</v>
      </c>
      <c r="L82" s="318">
        <v>10</v>
      </c>
      <c r="M82" s="177">
        <v>0</v>
      </c>
      <c r="N82" s="174"/>
      <c r="O82" s="174"/>
      <c r="P82" s="174"/>
      <c r="Q82" s="369"/>
      <c r="R82" s="369"/>
      <c r="S82" s="321"/>
      <c r="T82" s="194"/>
      <c r="U82" s="175"/>
      <c r="V82" s="175"/>
      <c r="W82" s="175"/>
      <c r="X82" s="176"/>
      <c r="Y82" s="175"/>
      <c r="Z82" s="177"/>
      <c r="AA82" s="177"/>
      <c r="AB82" s="177"/>
      <c r="AC82" s="177"/>
      <c r="AD82" s="177"/>
      <c r="AE82" s="195"/>
      <c r="AF82" s="177"/>
      <c r="AG82" s="177"/>
      <c r="AH82" s="177"/>
      <c r="AI82" s="177"/>
      <c r="AJ82" s="177"/>
      <c r="AK82" s="204"/>
      <c r="AL82" s="174"/>
      <c r="AM82" s="177"/>
      <c r="AN82" s="177"/>
      <c r="AO82" s="177"/>
      <c r="AP82" s="177"/>
      <c r="AQ82" s="369"/>
      <c r="AR82" s="369"/>
      <c r="AS82" s="64">
        <v>9</v>
      </c>
      <c r="AT82" s="48">
        <v>3</v>
      </c>
      <c r="AU82" s="47" t="s">
        <v>134</v>
      </c>
      <c r="AV82" s="32" t="s">
        <v>179</v>
      </c>
      <c r="AW82" s="177">
        <v>6</v>
      </c>
      <c r="AX82" s="177">
        <v>5</v>
      </c>
      <c r="AY82" s="177">
        <v>1</v>
      </c>
      <c r="AZ82" s="177">
        <f t="shared" si="78"/>
        <v>6</v>
      </c>
      <c r="BA82" s="177">
        <v>0</v>
      </c>
      <c r="BB82" s="202">
        <f t="shared" si="69"/>
        <v>19</v>
      </c>
      <c r="BC82" s="177">
        <f t="shared" si="69"/>
        <v>12</v>
      </c>
      <c r="BD82" s="177">
        <f t="shared" si="69"/>
        <v>6</v>
      </c>
      <c r="BE82" s="177">
        <f t="shared" si="69"/>
        <v>18</v>
      </c>
      <c r="BF82" s="203">
        <f t="shared" si="69"/>
        <v>0</v>
      </c>
      <c r="BG82" s="48">
        <v>13</v>
      </c>
      <c r="BH82" s="48">
        <v>7</v>
      </c>
      <c r="BI82" s="48">
        <v>5</v>
      </c>
      <c r="BJ82" s="48">
        <f t="shared" si="80"/>
        <v>12</v>
      </c>
      <c r="BK82" s="48">
        <v>0</v>
      </c>
      <c r="BL82" s="369"/>
      <c r="BM82" s="369"/>
      <c r="BN82" s="64">
        <v>7</v>
      </c>
      <c r="BP82" s="47" t="s">
        <v>116</v>
      </c>
      <c r="BQ82" s="174"/>
      <c r="BR82" s="177">
        <v>0</v>
      </c>
      <c r="BS82" s="177">
        <v>0</v>
      </c>
      <c r="BT82" s="177">
        <v>0</v>
      </c>
      <c r="BU82" s="177">
        <f t="shared" si="82"/>
        <v>0</v>
      </c>
      <c r="BV82" s="177">
        <v>0</v>
      </c>
      <c r="BW82" s="202">
        <f t="shared" si="72"/>
        <v>1</v>
      </c>
      <c r="BX82" s="177">
        <f t="shared" si="72"/>
        <v>0</v>
      </c>
      <c r="BY82" s="177">
        <f t="shared" si="72"/>
        <v>0</v>
      </c>
      <c r="BZ82" s="177">
        <f t="shared" si="83"/>
        <v>0</v>
      </c>
      <c r="CA82" s="203">
        <f t="shared" si="74"/>
        <v>0</v>
      </c>
      <c r="CB82" s="48">
        <v>1</v>
      </c>
      <c r="CC82" s="48">
        <v>0</v>
      </c>
      <c r="CD82" s="48">
        <v>0</v>
      </c>
      <c r="CE82" s="48">
        <f t="shared" si="75"/>
        <v>0</v>
      </c>
      <c r="CF82" s="48">
        <v>0</v>
      </c>
      <c r="CG82" s="369"/>
    </row>
    <row r="83" spans="1:85" ht="16.5" customHeight="1" x14ac:dyDescent="0.25">
      <c r="A83" s="369"/>
      <c r="B83" s="174"/>
      <c r="C83" s="174"/>
      <c r="D83" s="47" t="s">
        <v>443</v>
      </c>
      <c r="G83" s="175" t="s">
        <v>17</v>
      </c>
      <c r="I83" s="177">
        <v>6</v>
      </c>
      <c r="J83" s="177">
        <v>5</v>
      </c>
      <c r="K83" s="177">
        <v>4</v>
      </c>
      <c r="L83" s="318">
        <v>9</v>
      </c>
      <c r="M83" s="177">
        <v>2</v>
      </c>
      <c r="N83" s="174"/>
      <c r="O83" s="174"/>
      <c r="P83" s="174"/>
      <c r="Q83" s="369"/>
      <c r="R83" s="369"/>
      <c r="S83" s="321"/>
      <c r="T83" s="194"/>
      <c r="U83" s="175"/>
      <c r="V83" s="174"/>
      <c r="W83" s="175"/>
      <c r="X83" s="176"/>
      <c r="Y83" s="175"/>
      <c r="Z83" s="177"/>
      <c r="AA83" s="177"/>
      <c r="AB83" s="177"/>
      <c r="AC83" s="177"/>
      <c r="AD83" s="177"/>
      <c r="AE83" s="195"/>
      <c r="AF83" s="177"/>
      <c r="AG83" s="177"/>
      <c r="AH83" s="177"/>
      <c r="AI83" s="177"/>
      <c r="AJ83" s="177"/>
      <c r="AK83" s="204"/>
      <c r="AL83" s="174"/>
      <c r="AM83" s="177"/>
      <c r="AN83" s="177"/>
      <c r="AO83" s="177"/>
      <c r="AP83" s="177"/>
      <c r="AQ83" s="369"/>
      <c r="AR83" s="369"/>
      <c r="AS83" s="64">
        <v>7</v>
      </c>
      <c r="AT83" s="48">
        <v>15</v>
      </c>
      <c r="AU83" s="47" t="s">
        <v>116</v>
      </c>
      <c r="AV83" s="32" t="s">
        <v>179</v>
      </c>
      <c r="AW83" s="177">
        <v>6</v>
      </c>
      <c r="AX83" s="177">
        <v>1</v>
      </c>
      <c r="AY83" s="177">
        <v>5</v>
      </c>
      <c r="AZ83" s="177">
        <f t="shared" si="78"/>
        <v>6</v>
      </c>
      <c r="BA83" s="177">
        <v>0</v>
      </c>
      <c r="BB83" s="202">
        <f t="shared" si="69"/>
        <v>19</v>
      </c>
      <c r="BC83" s="177">
        <f t="shared" si="69"/>
        <v>1</v>
      </c>
      <c r="BD83" s="177">
        <f t="shared" si="69"/>
        <v>13</v>
      </c>
      <c r="BE83" s="177">
        <f t="shared" si="69"/>
        <v>14</v>
      </c>
      <c r="BF83" s="203">
        <f t="shared" si="69"/>
        <v>0</v>
      </c>
      <c r="BG83" s="48">
        <v>13</v>
      </c>
      <c r="BH83" s="48">
        <v>0</v>
      </c>
      <c r="BI83" s="48">
        <v>8</v>
      </c>
      <c r="BJ83" s="48">
        <f t="shared" si="80"/>
        <v>8</v>
      </c>
      <c r="BK83" s="48">
        <v>0</v>
      </c>
      <c r="BL83" s="369"/>
      <c r="BM83" s="369"/>
      <c r="BN83" s="64">
        <v>6.5</v>
      </c>
      <c r="BP83" s="47" t="s">
        <v>82</v>
      </c>
      <c r="BQ83" s="174"/>
      <c r="BR83" s="177">
        <v>0</v>
      </c>
      <c r="BS83" s="177">
        <v>0</v>
      </c>
      <c r="BT83" s="177">
        <v>0</v>
      </c>
      <c r="BU83" s="177">
        <f t="shared" si="82"/>
        <v>0</v>
      </c>
      <c r="BV83" s="177">
        <v>0</v>
      </c>
      <c r="BW83" s="202">
        <f t="shared" si="72"/>
        <v>1</v>
      </c>
      <c r="BX83" s="177">
        <f t="shared" si="72"/>
        <v>0</v>
      </c>
      <c r="BY83" s="177">
        <f t="shared" si="72"/>
        <v>0</v>
      </c>
      <c r="BZ83" s="177">
        <f t="shared" si="83"/>
        <v>0</v>
      </c>
      <c r="CA83" s="203">
        <f t="shared" si="74"/>
        <v>0</v>
      </c>
      <c r="CB83" s="48">
        <v>1</v>
      </c>
      <c r="CC83" s="48">
        <v>0</v>
      </c>
      <c r="CD83" s="48">
        <v>0</v>
      </c>
      <c r="CE83" s="48">
        <f t="shared" si="75"/>
        <v>0</v>
      </c>
      <c r="CF83" s="48">
        <v>0</v>
      </c>
      <c r="CG83" s="369"/>
    </row>
    <row r="84" spans="1:85" ht="16.5" customHeight="1" x14ac:dyDescent="0.25">
      <c r="A84" s="369"/>
      <c r="B84" s="174"/>
      <c r="C84" s="174"/>
      <c r="D84" s="47" t="s">
        <v>480</v>
      </c>
      <c r="G84" s="175" t="s">
        <v>21</v>
      </c>
      <c r="I84" s="177">
        <v>5</v>
      </c>
      <c r="J84" s="177">
        <v>4</v>
      </c>
      <c r="K84" s="177">
        <v>5</v>
      </c>
      <c r="L84" s="318">
        <v>9</v>
      </c>
      <c r="M84" s="177">
        <v>0</v>
      </c>
      <c r="N84" s="174"/>
      <c r="O84" s="174"/>
      <c r="P84" s="174"/>
      <c r="Q84" s="369"/>
      <c r="R84" s="369"/>
      <c r="S84" s="321"/>
      <c r="T84" s="408" t="s">
        <v>657</v>
      </c>
      <c r="U84" s="408"/>
      <c r="V84" s="408"/>
      <c r="W84" s="408"/>
      <c r="X84" s="408"/>
      <c r="Y84" s="408"/>
      <c r="Z84" s="408"/>
      <c r="AA84" s="408"/>
      <c r="AB84" s="408"/>
      <c r="AC84" s="408"/>
      <c r="AD84" s="408"/>
      <c r="AE84" s="408"/>
      <c r="AF84" s="408"/>
      <c r="AG84" s="408"/>
      <c r="AH84" s="408"/>
      <c r="AI84" s="408"/>
      <c r="AJ84" s="408"/>
      <c r="AK84" s="408"/>
      <c r="AL84" s="408"/>
      <c r="AM84" s="408"/>
      <c r="AN84" s="177"/>
      <c r="AO84" s="177"/>
      <c r="AP84" s="177"/>
      <c r="AQ84" s="369"/>
      <c r="AR84" s="369"/>
      <c r="AS84" s="64">
        <v>7</v>
      </c>
      <c r="AT84" s="48">
        <v>5</v>
      </c>
      <c r="AU84" s="47" t="s">
        <v>64</v>
      </c>
      <c r="AV84" s="32" t="s">
        <v>179</v>
      </c>
      <c r="AW84" s="177">
        <v>6</v>
      </c>
      <c r="AX84" s="177">
        <v>0</v>
      </c>
      <c r="AY84" s="177">
        <v>2</v>
      </c>
      <c r="AZ84" s="177">
        <f t="shared" si="78"/>
        <v>2</v>
      </c>
      <c r="BA84" s="177">
        <v>0</v>
      </c>
      <c r="BB84" s="202">
        <f t="shared" si="69"/>
        <v>21</v>
      </c>
      <c r="BC84" s="177">
        <f t="shared" si="69"/>
        <v>0</v>
      </c>
      <c r="BD84" s="177">
        <f t="shared" si="69"/>
        <v>6</v>
      </c>
      <c r="BE84" s="177">
        <f t="shared" si="69"/>
        <v>6</v>
      </c>
      <c r="BF84" s="203">
        <f t="shared" si="69"/>
        <v>0</v>
      </c>
      <c r="BG84" s="48">
        <v>15</v>
      </c>
      <c r="BH84" s="48">
        <v>0</v>
      </c>
      <c r="BI84" s="48">
        <v>4</v>
      </c>
      <c r="BJ84" s="48">
        <f t="shared" si="80"/>
        <v>4</v>
      </c>
      <c r="BK84" s="48">
        <v>0</v>
      </c>
      <c r="BL84" s="369"/>
      <c r="BM84" s="369"/>
      <c r="BN84" s="64">
        <v>9.5</v>
      </c>
      <c r="BP84" s="47" t="s">
        <v>71</v>
      </c>
      <c r="BR84" s="177">
        <v>1</v>
      </c>
      <c r="BS84" s="177">
        <v>0</v>
      </c>
      <c r="BT84" s="177">
        <v>1</v>
      </c>
      <c r="BU84" s="177">
        <f t="shared" si="82"/>
        <v>1</v>
      </c>
      <c r="BV84" s="177">
        <v>0</v>
      </c>
      <c r="BW84" s="202">
        <f t="shared" si="72"/>
        <v>1</v>
      </c>
      <c r="BX84" s="177">
        <f t="shared" si="72"/>
        <v>0</v>
      </c>
      <c r="BY84" s="177">
        <f t="shared" si="72"/>
        <v>1</v>
      </c>
      <c r="BZ84" s="177">
        <f t="shared" si="83"/>
        <v>1</v>
      </c>
      <c r="CA84" s="203">
        <f t="shared" si="74"/>
        <v>0</v>
      </c>
      <c r="CB84" s="48">
        <v>0</v>
      </c>
      <c r="CC84" s="48">
        <v>0</v>
      </c>
      <c r="CD84" s="48">
        <v>0</v>
      </c>
      <c r="CE84" s="48">
        <f t="shared" si="75"/>
        <v>0</v>
      </c>
      <c r="CF84" s="48">
        <v>0</v>
      </c>
      <c r="CG84" s="369"/>
    </row>
    <row r="85" spans="1:85" ht="16.5" customHeight="1" x14ac:dyDescent="0.25">
      <c r="A85" s="369"/>
      <c r="B85" s="174"/>
      <c r="C85" s="174"/>
      <c r="D85" s="47" t="s">
        <v>401</v>
      </c>
      <c r="G85" s="175" t="s">
        <v>308</v>
      </c>
      <c r="I85" s="177">
        <v>5</v>
      </c>
      <c r="J85" s="177">
        <v>8</v>
      </c>
      <c r="K85" s="177">
        <v>0</v>
      </c>
      <c r="L85" s="318">
        <v>8</v>
      </c>
      <c r="M85" s="177">
        <v>0</v>
      </c>
      <c r="N85" s="174"/>
      <c r="O85" s="174"/>
      <c r="P85" s="174"/>
      <c r="Q85" s="369"/>
      <c r="R85" s="369"/>
      <c r="S85" s="321"/>
      <c r="T85" s="194"/>
      <c r="U85" s="175"/>
      <c r="V85" s="174"/>
      <c r="W85" s="174"/>
      <c r="X85" s="174"/>
      <c r="Y85" s="174"/>
      <c r="Z85" s="177"/>
      <c r="AA85" s="177"/>
      <c r="AB85" s="177"/>
      <c r="AC85" s="177"/>
      <c r="AD85" s="177"/>
      <c r="AE85" s="174"/>
      <c r="AF85" s="194"/>
      <c r="AG85" s="175"/>
      <c r="AH85" s="174"/>
      <c r="AI85" s="174"/>
      <c r="AJ85" s="174"/>
      <c r="AK85" s="174"/>
      <c r="AL85" s="177"/>
      <c r="AM85" s="177"/>
      <c r="AN85" s="177"/>
      <c r="AO85" s="177"/>
      <c r="AP85" s="177"/>
      <c r="AQ85" s="369"/>
      <c r="AR85" s="369"/>
      <c r="AS85" s="64">
        <v>6</v>
      </c>
      <c r="AT85" s="48">
        <v>14</v>
      </c>
      <c r="AU85" s="47" t="s">
        <v>111</v>
      </c>
      <c r="AV85" s="32" t="s">
        <v>179</v>
      </c>
      <c r="AW85" s="177">
        <v>6</v>
      </c>
      <c r="AX85" s="177">
        <v>0</v>
      </c>
      <c r="AY85" s="177">
        <v>1</v>
      </c>
      <c r="AZ85" s="177">
        <f t="shared" si="78"/>
        <v>1</v>
      </c>
      <c r="BA85" s="177">
        <v>2</v>
      </c>
      <c r="BB85" s="202">
        <f t="shared" si="69"/>
        <v>20</v>
      </c>
      <c r="BC85" s="177">
        <f t="shared" si="69"/>
        <v>0</v>
      </c>
      <c r="BD85" s="177">
        <f t="shared" si="69"/>
        <v>3</v>
      </c>
      <c r="BE85" s="177">
        <f t="shared" si="69"/>
        <v>3</v>
      </c>
      <c r="BF85" s="203">
        <f t="shared" si="69"/>
        <v>6</v>
      </c>
      <c r="BG85" s="48">
        <v>14</v>
      </c>
      <c r="BH85" s="48">
        <v>0</v>
      </c>
      <c r="BI85" s="48">
        <v>2</v>
      </c>
      <c r="BJ85" s="48">
        <f t="shared" si="80"/>
        <v>2</v>
      </c>
      <c r="BK85" s="48">
        <v>4</v>
      </c>
      <c r="BL85" s="369"/>
      <c r="BM85" s="369"/>
      <c r="BN85" s="64">
        <v>7.5</v>
      </c>
      <c r="BP85" s="47" t="s">
        <v>115</v>
      </c>
      <c r="BQ85" s="174"/>
      <c r="BR85" s="177">
        <v>0</v>
      </c>
      <c r="BS85" s="177">
        <v>0</v>
      </c>
      <c r="BT85" s="177">
        <v>0</v>
      </c>
      <c r="BU85" s="177">
        <f>+BS85+BT85</f>
        <v>0</v>
      </c>
      <c r="BV85" s="177">
        <v>0</v>
      </c>
      <c r="BW85" s="202">
        <f>+CB85+BR85</f>
        <v>2</v>
      </c>
      <c r="BX85" s="177">
        <f>+CC85+BS85</f>
        <v>0</v>
      </c>
      <c r="BY85" s="177">
        <f>+CD85+BT85</f>
        <v>0</v>
      </c>
      <c r="BZ85" s="177">
        <f>+BX85+BY85</f>
        <v>0</v>
      </c>
      <c r="CA85" s="203">
        <f>+CF85+BV85</f>
        <v>0</v>
      </c>
      <c r="CB85" s="48">
        <v>2</v>
      </c>
      <c r="CC85" s="48">
        <v>0</v>
      </c>
      <c r="CD85" s="48">
        <v>0</v>
      </c>
      <c r="CE85" s="48">
        <f>+CC85+CD85</f>
        <v>0</v>
      </c>
      <c r="CF85" s="48">
        <v>0</v>
      </c>
      <c r="CG85" s="369"/>
    </row>
    <row r="86" spans="1:85" ht="16.5" customHeight="1" thickBot="1" x14ac:dyDescent="0.3">
      <c r="A86" s="369"/>
      <c r="B86" s="174"/>
      <c r="C86" s="174"/>
      <c r="D86" s="47" t="s">
        <v>150</v>
      </c>
      <c r="G86" s="175" t="s">
        <v>177</v>
      </c>
      <c r="I86" s="177">
        <v>4</v>
      </c>
      <c r="J86" s="177">
        <v>5</v>
      </c>
      <c r="K86" s="177">
        <v>2</v>
      </c>
      <c r="L86" s="318">
        <v>7</v>
      </c>
      <c r="M86" s="177">
        <v>2</v>
      </c>
      <c r="N86" s="174"/>
      <c r="O86" s="174"/>
      <c r="P86" s="174"/>
      <c r="Q86" s="369"/>
      <c r="R86" s="369"/>
      <c r="S86" s="321"/>
      <c r="T86" s="67" t="s">
        <v>310</v>
      </c>
      <c r="U86" s="245" t="s">
        <v>145</v>
      </c>
      <c r="V86" s="245"/>
      <c r="W86" s="245"/>
      <c r="X86" s="245"/>
      <c r="Y86" s="245"/>
      <c r="Z86" s="245"/>
      <c r="AA86" s="190"/>
      <c r="AB86" s="375" t="s">
        <v>4</v>
      </c>
      <c r="AC86" s="375" t="s">
        <v>8</v>
      </c>
      <c r="AD86" s="375" t="s">
        <v>9</v>
      </c>
      <c r="AE86" s="375" t="s">
        <v>10</v>
      </c>
      <c r="AF86" s="375" t="s">
        <v>129</v>
      </c>
      <c r="AG86" s="375"/>
      <c r="AH86" s="375" t="s">
        <v>3</v>
      </c>
      <c r="AI86" s="375" t="s">
        <v>130</v>
      </c>
      <c r="AJ86" s="375" t="s">
        <v>5</v>
      </c>
      <c r="AK86" s="375" t="s">
        <v>7</v>
      </c>
      <c r="AL86" s="375" t="s">
        <v>6</v>
      </c>
      <c r="AM86" s="375" t="s">
        <v>131</v>
      </c>
      <c r="AN86" s="177"/>
      <c r="AO86" s="177"/>
      <c r="AP86" s="177"/>
      <c r="AQ86" s="369"/>
      <c r="AR86" s="369"/>
      <c r="AS86" s="64">
        <v>7.5</v>
      </c>
      <c r="AT86" s="48">
        <v>10</v>
      </c>
      <c r="AU86" s="47" t="s">
        <v>57</v>
      </c>
      <c r="AV86" s="32" t="s">
        <v>179</v>
      </c>
      <c r="AW86" s="177">
        <v>2</v>
      </c>
      <c r="AX86" s="177">
        <v>0</v>
      </c>
      <c r="AY86" s="177">
        <v>1</v>
      </c>
      <c r="AZ86" s="177">
        <f t="shared" si="78"/>
        <v>1</v>
      </c>
      <c r="BA86" s="177">
        <v>0</v>
      </c>
      <c r="BB86" s="202">
        <f t="shared" si="69"/>
        <v>17</v>
      </c>
      <c r="BC86" s="177">
        <f t="shared" si="69"/>
        <v>1</v>
      </c>
      <c r="BD86" s="177">
        <f t="shared" si="69"/>
        <v>9</v>
      </c>
      <c r="BE86" s="177">
        <f t="shared" si="69"/>
        <v>10</v>
      </c>
      <c r="BF86" s="203">
        <f t="shared" si="69"/>
        <v>0</v>
      </c>
      <c r="BG86" s="48">
        <v>15</v>
      </c>
      <c r="BH86" s="48">
        <v>1</v>
      </c>
      <c r="BI86" s="48">
        <v>8</v>
      </c>
      <c r="BJ86" s="48">
        <f t="shared" si="80"/>
        <v>9</v>
      </c>
      <c r="BK86" s="48">
        <v>0</v>
      </c>
      <c r="BL86" s="369"/>
      <c r="BM86" s="369"/>
      <c r="BN86" s="64">
        <v>8.5</v>
      </c>
      <c r="BP86" s="47" t="s">
        <v>73</v>
      </c>
      <c r="BR86" s="177">
        <v>2</v>
      </c>
      <c r="BS86" s="177">
        <v>3</v>
      </c>
      <c r="BT86" s="177">
        <v>1</v>
      </c>
      <c r="BU86" s="177">
        <f t="shared" ref="BU86:BU101" si="90">+BS86+BT86</f>
        <v>4</v>
      </c>
      <c r="BV86" s="177">
        <v>0</v>
      </c>
      <c r="BW86" s="202">
        <f t="shared" ref="BW86:BY101" si="91">+CB86+BR86</f>
        <v>2</v>
      </c>
      <c r="BX86" s="177">
        <f t="shared" si="91"/>
        <v>3</v>
      </c>
      <c r="BY86" s="177">
        <f t="shared" si="91"/>
        <v>1</v>
      </c>
      <c r="BZ86" s="177">
        <f t="shared" ref="BZ86:BZ101" si="92">+BX86+BY86</f>
        <v>4</v>
      </c>
      <c r="CA86" s="203">
        <f t="shared" ref="CA86:CA101" si="93">+CF86+BV86</f>
        <v>0</v>
      </c>
      <c r="CB86" s="48">
        <v>0</v>
      </c>
      <c r="CC86" s="48">
        <v>0</v>
      </c>
      <c r="CD86" s="48">
        <v>0</v>
      </c>
      <c r="CE86" s="48">
        <f t="shared" ref="CE86:CE101" si="94">+CC86+CD86</f>
        <v>0</v>
      </c>
      <c r="CF86" s="48">
        <v>0</v>
      </c>
      <c r="CG86" s="369"/>
    </row>
    <row r="87" spans="1:85" ht="16.5" customHeight="1" x14ac:dyDescent="0.25">
      <c r="A87" s="369"/>
      <c r="B87" s="174"/>
      <c r="C87" s="174"/>
      <c r="D87" s="47" t="s">
        <v>46</v>
      </c>
      <c r="G87" s="175" t="s">
        <v>177</v>
      </c>
      <c r="I87" s="177">
        <v>6</v>
      </c>
      <c r="J87" s="177">
        <v>5</v>
      </c>
      <c r="K87" s="177">
        <v>2</v>
      </c>
      <c r="L87" s="318">
        <v>7</v>
      </c>
      <c r="M87" s="177">
        <v>6</v>
      </c>
      <c r="N87" s="174"/>
      <c r="O87" s="174"/>
      <c r="P87" s="174"/>
      <c r="Q87" s="206"/>
      <c r="R87" s="206"/>
      <c r="S87" s="322"/>
      <c r="T87" s="118">
        <v>7.5</v>
      </c>
      <c r="U87" s="76" t="s">
        <v>98</v>
      </c>
      <c r="V87" s="76"/>
      <c r="W87" s="76"/>
      <c r="X87" s="76"/>
      <c r="Y87" s="119"/>
      <c r="Z87" s="177"/>
      <c r="AA87" s="177"/>
      <c r="AB87" s="177">
        <f t="shared" ref="AB87:AE93" si="95">SUMIF($U$79:$U$83,$U87,AB$79:AB$83)+SUMIF($U$100:$U$129,$U87,AB$100:AB$129)</f>
        <v>10</v>
      </c>
      <c r="AC87" s="177">
        <f t="shared" si="95"/>
        <v>7</v>
      </c>
      <c r="AD87" s="177">
        <f t="shared" si="95"/>
        <v>3</v>
      </c>
      <c r="AE87" s="177">
        <f t="shared" si="95"/>
        <v>0</v>
      </c>
      <c r="AF87" s="413">
        <f t="shared" ref="AF87:AF93" si="96">(2*AC87+AE87)/(2*AB87)</f>
        <v>0.7</v>
      </c>
      <c r="AG87" s="413"/>
      <c r="AH87" s="177">
        <f t="shared" ref="AH87:AL93" si="97">SUMIF($U$79:$U$83,$U87,AH$79:AH$83)+SUMIF($U$100:$U$129,$U87,AH$100:AH$129)</f>
        <v>0</v>
      </c>
      <c r="AI87" s="177">
        <f t="shared" si="97"/>
        <v>0</v>
      </c>
      <c r="AJ87" s="177">
        <f t="shared" si="97"/>
        <v>22</v>
      </c>
      <c r="AK87" s="177">
        <f t="shared" si="97"/>
        <v>0</v>
      </c>
      <c r="AL87" s="177">
        <f t="shared" si="97"/>
        <v>0</v>
      </c>
      <c r="AM87" s="120">
        <f t="shared" ref="AM87:AM93" si="98">+AJ87/AB87</f>
        <v>2.2000000000000002</v>
      </c>
      <c r="AN87" s="177"/>
      <c r="AO87" s="177"/>
      <c r="AP87" s="177"/>
      <c r="AQ87" s="206"/>
      <c r="AR87" s="369"/>
      <c r="AS87" s="64">
        <v>7</v>
      </c>
      <c r="AT87" s="48">
        <v>12</v>
      </c>
      <c r="AU87" s="47" t="s">
        <v>49</v>
      </c>
      <c r="AV87" s="32" t="s">
        <v>179</v>
      </c>
      <c r="AW87" s="177">
        <v>4</v>
      </c>
      <c r="AX87" s="177">
        <v>0</v>
      </c>
      <c r="AY87" s="177">
        <v>1</v>
      </c>
      <c r="AZ87" s="177">
        <f t="shared" si="78"/>
        <v>1</v>
      </c>
      <c r="BA87" s="177">
        <v>0</v>
      </c>
      <c r="BB87" s="202">
        <f t="shared" si="69"/>
        <v>19</v>
      </c>
      <c r="BC87" s="177">
        <f t="shared" si="69"/>
        <v>1</v>
      </c>
      <c r="BD87" s="177">
        <f t="shared" si="69"/>
        <v>9</v>
      </c>
      <c r="BE87" s="177">
        <f t="shared" si="69"/>
        <v>10</v>
      </c>
      <c r="BF87" s="203">
        <f t="shared" si="69"/>
        <v>4</v>
      </c>
      <c r="BG87" s="48">
        <v>15</v>
      </c>
      <c r="BH87" s="48">
        <v>1</v>
      </c>
      <c r="BI87" s="48">
        <v>8</v>
      </c>
      <c r="BJ87" s="48">
        <f t="shared" si="80"/>
        <v>9</v>
      </c>
      <c r="BK87" s="48">
        <v>4</v>
      </c>
      <c r="BL87" s="369"/>
      <c r="BM87" s="369"/>
      <c r="BN87" s="64">
        <v>8.5</v>
      </c>
      <c r="BP87" s="47" t="s">
        <v>424</v>
      </c>
      <c r="BQ87" s="174"/>
      <c r="BR87" s="177">
        <v>0</v>
      </c>
      <c r="BS87" s="177">
        <v>0</v>
      </c>
      <c r="BT87" s="177">
        <v>0</v>
      </c>
      <c r="BU87" s="177">
        <f t="shared" si="90"/>
        <v>0</v>
      </c>
      <c r="BV87" s="177">
        <v>0</v>
      </c>
      <c r="BW87" s="202">
        <f t="shared" si="91"/>
        <v>1</v>
      </c>
      <c r="BX87" s="177">
        <f t="shared" si="91"/>
        <v>0</v>
      </c>
      <c r="BY87" s="177">
        <f t="shared" si="91"/>
        <v>0</v>
      </c>
      <c r="BZ87" s="177">
        <f t="shared" si="92"/>
        <v>0</v>
      </c>
      <c r="CA87" s="203">
        <f t="shared" si="93"/>
        <v>0</v>
      </c>
      <c r="CB87" s="48">
        <v>1</v>
      </c>
      <c r="CC87" s="48">
        <v>0</v>
      </c>
      <c r="CD87" s="48">
        <v>0</v>
      </c>
      <c r="CE87" s="48">
        <f t="shared" si="94"/>
        <v>0</v>
      </c>
      <c r="CF87" s="48">
        <v>0</v>
      </c>
      <c r="CG87" s="369"/>
    </row>
    <row r="88" spans="1:85" ht="16.5" customHeight="1" x14ac:dyDescent="0.25">
      <c r="A88" s="369"/>
      <c r="B88" s="174"/>
      <c r="C88" s="174"/>
      <c r="D88" s="47" t="s">
        <v>55</v>
      </c>
      <c r="G88" s="175" t="s">
        <v>21</v>
      </c>
      <c r="I88" s="177">
        <v>5</v>
      </c>
      <c r="J88" s="177">
        <v>5</v>
      </c>
      <c r="K88" s="177">
        <v>2</v>
      </c>
      <c r="L88" s="318">
        <v>7</v>
      </c>
      <c r="M88" s="177">
        <v>0</v>
      </c>
      <c r="N88" s="174"/>
      <c r="O88" s="174"/>
      <c r="P88" s="174"/>
      <c r="Q88" s="206"/>
      <c r="R88" s="206"/>
      <c r="S88" s="322"/>
      <c r="T88" s="118">
        <v>7.5</v>
      </c>
      <c r="U88" s="76" t="s">
        <v>327</v>
      </c>
      <c r="V88" s="76"/>
      <c r="W88" s="76"/>
      <c r="X88" s="76"/>
      <c r="Y88" s="119"/>
      <c r="Z88" s="177"/>
      <c r="AA88" s="177"/>
      <c r="AB88" s="177">
        <f t="shared" si="95"/>
        <v>1</v>
      </c>
      <c r="AC88" s="177">
        <f t="shared" si="95"/>
        <v>1</v>
      </c>
      <c r="AD88" s="177">
        <f t="shared" si="95"/>
        <v>0</v>
      </c>
      <c r="AE88" s="177">
        <f t="shared" si="95"/>
        <v>0</v>
      </c>
      <c r="AF88" s="411">
        <f t="shared" si="96"/>
        <v>1</v>
      </c>
      <c r="AG88" s="411"/>
      <c r="AH88" s="177">
        <f t="shared" si="97"/>
        <v>0</v>
      </c>
      <c r="AI88" s="177">
        <f t="shared" si="97"/>
        <v>0</v>
      </c>
      <c r="AJ88" s="177">
        <f t="shared" si="97"/>
        <v>1</v>
      </c>
      <c r="AK88" s="177">
        <f t="shared" si="97"/>
        <v>0</v>
      </c>
      <c r="AL88" s="177">
        <f t="shared" si="97"/>
        <v>0</v>
      </c>
      <c r="AM88" s="120">
        <f t="shared" si="98"/>
        <v>1</v>
      </c>
      <c r="AN88" s="177"/>
      <c r="AO88" s="177"/>
      <c r="AP88" s="177"/>
      <c r="AQ88" s="206"/>
      <c r="AR88" s="369"/>
      <c r="AS88" s="64">
        <v>6.5</v>
      </c>
      <c r="AT88" s="48">
        <v>8</v>
      </c>
      <c r="AU88" s="47" t="s">
        <v>20</v>
      </c>
      <c r="AV88" s="32" t="s">
        <v>179</v>
      </c>
      <c r="AW88" s="177">
        <v>5</v>
      </c>
      <c r="AX88" s="177">
        <v>0</v>
      </c>
      <c r="AY88" s="177">
        <v>0</v>
      </c>
      <c r="AZ88" s="177">
        <f t="shared" si="78"/>
        <v>0</v>
      </c>
      <c r="BA88" s="177">
        <v>4</v>
      </c>
      <c r="BB88" s="202">
        <f t="shared" si="69"/>
        <v>19</v>
      </c>
      <c r="BC88" s="177">
        <f t="shared" si="69"/>
        <v>0</v>
      </c>
      <c r="BD88" s="177">
        <f t="shared" si="69"/>
        <v>4</v>
      </c>
      <c r="BE88" s="177">
        <f t="shared" si="69"/>
        <v>4</v>
      </c>
      <c r="BF88" s="203">
        <f t="shared" si="69"/>
        <v>8</v>
      </c>
      <c r="BG88" s="48">
        <v>14</v>
      </c>
      <c r="BH88" s="48">
        <v>0</v>
      </c>
      <c r="BI88" s="48">
        <v>4</v>
      </c>
      <c r="BJ88" s="48">
        <f t="shared" si="80"/>
        <v>4</v>
      </c>
      <c r="BK88" s="48">
        <v>4</v>
      </c>
      <c r="BL88" s="369"/>
      <c r="BM88" s="369"/>
      <c r="BN88" s="64">
        <v>6.5</v>
      </c>
      <c r="BP88" s="47" t="s">
        <v>75</v>
      </c>
      <c r="BQ88" s="174"/>
      <c r="BR88" s="177">
        <v>0</v>
      </c>
      <c r="BS88" s="177">
        <v>0</v>
      </c>
      <c r="BT88" s="177">
        <v>0</v>
      </c>
      <c r="BU88" s="177">
        <f t="shared" si="90"/>
        <v>0</v>
      </c>
      <c r="BV88" s="177">
        <v>0</v>
      </c>
      <c r="BW88" s="202">
        <f t="shared" si="91"/>
        <v>1</v>
      </c>
      <c r="BX88" s="177">
        <f t="shared" si="91"/>
        <v>1</v>
      </c>
      <c r="BY88" s="177">
        <f t="shared" si="91"/>
        <v>1</v>
      </c>
      <c r="BZ88" s="177">
        <f t="shared" si="92"/>
        <v>2</v>
      </c>
      <c r="CA88" s="203">
        <f t="shared" si="93"/>
        <v>0</v>
      </c>
      <c r="CB88" s="48">
        <v>1</v>
      </c>
      <c r="CC88" s="48">
        <v>1</v>
      </c>
      <c r="CD88" s="48">
        <v>1</v>
      </c>
      <c r="CE88" s="48">
        <f t="shared" si="94"/>
        <v>2</v>
      </c>
      <c r="CF88" s="48">
        <v>0</v>
      </c>
      <c r="CG88" s="369"/>
    </row>
    <row r="89" spans="1:85" ht="16.5" customHeight="1" thickBot="1" x14ac:dyDescent="0.3">
      <c r="A89" s="369"/>
      <c r="B89" s="174"/>
      <c r="C89" s="174"/>
      <c r="D89" s="47" t="s">
        <v>96</v>
      </c>
      <c r="G89" s="175" t="s">
        <v>179</v>
      </c>
      <c r="I89" s="177">
        <v>5</v>
      </c>
      <c r="J89" s="177">
        <v>4</v>
      </c>
      <c r="K89" s="177">
        <v>3</v>
      </c>
      <c r="L89" s="318">
        <v>7</v>
      </c>
      <c r="M89" s="177">
        <v>0</v>
      </c>
      <c r="N89" s="174"/>
      <c r="O89" s="174"/>
      <c r="P89" s="174"/>
      <c r="Q89" s="206"/>
      <c r="R89" s="206"/>
      <c r="S89" s="322"/>
      <c r="T89" s="118">
        <v>6.5</v>
      </c>
      <c r="U89" s="76" t="s">
        <v>251</v>
      </c>
      <c r="V89" s="76"/>
      <c r="W89" s="76"/>
      <c r="X89" s="76"/>
      <c r="Y89" s="119"/>
      <c r="Z89" s="177"/>
      <c r="AA89" s="177"/>
      <c r="AB89" s="177">
        <f t="shared" si="95"/>
        <v>1</v>
      </c>
      <c r="AC89" s="177">
        <f t="shared" si="95"/>
        <v>0</v>
      </c>
      <c r="AD89" s="177">
        <f t="shared" si="95"/>
        <v>0</v>
      </c>
      <c r="AE89" s="177">
        <f t="shared" si="95"/>
        <v>1</v>
      </c>
      <c r="AF89" s="411">
        <f t="shared" si="96"/>
        <v>0.5</v>
      </c>
      <c r="AG89" s="411"/>
      <c r="AH89" s="177">
        <f t="shared" si="97"/>
        <v>0</v>
      </c>
      <c r="AI89" s="177">
        <f t="shared" si="97"/>
        <v>0</v>
      </c>
      <c r="AJ89" s="177">
        <f t="shared" si="97"/>
        <v>3</v>
      </c>
      <c r="AK89" s="177">
        <f t="shared" si="97"/>
        <v>0</v>
      </c>
      <c r="AL89" s="177">
        <f t="shared" si="97"/>
        <v>0</v>
      </c>
      <c r="AM89" s="120">
        <f t="shared" si="98"/>
        <v>3</v>
      </c>
      <c r="AN89" s="177"/>
      <c r="AO89" s="177"/>
      <c r="AP89" s="177"/>
      <c r="AQ89" s="206"/>
      <c r="AR89" s="369"/>
      <c r="AS89" s="33" t="s">
        <v>175</v>
      </c>
      <c r="AT89" s="216"/>
      <c r="AU89" s="216"/>
      <c r="AV89" s="216"/>
      <c r="AW89" s="217">
        <f>SUM(AW78:AW88)</f>
        <v>60</v>
      </c>
      <c r="AX89" s="217">
        <f>SUM(AX78:AX88)</f>
        <v>25</v>
      </c>
      <c r="AY89" s="217">
        <f>SUM(AY78:AY88)+SUMIF(Y$5:Y$12,AV88,AI$5:AI$12)</f>
        <v>31</v>
      </c>
      <c r="AZ89" s="217">
        <f t="shared" si="68"/>
        <v>56</v>
      </c>
      <c r="BA89" s="217">
        <f>SUM(BA78:BA88)+SUMIF($Y$5:$Y$12,"Stiletto",$AH$5:$AH$12)</f>
        <v>20</v>
      </c>
      <c r="BB89" s="218">
        <f t="shared" si="69"/>
        <v>209</v>
      </c>
      <c r="BC89" s="217">
        <f t="shared" si="69"/>
        <v>72</v>
      </c>
      <c r="BD89" s="217">
        <f t="shared" si="69"/>
        <v>106</v>
      </c>
      <c r="BE89" s="217">
        <f t="shared" si="69"/>
        <v>178</v>
      </c>
      <c r="BF89" s="219">
        <f t="shared" si="69"/>
        <v>40</v>
      </c>
      <c r="BG89" s="217">
        <f>+SUM(BG78:BG88)</f>
        <v>149</v>
      </c>
      <c r="BH89" s="217">
        <f t="shared" ref="BH89" si="99">+SUM(BH78:BH88)</f>
        <v>47</v>
      </c>
      <c r="BI89" s="217">
        <f>+SUM(BI78:BI88)+SUMIF($Y$35:$Y$42,"Stiletto",$AI$35:$AI$42)</f>
        <v>75</v>
      </c>
      <c r="BJ89" s="217">
        <f>+BI89+BH89</f>
        <v>122</v>
      </c>
      <c r="BK89" s="217">
        <f>+SUM(BK78:BK88)+SUMIF($Y$35:$Y$42,"Stiletto",$AH$35:$AH$42)</f>
        <v>20</v>
      </c>
      <c r="BL89" s="369"/>
      <c r="BM89" s="369"/>
      <c r="BN89" s="64">
        <v>7.5</v>
      </c>
      <c r="BP89" s="47" t="s">
        <v>42</v>
      </c>
      <c r="BR89" s="177">
        <v>3</v>
      </c>
      <c r="BS89" s="177">
        <v>0</v>
      </c>
      <c r="BT89" s="177">
        <v>0</v>
      </c>
      <c r="BU89" s="177">
        <f t="shared" si="90"/>
        <v>0</v>
      </c>
      <c r="BV89" s="177">
        <v>0</v>
      </c>
      <c r="BW89" s="202">
        <f t="shared" si="91"/>
        <v>3</v>
      </c>
      <c r="BX89" s="177">
        <f t="shared" si="91"/>
        <v>0</v>
      </c>
      <c r="BY89" s="177">
        <f t="shared" si="91"/>
        <v>0</v>
      </c>
      <c r="BZ89" s="177">
        <f t="shared" si="92"/>
        <v>0</v>
      </c>
      <c r="CA89" s="203">
        <f t="shared" si="93"/>
        <v>0</v>
      </c>
      <c r="CB89" s="48">
        <v>0</v>
      </c>
      <c r="CC89" s="48">
        <v>0</v>
      </c>
      <c r="CD89" s="48">
        <v>0</v>
      </c>
      <c r="CE89" s="48">
        <f t="shared" si="94"/>
        <v>0</v>
      </c>
      <c r="CF89" s="48">
        <v>0</v>
      </c>
      <c r="CG89" s="369"/>
    </row>
    <row r="90" spans="1:85" ht="16.5" customHeight="1" x14ac:dyDescent="0.25">
      <c r="A90" s="369"/>
      <c r="B90" s="174"/>
      <c r="C90" s="174"/>
      <c r="D90" s="47" t="s">
        <v>267</v>
      </c>
      <c r="G90" s="175" t="s">
        <v>177</v>
      </c>
      <c r="I90" s="177">
        <v>6</v>
      </c>
      <c r="J90" s="177">
        <v>3</v>
      </c>
      <c r="K90" s="177">
        <v>4</v>
      </c>
      <c r="L90" s="318">
        <v>7</v>
      </c>
      <c r="M90" s="177">
        <v>0</v>
      </c>
      <c r="N90" s="174"/>
      <c r="O90" s="174"/>
      <c r="P90" s="174"/>
      <c r="Q90" s="178"/>
      <c r="R90" s="178"/>
      <c r="S90" s="323"/>
      <c r="T90" s="118">
        <v>7.5</v>
      </c>
      <c r="U90" s="76" t="s">
        <v>16</v>
      </c>
      <c r="V90" s="76"/>
      <c r="W90" s="76"/>
      <c r="X90" s="76"/>
      <c r="Y90" s="119"/>
      <c r="Z90" s="174"/>
      <c r="AA90" s="177"/>
      <c r="AB90" s="177">
        <f t="shared" si="95"/>
        <v>1</v>
      </c>
      <c r="AC90" s="177">
        <f t="shared" si="95"/>
        <v>1</v>
      </c>
      <c r="AD90" s="177">
        <f t="shared" si="95"/>
        <v>0</v>
      </c>
      <c r="AE90" s="177">
        <f t="shared" si="95"/>
        <v>0</v>
      </c>
      <c r="AF90" s="411">
        <f t="shared" si="96"/>
        <v>1</v>
      </c>
      <c r="AG90" s="411"/>
      <c r="AH90" s="177">
        <f t="shared" si="97"/>
        <v>0</v>
      </c>
      <c r="AI90" s="177">
        <f t="shared" si="97"/>
        <v>0</v>
      </c>
      <c r="AJ90" s="177">
        <f t="shared" si="97"/>
        <v>1</v>
      </c>
      <c r="AK90" s="177">
        <f t="shared" si="97"/>
        <v>0</v>
      </c>
      <c r="AL90" s="177">
        <f t="shared" si="97"/>
        <v>0</v>
      </c>
      <c r="AM90" s="120">
        <f t="shared" si="98"/>
        <v>1</v>
      </c>
      <c r="AN90" s="177"/>
      <c r="AO90" s="177"/>
      <c r="AP90" s="177"/>
      <c r="AQ90" s="178"/>
      <c r="AR90" s="369"/>
      <c r="AS90" s="35" t="s">
        <v>15</v>
      </c>
      <c r="AT90" s="220"/>
      <c r="AU90" s="220"/>
      <c r="AV90" s="205" t="s">
        <v>34</v>
      </c>
      <c r="AW90" s="199">
        <v>10</v>
      </c>
      <c r="AX90" s="199">
        <v>1</v>
      </c>
      <c r="AY90" s="199">
        <v>6</v>
      </c>
      <c r="AZ90" s="177">
        <f t="shared" si="68"/>
        <v>7</v>
      </c>
      <c r="BA90" s="199">
        <v>2</v>
      </c>
      <c r="BB90" s="202">
        <f t="shared" si="69"/>
        <v>39</v>
      </c>
      <c r="BC90" s="177">
        <f t="shared" si="69"/>
        <v>15</v>
      </c>
      <c r="BD90" s="177">
        <f t="shared" si="69"/>
        <v>18</v>
      </c>
      <c r="BE90" s="177">
        <f t="shared" si="69"/>
        <v>33</v>
      </c>
      <c r="BF90" s="203">
        <f t="shared" si="69"/>
        <v>4</v>
      </c>
      <c r="BG90" s="31">
        <v>29</v>
      </c>
      <c r="BH90" s="31">
        <v>14</v>
      </c>
      <c r="BI90" s="31">
        <v>12</v>
      </c>
      <c r="BJ90" s="31">
        <f t="shared" ref="BJ90" si="100">+BH90+BI90</f>
        <v>26</v>
      </c>
      <c r="BK90" s="31">
        <v>2</v>
      </c>
      <c r="BL90" s="369"/>
      <c r="BM90" s="369"/>
      <c r="BN90" s="64">
        <v>6</v>
      </c>
      <c r="BP90" s="47" t="s">
        <v>100</v>
      </c>
      <c r="BQ90" s="174"/>
      <c r="BR90" s="177">
        <v>4</v>
      </c>
      <c r="BS90" s="177">
        <v>0</v>
      </c>
      <c r="BT90" s="177">
        <v>0</v>
      </c>
      <c r="BU90" s="177">
        <f t="shared" si="90"/>
        <v>0</v>
      </c>
      <c r="BV90" s="177">
        <v>0</v>
      </c>
      <c r="BW90" s="202">
        <f t="shared" si="91"/>
        <v>8</v>
      </c>
      <c r="BX90" s="177">
        <f t="shared" si="91"/>
        <v>0</v>
      </c>
      <c r="BY90" s="177">
        <f t="shared" si="91"/>
        <v>0</v>
      </c>
      <c r="BZ90" s="177">
        <f t="shared" si="92"/>
        <v>0</v>
      </c>
      <c r="CA90" s="203">
        <f t="shared" si="93"/>
        <v>2</v>
      </c>
      <c r="CB90" s="48">
        <v>4</v>
      </c>
      <c r="CC90" s="48">
        <v>0</v>
      </c>
      <c r="CD90" s="48">
        <v>0</v>
      </c>
      <c r="CE90" s="48">
        <f t="shared" si="94"/>
        <v>0</v>
      </c>
      <c r="CF90" s="48">
        <v>2</v>
      </c>
      <c r="CG90" s="369"/>
    </row>
    <row r="91" spans="1:85" ht="16.5" customHeight="1" x14ac:dyDescent="0.25">
      <c r="A91" s="369"/>
      <c r="B91" s="174"/>
      <c r="C91" s="174"/>
      <c r="D91" s="47" t="s">
        <v>142</v>
      </c>
      <c r="G91" s="175" t="s">
        <v>21</v>
      </c>
      <c r="I91" s="177">
        <v>6</v>
      </c>
      <c r="J91" s="177">
        <v>3</v>
      </c>
      <c r="K91" s="177">
        <v>4</v>
      </c>
      <c r="L91" s="318">
        <v>7</v>
      </c>
      <c r="M91" s="177">
        <v>0</v>
      </c>
      <c r="N91" s="174"/>
      <c r="O91" s="174"/>
      <c r="P91" s="174"/>
      <c r="Q91" s="178"/>
      <c r="R91" s="178"/>
      <c r="S91" s="323"/>
      <c r="T91" s="118">
        <v>7.5</v>
      </c>
      <c r="U91" s="76" t="s">
        <v>149</v>
      </c>
      <c r="V91" s="76"/>
      <c r="W91" s="76"/>
      <c r="X91" s="76"/>
      <c r="Y91" s="119"/>
      <c r="Z91" s="177"/>
      <c r="AA91" s="177"/>
      <c r="AB91" s="177">
        <f t="shared" si="95"/>
        <v>0.5</v>
      </c>
      <c r="AC91" s="177">
        <f t="shared" si="95"/>
        <v>0</v>
      </c>
      <c r="AD91" s="177">
        <f t="shared" si="95"/>
        <v>1</v>
      </c>
      <c r="AE91" s="177">
        <f t="shared" si="95"/>
        <v>0</v>
      </c>
      <c r="AF91" s="411">
        <f t="shared" si="96"/>
        <v>0</v>
      </c>
      <c r="AG91" s="411"/>
      <c r="AH91" s="177">
        <f t="shared" si="97"/>
        <v>2</v>
      </c>
      <c r="AI91" s="177">
        <f t="shared" si="97"/>
        <v>0</v>
      </c>
      <c r="AJ91" s="177">
        <f t="shared" si="97"/>
        <v>2</v>
      </c>
      <c r="AK91" s="177">
        <f t="shared" si="97"/>
        <v>0</v>
      </c>
      <c r="AL91" s="177">
        <f t="shared" si="97"/>
        <v>0</v>
      </c>
      <c r="AM91" s="120">
        <f t="shared" si="98"/>
        <v>4</v>
      </c>
      <c r="AN91" s="177"/>
      <c r="AO91" s="177"/>
      <c r="AP91" s="177"/>
      <c r="AQ91" s="178"/>
      <c r="AR91" s="369"/>
      <c r="AS91" s="64">
        <v>8</v>
      </c>
      <c r="AT91" s="48">
        <v>6</v>
      </c>
      <c r="AU91" s="47" t="s">
        <v>401</v>
      </c>
      <c r="AV91" s="47" t="s">
        <v>308</v>
      </c>
      <c r="AW91" s="177">
        <v>5</v>
      </c>
      <c r="AX91" s="177">
        <v>8</v>
      </c>
      <c r="AY91" s="177">
        <v>0</v>
      </c>
      <c r="AZ91" s="177">
        <f t="shared" ref="AZ91:AZ100" si="101">+AY91+AX91</f>
        <v>8</v>
      </c>
      <c r="BA91" s="177">
        <v>0</v>
      </c>
      <c r="BB91" s="202">
        <f t="shared" ref="BB91:BB100" si="102">+AW91+BG91</f>
        <v>5</v>
      </c>
      <c r="BC91" s="177">
        <f t="shared" ref="BC91:BC100" si="103">+AX91+BH91</f>
        <v>8</v>
      </c>
      <c r="BD91" s="177">
        <f t="shared" ref="BD91:BD100" si="104">+AY91+BI91</f>
        <v>0</v>
      </c>
      <c r="BE91" s="177">
        <f t="shared" ref="BE91:BE100" si="105">+AZ91+BJ91</f>
        <v>8</v>
      </c>
      <c r="BF91" s="203">
        <f t="shared" ref="BF91:BF100" si="106">+BA91+BK91</f>
        <v>0</v>
      </c>
      <c r="BL91" s="369"/>
      <c r="BM91" s="369"/>
      <c r="BN91" s="64">
        <v>9</v>
      </c>
      <c r="BP91" s="47" t="s">
        <v>158</v>
      </c>
      <c r="BQ91" s="174"/>
      <c r="BR91" s="177">
        <v>0</v>
      </c>
      <c r="BS91" s="177">
        <v>0</v>
      </c>
      <c r="BT91" s="177">
        <v>0</v>
      </c>
      <c r="BU91" s="177">
        <f t="shared" si="90"/>
        <v>0</v>
      </c>
      <c r="BV91" s="177">
        <v>0</v>
      </c>
      <c r="BW91" s="202">
        <f t="shared" si="91"/>
        <v>1</v>
      </c>
      <c r="BX91" s="177">
        <f t="shared" si="91"/>
        <v>2</v>
      </c>
      <c r="BY91" s="177">
        <f t="shared" si="91"/>
        <v>0</v>
      </c>
      <c r="BZ91" s="177">
        <f t="shared" si="92"/>
        <v>2</v>
      </c>
      <c r="CA91" s="203">
        <f t="shared" si="93"/>
        <v>0</v>
      </c>
      <c r="CB91" s="48">
        <v>1</v>
      </c>
      <c r="CC91" s="48">
        <v>2</v>
      </c>
      <c r="CD91" s="48">
        <v>0</v>
      </c>
      <c r="CE91" s="48">
        <f t="shared" si="94"/>
        <v>2</v>
      </c>
      <c r="CF91" s="48">
        <v>0</v>
      </c>
      <c r="CG91" s="369"/>
    </row>
    <row r="92" spans="1:85" ht="16.5" customHeight="1" x14ac:dyDescent="0.25">
      <c r="A92" s="369"/>
      <c r="B92" s="174"/>
      <c r="C92" s="174"/>
      <c r="D92" s="47" t="s">
        <v>134</v>
      </c>
      <c r="G92" s="175" t="s">
        <v>179</v>
      </c>
      <c r="I92" s="177">
        <v>6</v>
      </c>
      <c r="J92" s="177">
        <v>5</v>
      </c>
      <c r="K92" s="177">
        <v>1</v>
      </c>
      <c r="L92" s="318">
        <v>6</v>
      </c>
      <c r="M92" s="177">
        <v>0</v>
      </c>
      <c r="N92" s="174"/>
      <c r="O92" s="174"/>
      <c r="P92" s="174"/>
      <c r="Q92" s="178"/>
      <c r="R92" s="178"/>
      <c r="S92" s="323"/>
      <c r="T92" s="118">
        <v>7.5</v>
      </c>
      <c r="U92" s="76" t="s">
        <v>557</v>
      </c>
      <c r="V92" s="76"/>
      <c r="W92" s="76"/>
      <c r="X92" s="76"/>
      <c r="Y92" s="119"/>
      <c r="Z92" s="174"/>
      <c r="AA92" s="177"/>
      <c r="AB92" s="177">
        <f t="shared" si="95"/>
        <v>2</v>
      </c>
      <c r="AC92" s="177">
        <f t="shared" si="95"/>
        <v>2</v>
      </c>
      <c r="AD92" s="177">
        <f t="shared" si="95"/>
        <v>0</v>
      </c>
      <c r="AE92" s="177">
        <f t="shared" si="95"/>
        <v>0</v>
      </c>
      <c r="AF92" s="411">
        <f t="shared" si="96"/>
        <v>1</v>
      </c>
      <c r="AG92" s="411"/>
      <c r="AH92" s="177">
        <f t="shared" si="97"/>
        <v>0</v>
      </c>
      <c r="AI92" s="177">
        <f t="shared" si="97"/>
        <v>0</v>
      </c>
      <c r="AJ92" s="177">
        <f t="shared" si="97"/>
        <v>3</v>
      </c>
      <c r="AK92" s="177">
        <f t="shared" si="97"/>
        <v>0</v>
      </c>
      <c r="AL92" s="177">
        <f t="shared" si="97"/>
        <v>0</v>
      </c>
      <c r="AM92" s="120">
        <f t="shared" si="98"/>
        <v>1.5</v>
      </c>
      <c r="AN92" s="177"/>
      <c r="AO92" s="177"/>
      <c r="AP92" s="177"/>
      <c r="AQ92" s="178"/>
      <c r="AR92" s="369"/>
      <c r="AS92" s="64">
        <v>9.5</v>
      </c>
      <c r="AT92" s="48">
        <v>40</v>
      </c>
      <c r="AU92" s="47" t="s">
        <v>165</v>
      </c>
      <c r="AV92" s="47" t="s">
        <v>308</v>
      </c>
      <c r="AW92" s="177">
        <v>5</v>
      </c>
      <c r="AX92" s="177">
        <v>3</v>
      </c>
      <c r="AY92" s="177">
        <v>3</v>
      </c>
      <c r="AZ92" s="177">
        <f t="shared" si="101"/>
        <v>6</v>
      </c>
      <c r="BA92" s="177">
        <v>2</v>
      </c>
      <c r="BB92" s="202">
        <f t="shared" si="102"/>
        <v>19</v>
      </c>
      <c r="BC92" s="177">
        <f t="shared" si="103"/>
        <v>18</v>
      </c>
      <c r="BD92" s="177">
        <f t="shared" si="104"/>
        <v>14</v>
      </c>
      <c r="BE92" s="177">
        <f t="shared" si="105"/>
        <v>32</v>
      </c>
      <c r="BF92" s="203">
        <f t="shared" si="106"/>
        <v>6</v>
      </c>
      <c r="BG92" s="48">
        <v>14</v>
      </c>
      <c r="BH92" s="48">
        <v>15</v>
      </c>
      <c r="BI92" s="48">
        <v>11</v>
      </c>
      <c r="BJ92" s="48">
        <f t="shared" ref="BJ92:BJ100" si="107">+BH92+BI92</f>
        <v>26</v>
      </c>
      <c r="BK92" s="48">
        <v>4</v>
      </c>
      <c r="BL92" s="369"/>
      <c r="BM92" s="369"/>
      <c r="BN92" s="64">
        <v>9.5</v>
      </c>
      <c r="BP92" s="47" t="s">
        <v>166</v>
      </c>
      <c r="BQ92" s="174"/>
      <c r="BR92" s="177">
        <v>0</v>
      </c>
      <c r="BS92" s="177">
        <v>0</v>
      </c>
      <c r="BT92" s="177">
        <v>0</v>
      </c>
      <c r="BU92" s="177">
        <f t="shared" si="90"/>
        <v>0</v>
      </c>
      <c r="BV92" s="177">
        <v>0</v>
      </c>
      <c r="BW92" s="202">
        <f t="shared" si="91"/>
        <v>1</v>
      </c>
      <c r="BX92" s="177">
        <f t="shared" si="91"/>
        <v>2</v>
      </c>
      <c r="BY92" s="177">
        <f t="shared" si="91"/>
        <v>1</v>
      </c>
      <c r="BZ92" s="177">
        <f t="shared" si="92"/>
        <v>3</v>
      </c>
      <c r="CA92" s="203">
        <f t="shared" si="93"/>
        <v>0</v>
      </c>
      <c r="CB92" s="48">
        <v>1</v>
      </c>
      <c r="CC92" s="48">
        <v>2</v>
      </c>
      <c r="CD92" s="48">
        <v>1</v>
      </c>
      <c r="CE92" s="48">
        <f t="shared" si="94"/>
        <v>3</v>
      </c>
      <c r="CF92" s="48">
        <v>0</v>
      </c>
      <c r="CG92" s="369"/>
    </row>
    <row r="93" spans="1:85" ht="16.5" customHeight="1" thickBot="1" x14ac:dyDescent="0.3">
      <c r="A93" s="369"/>
      <c r="B93" s="174"/>
      <c r="C93" s="174"/>
      <c r="D93" s="47" t="s">
        <v>165</v>
      </c>
      <c r="G93" s="175" t="s">
        <v>308</v>
      </c>
      <c r="I93" s="177">
        <v>5</v>
      </c>
      <c r="J93" s="177">
        <v>3</v>
      </c>
      <c r="K93" s="177">
        <v>3</v>
      </c>
      <c r="L93" s="318">
        <v>6</v>
      </c>
      <c r="M93" s="177">
        <v>2</v>
      </c>
      <c r="N93" s="177"/>
      <c r="O93" s="177"/>
      <c r="P93" s="174"/>
      <c r="Q93" s="178"/>
      <c r="R93" s="178"/>
      <c r="S93" s="323"/>
      <c r="T93" s="118">
        <v>7.5</v>
      </c>
      <c r="U93" s="76" t="s">
        <v>127</v>
      </c>
      <c r="V93" s="76"/>
      <c r="W93" s="76"/>
      <c r="X93" s="76"/>
      <c r="Y93" s="119"/>
      <c r="Z93" s="177"/>
      <c r="AA93" s="177"/>
      <c r="AB93" s="177">
        <f t="shared" si="95"/>
        <v>1</v>
      </c>
      <c r="AC93" s="177">
        <f t="shared" si="95"/>
        <v>0</v>
      </c>
      <c r="AD93" s="177">
        <f t="shared" si="95"/>
        <v>1</v>
      </c>
      <c r="AE93" s="177">
        <f t="shared" si="95"/>
        <v>0</v>
      </c>
      <c r="AF93" s="412">
        <f t="shared" si="96"/>
        <v>0</v>
      </c>
      <c r="AG93" s="412"/>
      <c r="AH93" s="177">
        <f t="shared" si="97"/>
        <v>0</v>
      </c>
      <c r="AI93" s="177">
        <f t="shared" si="97"/>
        <v>0</v>
      </c>
      <c r="AJ93" s="177">
        <f t="shared" si="97"/>
        <v>3</v>
      </c>
      <c r="AK93" s="177">
        <f t="shared" si="97"/>
        <v>0</v>
      </c>
      <c r="AL93" s="177">
        <f t="shared" si="97"/>
        <v>0</v>
      </c>
      <c r="AM93" s="120">
        <f t="shared" si="98"/>
        <v>3</v>
      </c>
      <c r="AN93" s="177"/>
      <c r="AO93" s="177"/>
      <c r="AP93" s="177"/>
      <c r="AQ93" s="178"/>
      <c r="AR93" s="369"/>
      <c r="AS93" s="64">
        <v>9</v>
      </c>
      <c r="AT93" s="48">
        <v>19</v>
      </c>
      <c r="AU93" s="47" t="s">
        <v>35</v>
      </c>
      <c r="AV93" s="47" t="s">
        <v>308</v>
      </c>
      <c r="AW93" s="177">
        <v>4</v>
      </c>
      <c r="AX93" s="177">
        <v>1</v>
      </c>
      <c r="AY93" s="177">
        <v>3</v>
      </c>
      <c r="AZ93" s="177">
        <f t="shared" si="101"/>
        <v>4</v>
      </c>
      <c r="BA93" s="177">
        <v>0</v>
      </c>
      <c r="BB93" s="202">
        <f t="shared" si="102"/>
        <v>17</v>
      </c>
      <c r="BC93" s="177">
        <f t="shared" si="103"/>
        <v>9</v>
      </c>
      <c r="BD93" s="177">
        <f t="shared" si="104"/>
        <v>15</v>
      </c>
      <c r="BE93" s="177">
        <f t="shared" si="105"/>
        <v>24</v>
      </c>
      <c r="BF93" s="203">
        <f t="shared" si="106"/>
        <v>0</v>
      </c>
      <c r="BG93" s="48">
        <v>13</v>
      </c>
      <c r="BH93" s="48">
        <v>8</v>
      </c>
      <c r="BI93" s="48">
        <v>12</v>
      </c>
      <c r="BJ93" s="48">
        <f t="shared" si="107"/>
        <v>20</v>
      </c>
      <c r="BK93" s="48">
        <v>0</v>
      </c>
      <c r="BL93" s="369"/>
      <c r="BM93" s="369"/>
      <c r="BN93" s="64">
        <v>7</v>
      </c>
      <c r="BP93" s="47" t="s">
        <v>157</v>
      </c>
      <c r="BQ93" s="174"/>
      <c r="BR93" s="177">
        <v>2</v>
      </c>
      <c r="BS93" s="177">
        <v>0</v>
      </c>
      <c r="BT93" s="177">
        <v>0</v>
      </c>
      <c r="BU93" s="177">
        <f t="shared" si="90"/>
        <v>0</v>
      </c>
      <c r="BV93" s="177">
        <v>0</v>
      </c>
      <c r="BW93" s="202">
        <f t="shared" si="91"/>
        <v>3</v>
      </c>
      <c r="BX93" s="177">
        <f t="shared" si="91"/>
        <v>0</v>
      </c>
      <c r="BY93" s="177">
        <f t="shared" si="91"/>
        <v>0</v>
      </c>
      <c r="BZ93" s="177">
        <f t="shared" si="92"/>
        <v>0</v>
      </c>
      <c r="CA93" s="203">
        <f t="shared" si="93"/>
        <v>0</v>
      </c>
      <c r="CB93" s="48">
        <v>1</v>
      </c>
      <c r="CC93" s="48">
        <v>0</v>
      </c>
      <c r="CD93" s="48">
        <v>0</v>
      </c>
      <c r="CE93" s="48">
        <f t="shared" si="94"/>
        <v>0</v>
      </c>
      <c r="CF93" s="48">
        <v>0</v>
      </c>
      <c r="CG93" s="369"/>
    </row>
    <row r="94" spans="1:85" ht="16.5" customHeight="1" x14ac:dyDescent="0.25">
      <c r="A94" s="369"/>
      <c r="B94" s="174"/>
      <c r="C94" s="174"/>
      <c r="D94" s="47" t="s">
        <v>83</v>
      </c>
      <c r="G94" s="175" t="s">
        <v>309</v>
      </c>
      <c r="I94" s="177">
        <v>6</v>
      </c>
      <c r="J94" s="177">
        <v>3</v>
      </c>
      <c r="K94" s="177">
        <v>3</v>
      </c>
      <c r="L94" s="318">
        <v>6</v>
      </c>
      <c r="M94" s="177">
        <v>0</v>
      </c>
      <c r="N94" s="177"/>
      <c r="O94" s="177"/>
      <c r="P94" s="174"/>
      <c r="Q94" s="178"/>
      <c r="R94" s="178"/>
      <c r="S94" s="323"/>
      <c r="T94" s="208"/>
      <c r="U94" s="214"/>
      <c r="V94" s="215" t="s">
        <v>655</v>
      </c>
      <c r="W94" s="214"/>
      <c r="X94" s="214"/>
      <c r="Y94" s="215"/>
      <c r="Z94" s="199"/>
      <c r="AA94" s="199"/>
      <c r="AB94" s="68">
        <f>SUM(AB87:AB93)</f>
        <v>16.5</v>
      </c>
      <c r="AC94" s="68">
        <f>SUM(AC87:AC93)</f>
        <v>11</v>
      </c>
      <c r="AD94" s="68">
        <f>SUM(AD87:AD93)</f>
        <v>5</v>
      </c>
      <c r="AE94" s="68">
        <f>SUM(AE87:AE93)</f>
        <v>1</v>
      </c>
      <c r="AF94" s="413">
        <f>(2*AC94+AE94)/(2*AB94)</f>
        <v>0.69696969696969702</v>
      </c>
      <c r="AG94" s="413"/>
      <c r="AH94" s="68">
        <f>SUM(AH87:AH93)</f>
        <v>2</v>
      </c>
      <c r="AI94" s="68">
        <f t="shared" ref="AI94:AL94" si="108">SUM(AI87:AI93)</f>
        <v>0</v>
      </c>
      <c r="AJ94" s="68">
        <f t="shared" si="108"/>
        <v>35</v>
      </c>
      <c r="AK94" s="68">
        <f t="shared" si="108"/>
        <v>0</v>
      </c>
      <c r="AL94" s="68">
        <f t="shared" si="108"/>
        <v>0</v>
      </c>
      <c r="AM94" s="85">
        <f>+AJ94/AB94</f>
        <v>2.1212121212121211</v>
      </c>
      <c r="AN94" s="177"/>
      <c r="AO94" s="177"/>
      <c r="AP94" s="177"/>
      <c r="AQ94" s="178"/>
      <c r="AR94" s="369"/>
      <c r="AS94" s="64">
        <v>6.5</v>
      </c>
      <c r="AT94" s="48">
        <v>66</v>
      </c>
      <c r="AU94" s="47" t="s">
        <v>48</v>
      </c>
      <c r="AV94" s="47" t="s">
        <v>308</v>
      </c>
      <c r="AW94" s="177">
        <v>6</v>
      </c>
      <c r="AX94" s="177">
        <v>1</v>
      </c>
      <c r="AY94" s="177">
        <v>2</v>
      </c>
      <c r="AZ94" s="177">
        <f t="shared" si="101"/>
        <v>3</v>
      </c>
      <c r="BA94" s="177">
        <v>2</v>
      </c>
      <c r="BB94" s="202">
        <f t="shared" si="102"/>
        <v>16</v>
      </c>
      <c r="BC94" s="177">
        <f t="shared" si="103"/>
        <v>4</v>
      </c>
      <c r="BD94" s="177">
        <f t="shared" si="104"/>
        <v>10</v>
      </c>
      <c r="BE94" s="177">
        <f t="shared" si="105"/>
        <v>14</v>
      </c>
      <c r="BF94" s="203">
        <f t="shared" si="106"/>
        <v>2</v>
      </c>
      <c r="BG94" s="48">
        <v>10</v>
      </c>
      <c r="BH94" s="48">
        <v>3</v>
      </c>
      <c r="BI94" s="48">
        <v>8</v>
      </c>
      <c r="BJ94" s="48">
        <f t="shared" si="107"/>
        <v>11</v>
      </c>
      <c r="BK94" s="48">
        <v>0</v>
      </c>
      <c r="BL94" s="369"/>
      <c r="BM94" s="369"/>
      <c r="BN94" s="64">
        <v>6.5</v>
      </c>
      <c r="BP94" s="47" t="s">
        <v>83</v>
      </c>
      <c r="BQ94" s="174"/>
      <c r="BR94" s="177">
        <v>1</v>
      </c>
      <c r="BS94" s="177">
        <v>0</v>
      </c>
      <c r="BT94" s="177">
        <v>0</v>
      </c>
      <c r="BU94" s="177">
        <f t="shared" si="90"/>
        <v>0</v>
      </c>
      <c r="BV94" s="177">
        <v>0</v>
      </c>
      <c r="BW94" s="202">
        <f t="shared" si="91"/>
        <v>3</v>
      </c>
      <c r="BX94" s="177">
        <f t="shared" si="91"/>
        <v>0</v>
      </c>
      <c r="BY94" s="177">
        <f t="shared" si="91"/>
        <v>1</v>
      </c>
      <c r="BZ94" s="177">
        <f t="shared" si="92"/>
        <v>1</v>
      </c>
      <c r="CA94" s="203">
        <f t="shared" si="93"/>
        <v>0</v>
      </c>
      <c r="CB94" s="48">
        <v>2</v>
      </c>
      <c r="CC94" s="48">
        <v>0</v>
      </c>
      <c r="CD94" s="48">
        <v>1</v>
      </c>
      <c r="CE94" s="48">
        <f t="shared" si="94"/>
        <v>1</v>
      </c>
      <c r="CF94" s="48">
        <v>0</v>
      </c>
      <c r="CG94" s="369"/>
    </row>
    <row r="95" spans="1:85" ht="16.5" customHeight="1" x14ac:dyDescent="0.25">
      <c r="A95" s="369"/>
      <c r="B95" s="174"/>
      <c r="C95" s="174"/>
      <c r="D95" s="47" t="s">
        <v>112</v>
      </c>
      <c r="G95" s="175" t="s">
        <v>309</v>
      </c>
      <c r="I95" s="177">
        <v>3</v>
      </c>
      <c r="J95" s="177">
        <v>2</v>
      </c>
      <c r="K95" s="177">
        <v>4</v>
      </c>
      <c r="L95" s="318">
        <v>6</v>
      </c>
      <c r="M95" s="177">
        <v>0</v>
      </c>
      <c r="N95" s="321"/>
      <c r="O95" s="177"/>
      <c r="P95" s="174"/>
      <c r="Q95" s="178"/>
      <c r="R95" s="178"/>
      <c r="S95" s="323"/>
      <c r="T95" s="194"/>
      <c r="U95" s="175"/>
      <c r="V95" s="175"/>
      <c r="W95" s="175"/>
      <c r="X95" s="176"/>
      <c r="Y95" s="175"/>
      <c r="Z95" s="177"/>
      <c r="AA95" s="177"/>
      <c r="AB95" s="177"/>
      <c r="AC95" s="177"/>
      <c r="AD95" s="177"/>
      <c r="AE95" s="195"/>
      <c r="AF95" s="177"/>
      <c r="AG95" s="177"/>
      <c r="AH95" s="177"/>
      <c r="AI95" s="177"/>
      <c r="AJ95" s="177"/>
      <c r="AK95" s="204"/>
      <c r="AL95" s="174"/>
      <c r="AM95" s="174"/>
      <c r="AN95" s="177"/>
      <c r="AO95" s="177"/>
      <c r="AP95" s="177"/>
      <c r="AQ95" s="178"/>
      <c r="AR95" s="369"/>
      <c r="AS95" s="64">
        <v>7</v>
      </c>
      <c r="AT95" s="48">
        <v>28</v>
      </c>
      <c r="AU95" s="47" t="s">
        <v>188</v>
      </c>
      <c r="AV95" s="47" t="s">
        <v>308</v>
      </c>
      <c r="AW95" s="177">
        <v>6</v>
      </c>
      <c r="AX95" s="177">
        <v>1</v>
      </c>
      <c r="AY95" s="177">
        <v>2</v>
      </c>
      <c r="AZ95" s="177">
        <f t="shared" si="101"/>
        <v>3</v>
      </c>
      <c r="BA95" s="177">
        <v>0</v>
      </c>
      <c r="BB95" s="202">
        <f t="shared" si="102"/>
        <v>21</v>
      </c>
      <c r="BC95" s="177">
        <f t="shared" si="103"/>
        <v>6</v>
      </c>
      <c r="BD95" s="177">
        <f t="shared" si="104"/>
        <v>10</v>
      </c>
      <c r="BE95" s="177">
        <f t="shared" si="105"/>
        <v>16</v>
      </c>
      <c r="BF95" s="203">
        <f t="shared" si="106"/>
        <v>0</v>
      </c>
      <c r="BG95" s="48">
        <v>15</v>
      </c>
      <c r="BH95" s="48">
        <v>5</v>
      </c>
      <c r="BI95" s="48">
        <v>8</v>
      </c>
      <c r="BJ95" s="48">
        <f t="shared" si="107"/>
        <v>13</v>
      </c>
      <c r="BK95" s="48">
        <v>0</v>
      </c>
      <c r="BL95" s="369"/>
      <c r="BM95" s="369"/>
      <c r="BN95" s="64">
        <v>8.5</v>
      </c>
      <c r="BP95" s="47" t="s">
        <v>40</v>
      </c>
      <c r="BR95" s="177">
        <v>1</v>
      </c>
      <c r="BS95" s="177">
        <v>0</v>
      </c>
      <c r="BT95" s="177">
        <v>1</v>
      </c>
      <c r="BU95" s="177">
        <f t="shared" si="90"/>
        <v>1</v>
      </c>
      <c r="BV95" s="177">
        <v>0</v>
      </c>
      <c r="BW95" s="202">
        <f t="shared" si="91"/>
        <v>1</v>
      </c>
      <c r="BX95" s="177">
        <f t="shared" si="91"/>
        <v>0</v>
      </c>
      <c r="BY95" s="177">
        <f t="shared" si="91"/>
        <v>1</v>
      </c>
      <c r="BZ95" s="177">
        <f t="shared" si="92"/>
        <v>1</v>
      </c>
      <c r="CA95" s="203">
        <f t="shared" si="93"/>
        <v>0</v>
      </c>
      <c r="CB95" s="48">
        <v>0</v>
      </c>
      <c r="CC95" s="48">
        <v>0</v>
      </c>
      <c r="CD95" s="48">
        <v>0</v>
      </c>
      <c r="CE95" s="48">
        <f t="shared" si="94"/>
        <v>0</v>
      </c>
      <c r="CF95" s="48">
        <v>0</v>
      </c>
      <c r="CG95" s="369"/>
    </row>
    <row r="96" spans="1:85" ht="16.5" customHeight="1" x14ac:dyDescent="0.25">
      <c r="A96" s="369"/>
      <c r="B96" s="174"/>
      <c r="C96" s="174"/>
      <c r="D96" s="47" t="s">
        <v>116</v>
      </c>
      <c r="G96" s="175" t="s">
        <v>179</v>
      </c>
      <c r="I96" s="177">
        <v>6</v>
      </c>
      <c r="J96" s="177">
        <v>1</v>
      </c>
      <c r="K96" s="177">
        <v>5</v>
      </c>
      <c r="L96" s="318">
        <v>6</v>
      </c>
      <c r="M96" s="177">
        <v>0</v>
      </c>
      <c r="N96" s="321"/>
      <c r="O96" s="177"/>
      <c r="P96" s="174"/>
      <c r="Q96" s="178"/>
      <c r="R96" s="178"/>
      <c r="S96" s="323"/>
      <c r="T96" s="194"/>
      <c r="U96" s="175"/>
      <c r="V96" s="175"/>
      <c r="W96" s="175"/>
      <c r="X96" s="176"/>
      <c r="Y96" s="175"/>
      <c r="Z96" s="177"/>
      <c r="AA96" s="177"/>
      <c r="AB96" s="177"/>
      <c r="AC96" s="177"/>
      <c r="AD96" s="177"/>
      <c r="AE96" s="195"/>
      <c r="AF96" s="177"/>
      <c r="AG96" s="177"/>
      <c r="AH96" s="177"/>
      <c r="AI96" s="177"/>
      <c r="AJ96" s="177"/>
      <c r="AK96" s="204"/>
      <c r="AL96" s="370"/>
      <c r="AM96" s="370"/>
      <c r="AN96" s="177"/>
      <c r="AO96" s="177"/>
      <c r="AP96" s="177"/>
      <c r="AQ96" s="178"/>
      <c r="AR96" s="369"/>
      <c r="AS96" s="64">
        <v>6.5</v>
      </c>
      <c r="AT96" s="48">
        <v>55</v>
      </c>
      <c r="AU96" s="47" t="s">
        <v>62</v>
      </c>
      <c r="AV96" s="47" t="s">
        <v>308</v>
      </c>
      <c r="AW96" s="177">
        <v>6</v>
      </c>
      <c r="AX96" s="177">
        <v>0</v>
      </c>
      <c r="AY96" s="177">
        <v>2</v>
      </c>
      <c r="AZ96" s="177">
        <f t="shared" si="101"/>
        <v>2</v>
      </c>
      <c r="BA96" s="177">
        <v>2</v>
      </c>
      <c r="BB96" s="202">
        <f t="shared" si="102"/>
        <v>16</v>
      </c>
      <c r="BC96" s="177">
        <f t="shared" si="103"/>
        <v>0</v>
      </c>
      <c r="BD96" s="177">
        <f t="shared" si="104"/>
        <v>4</v>
      </c>
      <c r="BE96" s="177">
        <f t="shared" si="105"/>
        <v>4</v>
      </c>
      <c r="BF96" s="203">
        <f t="shared" si="106"/>
        <v>6</v>
      </c>
      <c r="BG96" s="48">
        <v>10</v>
      </c>
      <c r="BH96" s="48">
        <v>0</v>
      </c>
      <c r="BI96" s="48">
        <v>2</v>
      </c>
      <c r="BJ96" s="48">
        <f t="shared" si="107"/>
        <v>2</v>
      </c>
      <c r="BK96" s="48">
        <v>4</v>
      </c>
      <c r="BL96" s="369"/>
      <c r="BM96" s="369"/>
      <c r="BN96" s="64">
        <v>7</v>
      </c>
      <c r="BP96" s="47" t="s">
        <v>49</v>
      </c>
      <c r="BQ96" s="174"/>
      <c r="BR96" s="177">
        <v>1</v>
      </c>
      <c r="BS96" s="177">
        <v>0</v>
      </c>
      <c r="BT96" s="177">
        <v>0</v>
      </c>
      <c r="BU96" s="177">
        <f t="shared" si="90"/>
        <v>0</v>
      </c>
      <c r="BV96" s="177">
        <v>0</v>
      </c>
      <c r="BW96" s="202">
        <f t="shared" si="91"/>
        <v>1</v>
      </c>
      <c r="BX96" s="177">
        <f t="shared" si="91"/>
        <v>0</v>
      </c>
      <c r="BY96" s="177">
        <f t="shared" si="91"/>
        <v>0</v>
      </c>
      <c r="BZ96" s="177">
        <f t="shared" si="92"/>
        <v>0</v>
      </c>
      <c r="CA96" s="203">
        <f t="shared" si="93"/>
        <v>0</v>
      </c>
      <c r="CB96" s="48">
        <v>0</v>
      </c>
      <c r="CC96" s="48">
        <v>0</v>
      </c>
      <c r="CD96" s="48">
        <v>0</v>
      </c>
      <c r="CE96" s="48">
        <f t="shared" si="94"/>
        <v>0</v>
      </c>
      <c r="CF96" s="48">
        <v>0</v>
      </c>
      <c r="CG96" s="369"/>
    </row>
    <row r="97" spans="1:85" ht="16.5" customHeight="1" x14ac:dyDescent="0.25">
      <c r="A97" s="369"/>
      <c r="B97" s="174"/>
      <c r="C97" s="174"/>
      <c r="N97" s="324"/>
      <c r="O97" s="174"/>
      <c r="P97" s="174"/>
      <c r="Q97" s="178"/>
      <c r="R97" s="178"/>
      <c r="S97" s="323"/>
      <c r="T97" s="408" t="s">
        <v>651</v>
      </c>
      <c r="U97" s="408"/>
      <c r="V97" s="408"/>
      <c r="W97" s="408"/>
      <c r="X97" s="408"/>
      <c r="Y97" s="408"/>
      <c r="Z97" s="408"/>
      <c r="AA97" s="408"/>
      <c r="AB97" s="408"/>
      <c r="AC97" s="408"/>
      <c r="AD97" s="408"/>
      <c r="AE97" s="408"/>
      <c r="AF97" s="408"/>
      <c r="AG97" s="408"/>
      <c r="AH97" s="408"/>
      <c r="AI97" s="408"/>
      <c r="AJ97" s="408"/>
      <c r="AK97" s="408"/>
      <c r="AL97" s="408"/>
      <c r="AM97" s="408"/>
      <c r="AN97" s="177"/>
      <c r="AO97" s="177"/>
      <c r="AP97" s="177"/>
      <c r="AQ97" s="178"/>
      <c r="AR97" s="369"/>
      <c r="AS97" s="64">
        <v>6</v>
      </c>
      <c r="AT97" s="48">
        <v>3</v>
      </c>
      <c r="AU97" s="47" t="s">
        <v>81</v>
      </c>
      <c r="AV97" s="47" t="s">
        <v>308</v>
      </c>
      <c r="AW97" s="177">
        <v>5</v>
      </c>
      <c r="AX97" s="177">
        <v>0</v>
      </c>
      <c r="AY97" s="177">
        <v>2</v>
      </c>
      <c r="AZ97" s="177">
        <f t="shared" si="101"/>
        <v>2</v>
      </c>
      <c r="BA97" s="177">
        <v>2</v>
      </c>
      <c r="BB97" s="202">
        <f t="shared" si="102"/>
        <v>11</v>
      </c>
      <c r="BC97" s="177">
        <f t="shared" si="103"/>
        <v>0</v>
      </c>
      <c r="BD97" s="177">
        <f t="shared" si="104"/>
        <v>9</v>
      </c>
      <c r="BE97" s="177">
        <f t="shared" si="105"/>
        <v>9</v>
      </c>
      <c r="BF97" s="203">
        <f t="shared" si="106"/>
        <v>2</v>
      </c>
      <c r="BG97" s="48">
        <v>6</v>
      </c>
      <c r="BH97" s="48">
        <v>0</v>
      </c>
      <c r="BI97" s="48">
        <v>7</v>
      </c>
      <c r="BJ97" s="48">
        <f t="shared" si="107"/>
        <v>7</v>
      </c>
      <c r="BK97" s="48">
        <v>0</v>
      </c>
      <c r="BL97" s="369"/>
      <c r="BM97" s="369"/>
      <c r="BN97" s="64">
        <v>7</v>
      </c>
      <c r="BP97" s="47" t="s">
        <v>58</v>
      </c>
      <c r="BQ97" s="174"/>
      <c r="BR97" s="177">
        <v>1</v>
      </c>
      <c r="BS97" s="177">
        <v>0</v>
      </c>
      <c r="BT97" s="177">
        <v>0</v>
      </c>
      <c r="BU97" s="177">
        <f t="shared" si="90"/>
        <v>0</v>
      </c>
      <c r="BV97" s="177">
        <v>2</v>
      </c>
      <c r="BW97" s="202">
        <f t="shared" si="91"/>
        <v>1</v>
      </c>
      <c r="BX97" s="177">
        <f t="shared" si="91"/>
        <v>0</v>
      </c>
      <c r="BY97" s="177">
        <f t="shared" si="91"/>
        <v>0</v>
      </c>
      <c r="BZ97" s="177">
        <f t="shared" si="92"/>
        <v>0</v>
      </c>
      <c r="CA97" s="203">
        <f t="shared" si="93"/>
        <v>2</v>
      </c>
      <c r="CB97" s="48">
        <v>0</v>
      </c>
      <c r="CC97" s="48">
        <v>0</v>
      </c>
      <c r="CD97" s="48">
        <v>0</v>
      </c>
      <c r="CE97" s="48">
        <f t="shared" si="94"/>
        <v>0</v>
      </c>
      <c r="CF97" s="48">
        <v>0</v>
      </c>
      <c r="CG97" s="369"/>
    </row>
    <row r="98" spans="1:85" ht="16.5" customHeight="1" x14ac:dyDescent="0.25">
      <c r="A98" s="369"/>
      <c r="B98" s="174"/>
      <c r="C98" s="174"/>
      <c r="N98" s="324"/>
      <c r="O98" s="174"/>
      <c r="P98" s="174"/>
      <c r="Q98" s="178"/>
      <c r="R98" s="178"/>
      <c r="S98" s="323"/>
      <c r="T98" s="194"/>
      <c r="U98" s="175"/>
      <c r="V98" s="174"/>
      <c r="W98" s="174"/>
      <c r="X98" s="174"/>
      <c r="Y98" s="174"/>
      <c r="Z98" s="177"/>
      <c r="AA98" s="177"/>
      <c r="AB98" s="177"/>
      <c r="AC98" s="177"/>
      <c r="AD98" s="177"/>
      <c r="AE98" s="174"/>
      <c r="AF98" s="194"/>
      <c r="AG98" s="175"/>
      <c r="AH98" s="174"/>
      <c r="AI98" s="174"/>
      <c r="AJ98" s="174"/>
      <c r="AK98" s="174"/>
      <c r="AL98" s="177"/>
      <c r="AM98" s="177"/>
      <c r="AN98" s="177"/>
      <c r="AO98" s="177"/>
      <c r="AP98" s="177"/>
      <c r="AQ98" s="178"/>
      <c r="AR98" s="369"/>
      <c r="AS98" s="64">
        <v>7</v>
      </c>
      <c r="AT98" s="48">
        <v>86</v>
      </c>
      <c r="AU98" s="47" t="s">
        <v>157</v>
      </c>
      <c r="AV98" s="47" t="s">
        <v>308</v>
      </c>
      <c r="AW98" s="177">
        <v>6</v>
      </c>
      <c r="AX98" s="177">
        <v>1</v>
      </c>
      <c r="AY98" s="177">
        <v>0</v>
      </c>
      <c r="AZ98" s="177">
        <f t="shared" si="101"/>
        <v>1</v>
      </c>
      <c r="BA98" s="177">
        <v>2</v>
      </c>
      <c r="BB98" s="202">
        <f t="shared" si="102"/>
        <v>20</v>
      </c>
      <c r="BC98" s="177">
        <f t="shared" si="103"/>
        <v>4</v>
      </c>
      <c r="BD98" s="177">
        <f t="shared" si="104"/>
        <v>3</v>
      </c>
      <c r="BE98" s="177">
        <f t="shared" si="105"/>
        <v>7</v>
      </c>
      <c r="BF98" s="203">
        <f t="shared" si="106"/>
        <v>4</v>
      </c>
      <c r="BG98" s="48">
        <v>14</v>
      </c>
      <c r="BH98" s="48">
        <v>3</v>
      </c>
      <c r="BI98" s="48">
        <v>3</v>
      </c>
      <c r="BJ98" s="48">
        <f t="shared" si="107"/>
        <v>6</v>
      </c>
      <c r="BK98" s="48">
        <v>2</v>
      </c>
      <c r="BL98" s="369"/>
      <c r="BM98" s="369"/>
      <c r="BN98" s="64">
        <v>8</v>
      </c>
      <c r="BP98" s="47" t="s">
        <v>154</v>
      </c>
      <c r="BQ98" s="174"/>
      <c r="BR98" s="177">
        <v>0</v>
      </c>
      <c r="BS98" s="177">
        <v>0</v>
      </c>
      <c r="BT98" s="177">
        <v>0</v>
      </c>
      <c r="BU98" s="177">
        <f t="shared" si="90"/>
        <v>0</v>
      </c>
      <c r="BV98" s="177">
        <v>0</v>
      </c>
      <c r="BW98" s="202">
        <f t="shared" si="91"/>
        <v>1</v>
      </c>
      <c r="BX98" s="177">
        <f t="shared" si="91"/>
        <v>0</v>
      </c>
      <c r="BY98" s="177">
        <f t="shared" si="91"/>
        <v>2</v>
      </c>
      <c r="BZ98" s="177">
        <f t="shared" si="92"/>
        <v>2</v>
      </c>
      <c r="CA98" s="203">
        <f t="shared" si="93"/>
        <v>0</v>
      </c>
      <c r="CB98" s="48">
        <v>1</v>
      </c>
      <c r="CC98" s="48">
        <v>0</v>
      </c>
      <c r="CD98" s="48">
        <v>2</v>
      </c>
      <c r="CE98" s="48">
        <f t="shared" si="94"/>
        <v>2</v>
      </c>
      <c r="CF98" s="48">
        <v>0</v>
      </c>
      <c r="CG98" s="369"/>
    </row>
    <row r="99" spans="1:85" ht="16.5" customHeight="1" thickBot="1" x14ac:dyDescent="0.3">
      <c r="A99" s="369"/>
      <c r="B99" s="174"/>
      <c r="C99" s="174"/>
      <c r="D99" s="180" t="s">
        <v>147</v>
      </c>
      <c r="E99" s="180"/>
      <c r="F99" s="180"/>
      <c r="G99" s="182" t="s">
        <v>2</v>
      </c>
      <c r="H99" s="182"/>
      <c r="I99" s="182" t="s">
        <v>4</v>
      </c>
      <c r="J99" s="182" t="s">
        <v>30</v>
      </c>
      <c r="K99" s="182" t="s">
        <v>31</v>
      </c>
      <c r="L99" s="182" t="s">
        <v>32</v>
      </c>
      <c r="M99" s="340" t="s">
        <v>3</v>
      </c>
      <c r="N99" s="324"/>
      <c r="O99" s="174"/>
      <c r="P99" s="174"/>
      <c r="Q99" s="178"/>
      <c r="R99" s="178"/>
      <c r="S99" s="323"/>
      <c r="T99" s="67" t="s">
        <v>310</v>
      </c>
      <c r="U99" s="245" t="s">
        <v>145</v>
      </c>
      <c r="V99" s="67"/>
      <c r="W99" s="67"/>
      <c r="X99" s="67"/>
      <c r="Y99" s="67"/>
      <c r="Z99" s="67"/>
      <c r="AA99" s="67"/>
      <c r="AB99" s="375" t="s">
        <v>4</v>
      </c>
      <c r="AC99" s="375" t="s">
        <v>8</v>
      </c>
      <c r="AD99" s="375" t="s">
        <v>9</v>
      </c>
      <c r="AE99" s="375" t="s">
        <v>10</v>
      </c>
      <c r="AF99" s="375" t="s">
        <v>129</v>
      </c>
      <c r="AG99" s="375"/>
      <c r="AH99" s="375" t="s">
        <v>3</v>
      </c>
      <c r="AI99" s="375" t="s">
        <v>130</v>
      </c>
      <c r="AJ99" s="375" t="s">
        <v>5</v>
      </c>
      <c r="AK99" s="375" t="s">
        <v>7</v>
      </c>
      <c r="AL99" s="375" t="s">
        <v>6</v>
      </c>
      <c r="AM99" s="375" t="s">
        <v>131</v>
      </c>
      <c r="AN99" s="177"/>
      <c r="AO99" s="177"/>
      <c r="AP99" s="177"/>
      <c r="AQ99" s="178"/>
      <c r="AR99" s="369"/>
      <c r="AS99" s="64">
        <v>7.5</v>
      </c>
      <c r="AT99" s="48">
        <v>7</v>
      </c>
      <c r="AU99" s="47" t="s">
        <v>42</v>
      </c>
      <c r="AV99" s="47" t="s">
        <v>308</v>
      </c>
      <c r="AW99" s="177">
        <v>6</v>
      </c>
      <c r="AX99" s="177">
        <v>0</v>
      </c>
      <c r="AY99" s="177">
        <v>1</v>
      </c>
      <c r="AZ99" s="177">
        <f t="shared" si="101"/>
        <v>1</v>
      </c>
      <c r="BA99" s="177">
        <v>6</v>
      </c>
      <c r="BB99" s="202">
        <f t="shared" si="102"/>
        <v>20</v>
      </c>
      <c r="BC99" s="177">
        <f t="shared" si="103"/>
        <v>2</v>
      </c>
      <c r="BD99" s="177">
        <f t="shared" si="104"/>
        <v>7</v>
      </c>
      <c r="BE99" s="177">
        <f t="shared" si="105"/>
        <v>9</v>
      </c>
      <c r="BF99" s="203">
        <f t="shared" si="106"/>
        <v>6</v>
      </c>
      <c r="BG99" s="48">
        <v>14</v>
      </c>
      <c r="BH99" s="48">
        <v>2</v>
      </c>
      <c r="BI99" s="48">
        <v>6</v>
      </c>
      <c r="BJ99" s="48">
        <f t="shared" si="107"/>
        <v>8</v>
      </c>
      <c r="BK99" s="48">
        <v>0</v>
      </c>
      <c r="BL99" s="369"/>
      <c r="BM99" s="369"/>
      <c r="BN99" s="64">
        <v>6</v>
      </c>
      <c r="BP99" s="47" t="s">
        <v>97</v>
      </c>
      <c r="BQ99" s="174"/>
      <c r="BR99" s="177">
        <v>1</v>
      </c>
      <c r="BS99" s="177">
        <v>0</v>
      </c>
      <c r="BT99" s="177">
        <v>0</v>
      </c>
      <c r="BU99" s="177">
        <f t="shared" si="90"/>
        <v>0</v>
      </c>
      <c r="BV99" s="177">
        <v>0</v>
      </c>
      <c r="BW99" s="202">
        <f t="shared" si="91"/>
        <v>5</v>
      </c>
      <c r="BX99" s="177">
        <f t="shared" si="91"/>
        <v>0</v>
      </c>
      <c r="BY99" s="177">
        <f t="shared" si="91"/>
        <v>0</v>
      </c>
      <c r="BZ99" s="177">
        <f t="shared" si="92"/>
        <v>0</v>
      </c>
      <c r="CA99" s="203">
        <f t="shared" si="93"/>
        <v>2</v>
      </c>
      <c r="CB99" s="48">
        <v>4</v>
      </c>
      <c r="CC99" s="48">
        <v>0</v>
      </c>
      <c r="CD99" s="48">
        <v>0</v>
      </c>
      <c r="CE99" s="48">
        <f t="shared" si="94"/>
        <v>0</v>
      </c>
      <c r="CF99" s="48">
        <v>2</v>
      </c>
      <c r="CG99" s="369"/>
    </row>
    <row r="100" spans="1:85" ht="16.5" customHeight="1" x14ac:dyDescent="0.25">
      <c r="A100" s="369"/>
      <c r="B100" s="174"/>
      <c r="C100" s="174"/>
      <c r="D100" s="47" t="s">
        <v>265</v>
      </c>
      <c r="G100" s="175" t="s">
        <v>309</v>
      </c>
      <c r="I100" s="177">
        <v>6</v>
      </c>
      <c r="J100" s="177">
        <v>9</v>
      </c>
      <c r="K100" s="177">
        <v>3</v>
      </c>
      <c r="L100" s="177">
        <v>12</v>
      </c>
      <c r="M100" s="318">
        <v>18</v>
      </c>
      <c r="N100" s="324"/>
      <c r="O100" s="174"/>
      <c r="P100" s="174"/>
      <c r="Q100" s="178"/>
      <c r="R100" s="178"/>
      <c r="S100" s="323"/>
      <c r="T100" s="118">
        <v>7.5</v>
      </c>
      <c r="U100" s="76" t="s">
        <v>98</v>
      </c>
      <c r="V100" s="76"/>
      <c r="W100" s="76"/>
      <c r="X100" s="76"/>
      <c r="Y100" s="119"/>
      <c r="Z100" s="76"/>
      <c r="AA100" s="58"/>
      <c r="AB100" s="58">
        <v>3</v>
      </c>
      <c r="AC100" s="58">
        <v>2</v>
      </c>
      <c r="AD100" s="58">
        <v>1</v>
      </c>
      <c r="AE100" s="58">
        <v>0</v>
      </c>
      <c r="AF100" s="413">
        <f t="shared" ref="AF100:AF105" si="109">(2*AC100+AE100)/(2*AB100)</f>
        <v>0.66666666666666663</v>
      </c>
      <c r="AG100" s="413"/>
      <c r="AH100" s="58">
        <v>0</v>
      </c>
      <c r="AI100" s="58">
        <v>0</v>
      </c>
      <c r="AJ100" s="58">
        <v>6</v>
      </c>
      <c r="AK100" s="58">
        <v>0</v>
      </c>
      <c r="AL100" s="58">
        <v>0</v>
      </c>
      <c r="AM100" s="120">
        <f t="shared" ref="AM100:AM105" si="110">+AJ100/AB100</f>
        <v>2</v>
      </c>
      <c r="AN100" s="177"/>
      <c r="AO100" s="177"/>
      <c r="AP100" s="177"/>
      <c r="AQ100" s="178"/>
      <c r="AR100" s="369"/>
      <c r="AS100" s="64">
        <v>7.5</v>
      </c>
      <c r="AT100" s="48">
        <v>4</v>
      </c>
      <c r="AU100" s="47" t="s">
        <v>115</v>
      </c>
      <c r="AV100" s="47" t="s">
        <v>308</v>
      </c>
      <c r="AW100" s="177">
        <v>0</v>
      </c>
      <c r="AX100" s="177">
        <v>0</v>
      </c>
      <c r="AY100" s="177">
        <v>0</v>
      </c>
      <c r="AZ100" s="177">
        <f t="shared" si="101"/>
        <v>0</v>
      </c>
      <c r="BA100" s="177">
        <v>0</v>
      </c>
      <c r="BB100" s="202">
        <f t="shared" si="102"/>
        <v>15</v>
      </c>
      <c r="BC100" s="177">
        <f t="shared" si="103"/>
        <v>0</v>
      </c>
      <c r="BD100" s="177">
        <f t="shared" si="104"/>
        <v>3</v>
      </c>
      <c r="BE100" s="177">
        <f t="shared" si="105"/>
        <v>3</v>
      </c>
      <c r="BF100" s="203">
        <f t="shared" si="106"/>
        <v>0</v>
      </c>
      <c r="BG100" s="48">
        <v>15</v>
      </c>
      <c r="BH100" s="48">
        <v>0</v>
      </c>
      <c r="BI100" s="48">
        <v>3</v>
      </c>
      <c r="BJ100" s="48">
        <f t="shared" si="107"/>
        <v>3</v>
      </c>
      <c r="BK100" s="48">
        <v>0</v>
      </c>
      <c r="BL100" s="369"/>
      <c r="BM100" s="369"/>
      <c r="BN100" s="64">
        <v>6.5</v>
      </c>
      <c r="BP100" s="47" t="s">
        <v>119</v>
      </c>
      <c r="BQ100" s="174"/>
      <c r="BR100" s="177">
        <v>0</v>
      </c>
      <c r="BS100" s="177">
        <v>0</v>
      </c>
      <c r="BT100" s="177">
        <v>0</v>
      </c>
      <c r="BU100" s="177">
        <f t="shared" si="90"/>
        <v>0</v>
      </c>
      <c r="BV100" s="177">
        <v>0</v>
      </c>
      <c r="BW100" s="202">
        <f t="shared" si="91"/>
        <v>2</v>
      </c>
      <c r="BX100" s="177">
        <f t="shared" si="91"/>
        <v>0</v>
      </c>
      <c r="BY100" s="177">
        <f t="shared" si="91"/>
        <v>0</v>
      </c>
      <c r="BZ100" s="177">
        <f t="shared" si="92"/>
        <v>0</v>
      </c>
      <c r="CA100" s="203">
        <f t="shared" si="93"/>
        <v>0</v>
      </c>
      <c r="CB100" s="48">
        <v>2</v>
      </c>
      <c r="CC100" s="48">
        <v>0</v>
      </c>
      <c r="CD100" s="48">
        <v>0</v>
      </c>
      <c r="CE100" s="48">
        <f t="shared" si="94"/>
        <v>0</v>
      </c>
      <c r="CF100" s="48">
        <v>0</v>
      </c>
      <c r="CG100" s="369"/>
    </row>
    <row r="101" spans="1:85" ht="16.5" customHeight="1" x14ac:dyDescent="0.25">
      <c r="A101" s="369"/>
      <c r="B101" s="174"/>
      <c r="C101" s="174"/>
      <c r="D101" s="47" t="s">
        <v>149</v>
      </c>
      <c r="G101" s="175" t="s">
        <v>309</v>
      </c>
      <c r="I101" s="177">
        <v>5</v>
      </c>
      <c r="J101" s="177">
        <v>0</v>
      </c>
      <c r="K101" s="177">
        <v>1</v>
      </c>
      <c r="L101" s="177">
        <v>1</v>
      </c>
      <c r="M101" s="318">
        <v>12</v>
      </c>
      <c r="N101" s="324"/>
      <c r="O101" s="174"/>
      <c r="P101" s="174"/>
      <c r="Q101" s="178"/>
      <c r="R101" s="178"/>
      <c r="S101" s="323"/>
      <c r="T101" s="118">
        <v>7.5</v>
      </c>
      <c r="U101" s="76" t="s">
        <v>327</v>
      </c>
      <c r="V101" s="76"/>
      <c r="W101" s="76"/>
      <c r="X101" s="76"/>
      <c r="Y101" s="119"/>
      <c r="Z101" s="76"/>
      <c r="AA101" s="58"/>
      <c r="AB101" s="58">
        <v>1</v>
      </c>
      <c r="AC101" s="58">
        <v>1</v>
      </c>
      <c r="AD101" s="58">
        <v>0</v>
      </c>
      <c r="AE101" s="58">
        <v>0</v>
      </c>
      <c r="AF101" s="411">
        <f t="shared" si="109"/>
        <v>1</v>
      </c>
      <c r="AG101" s="411"/>
      <c r="AH101" s="58">
        <v>0</v>
      </c>
      <c r="AI101" s="58">
        <v>0</v>
      </c>
      <c r="AJ101" s="58">
        <v>1</v>
      </c>
      <c r="AK101" s="58">
        <v>0</v>
      </c>
      <c r="AL101" s="58">
        <v>0</v>
      </c>
      <c r="AM101" s="120">
        <f t="shared" si="110"/>
        <v>1</v>
      </c>
      <c r="AN101" s="174"/>
      <c r="AO101" s="177"/>
      <c r="AP101" s="174"/>
      <c r="AQ101" s="178"/>
      <c r="AR101" s="369"/>
      <c r="AS101" s="64">
        <v>8</v>
      </c>
      <c r="AT101" s="48"/>
      <c r="AU101" s="47" t="s">
        <v>136</v>
      </c>
      <c r="AV101" s="47" t="s">
        <v>308</v>
      </c>
      <c r="AW101" s="177"/>
      <c r="AX101" s="177"/>
      <c r="AY101" s="177"/>
      <c r="AZ101" s="177"/>
      <c r="BA101" s="177"/>
      <c r="BB101" s="202">
        <f t="shared" ref="BB101:BF103" si="111">+AW101+BG101</f>
        <v>6</v>
      </c>
      <c r="BC101" s="177">
        <f t="shared" si="111"/>
        <v>2</v>
      </c>
      <c r="BD101" s="177">
        <f t="shared" si="111"/>
        <v>0</v>
      </c>
      <c r="BE101" s="177">
        <f t="shared" si="111"/>
        <v>2</v>
      </c>
      <c r="BF101" s="203">
        <f t="shared" si="111"/>
        <v>0</v>
      </c>
      <c r="BG101" s="48">
        <v>6</v>
      </c>
      <c r="BH101" s="48">
        <v>2</v>
      </c>
      <c r="BI101" s="48">
        <v>0</v>
      </c>
      <c r="BJ101" s="48">
        <f t="shared" ref="BJ101" si="112">+BH101+BI101</f>
        <v>2</v>
      </c>
      <c r="BK101" s="48">
        <v>0</v>
      </c>
      <c r="BL101" s="369"/>
      <c r="BM101" s="369"/>
      <c r="BN101" s="64">
        <v>8</v>
      </c>
      <c r="BP101" s="47" t="s">
        <v>76</v>
      </c>
      <c r="BR101" s="177">
        <v>1</v>
      </c>
      <c r="BS101" s="177">
        <v>0</v>
      </c>
      <c r="BT101" s="177">
        <v>0</v>
      </c>
      <c r="BU101" s="177">
        <f t="shared" si="90"/>
        <v>0</v>
      </c>
      <c r="BV101" s="177">
        <v>0</v>
      </c>
      <c r="BW101" s="202">
        <f t="shared" si="91"/>
        <v>1</v>
      </c>
      <c r="BX101" s="177">
        <f t="shared" si="91"/>
        <v>0</v>
      </c>
      <c r="BY101" s="177">
        <f t="shared" si="91"/>
        <v>0</v>
      </c>
      <c r="BZ101" s="177">
        <f t="shared" si="92"/>
        <v>0</v>
      </c>
      <c r="CA101" s="203">
        <f t="shared" si="93"/>
        <v>0</v>
      </c>
      <c r="CB101" s="48">
        <v>0</v>
      </c>
      <c r="CC101" s="48">
        <v>0</v>
      </c>
      <c r="CD101" s="48">
        <v>0</v>
      </c>
      <c r="CE101" s="48">
        <f t="shared" si="94"/>
        <v>0</v>
      </c>
      <c r="CF101" s="48">
        <v>0</v>
      </c>
      <c r="CG101" s="369"/>
    </row>
    <row r="102" spans="1:85" ht="16.5" customHeight="1" thickBot="1" x14ac:dyDescent="0.3">
      <c r="A102" s="369"/>
      <c r="B102" s="174"/>
      <c r="C102" s="174"/>
      <c r="D102" s="47" t="s">
        <v>180</v>
      </c>
      <c r="G102" s="175" t="s">
        <v>173</v>
      </c>
      <c r="I102" s="177">
        <v>5</v>
      </c>
      <c r="J102" s="177">
        <v>0</v>
      </c>
      <c r="K102" s="177">
        <v>0</v>
      </c>
      <c r="L102" s="177">
        <v>0</v>
      </c>
      <c r="M102" s="318">
        <v>12</v>
      </c>
      <c r="N102" s="174"/>
      <c r="O102" s="174"/>
      <c r="P102" s="174"/>
      <c r="Q102" s="178"/>
      <c r="R102" s="178"/>
      <c r="S102" s="323"/>
      <c r="T102" s="118">
        <v>6.5</v>
      </c>
      <c r="U102" s="76" t="s">
        <v>251</v>
      </c>
      <c r="V102" s="76"/>
      <c r="W102" s="76"/>
      <c r="X102" s="76"/>
      <c r="Y102" s="119"/>
      <c r="Z102" s="76"/>
      <c r="AA102" s="58"/>
      <c r="AB102" s="58">
        <v>1</v>
      </c>
      <c r="AC102" s="58">
        <v>0</v>
      </c>
      <c r="AD102" s="58">
        <v>0</v>
      </c>
      <c r="AE102" s="58">
        <v>1</v>
      </c>
      <c r="AF102" s="411">
        <f t="shared" si="109"/>
        <v>0.5</v>
      </c>
      <c r="AG102" s="411"/>
      <c r="AH102" s="58">
        <v>0</v>
      </c>
      <c r="AI102" s="58">
        <v>0</v>
      </c>
      <c r="AJ102" s="58">
        <v>3</v>
      </c>
      <c r="AK102" s="58">
        <v>0</v>
      </c>
      <c r="AL102" s="58">
        <v>0</v>
      </c>
      <c r="AM102" s="120">
        <f t="shared" si="110"/>
        <v>3</v>
      </c>
      <c r="AN102" s="177"/>
      <c r="AO102" s="177"/>
      <c r="AP102" s="174"/>
      <c r="AQ102" s="178"/>
      <c r="AR102" s="369"/>
      <c r="AS102" s="33" t="s">
        <v>50</v>
      </c>
      <c r="AT102" s="33"/>
      <c r="AU102" s="33"/>
      <c r="AV102" s="216"/>
      <c r="AW102" s="217">
        <f>SUM(AW90:AW101)</f>
        <v>59</v>
      </c>
      <c r="AX102" s="217">
        <f>SUM(AX90:AX101)</f>
        <v>16</v>
      </c>
      <c r="AY102" s="217">
        <f>SUM(AY90:AY101)+SUMIF(Y$5:Y$12,"State Farm",AI$5:AI$12)</f>
        <v>21</v>
      </c>
      <c r="AZ102" s="217">
        <f>+AY102+AX102</f>
        <v>37</v>
      </c>
      <c r="BA102" s="217">
        <f>SUM(BA90:BA101)</f>
        <v>18</v>
      </c>
      <c r="BB102" s="218">
        <f t="shared" si="111"/>
        <v>205</v>
      </c>
      <c r="BC102" s="217">
        <f t="shared" si="111"/>
        <v>68</v>
      </c>
      <c r="BD102" s="217">
        <f t="shared" si="111"/>
        <v>94</v>
      </c>
      <c r="BE102" s="217">
        <f t="shared" si="111"/>
        <v>162</v>
      </c>
      <c r="BF102" s="219">
        <f t="shared" si="111"/>
        <v>30</v>
      </c>
      <c r="BG102" s="217">
        <f>+SUM(BG90:BG101)</f>
        <v>146</v>
      </c>
      <c r="BH102" s="217">
        <f>+SUM(BH90:BH101)</f>
        <v>52</v>
      </c>
      <c r="BI102" s="217">
        <f>+SUM(BI90:BI101)+SUMIF($Y$35:$Y$42,"State Farm",$AI$35:$AI$42)</f>
        <v>73</v>
      </c>
      <c r="BJ102" s="217">
        <f>+BI102+BH102</f>
        <v>125</v>
      </c>
      <c r="BK102" s="217">
        <f>+SUM(BK90:BK101)+SUMIF($Y$35:$Y$42,"State Farm",$AH$35:$AH$42)</f>
        <v>12</v>
      </c>
      <c r="BL102" s="369"/>
      <c r="BM102" s="369"/>
      <c r="BN102" s="64">
        <v>9.5</v>
      </c>
      <c r="BP102" s="47" t="s">
        <v>91</v>
      </c>
      <c r="BQ102" s="174"/>
      <c r="BR102" s="177">
        <v>0</v>
      </c>
      <c r="BS102" s="177">
        <v>0</v>
      </c>
      <c r="BT102" s="177">
        <v>0</v>
      </c>
      <c r="BU102" s="177">
        <f>+BS102+BT102</f>
        <v>0</v>
      </c>
      <c r="BV102" s="177">
        <v>0</v>
      </c>
      <c r="BW102" s="202">
        <f>+CB102+BR102</f>
        <v>1</v>
      </c>
      <c r="BX102" s="177">
        <f>+CC102+BS102</f>
        <v>0</v>
      </c>
      <c r="BY102" s="177">
        <f>+CD102+BT102</f>
        <v>1</v>
      </c>
      <c r="BZ102" s="177">
        <f>+BX102+BY102</f>
        <v>1</v>
      </c>
      <c r="CA102" s="203">
        <f>+CF102+BV102</f>
        <v>2</v>
      </c>
      <c r="CB102" s="48">
        <v>1</v>
      </c>
      <c r="CC102" s="48">
        <v>0</v>
      </c>
      <c r="CD102" s="48">
        <v>1</v>
      </c>
      <c r="CE102" s="48">
        <f>+CC102+CD102</f>
        <v>1</v>
      </c>
      <c r="CF102" s="48">
        <v>2</v>
      </c>
      <c r="CG102" s="369"/>
    </row>
    <row r="103" spans="1:85" ht="16.5" customHeight="1" x14ac:dyDescent="0.25">
      <c r="A103" s="369"/>
      <c r="B103" s="174"/>
      <c r="C103" s="174"/>
      <c r="D103" s="47" t="s">
        <v>424</v>
      </c>
      <c r="G103" s="175" t="s">
        <v>177</v>
      </c>
      <c r="I103" s="177">
        <v>5</v>
      </c>
      <c r="J103" s="177">
        <v>0</v>
      </c>
      <c r="K103" s="177">
        <v>2</v>
      </c>
      <c r="L103" s="177">
        <v>2</v>
      </c>
      <c r="M103" s="318">
        <v>6</v>
      </c>
      <c r="N103" s="174"/>
      <c r="O103" s="174"/>
      <c r="P103" s="174"/>
      <c r="Q103" s="178"/>
      <c r="R103" s="178"/>
      <c r="S103" s="323"/>
      <c r="T103" s="118">
        <v>7.5</v>
      </c>
      <c r="U103" s="76" t="s">
        <v>16</v>
      </c>
      <c r="V103" s="76"/>
      <c r="W103" s="76"/>
      <c r="X103" s="76"/>
      <c r="Y103" s="119"/>
      <c r="Z103" s="76"/>
      <c r="AA103" s="58"/>
      <c r="AB103" s="58">
        <v>1</v>
      </c>
      <c r="AC103" s="58">
        <v>1</v>
      </c>
      <c r="AD103" s="58">
        <v>0</v>
      </c>
      <c r="AE103" s="58">
        <v>0</v>
      </c>
      <c r="AF103" s="411">
        <f t="shared" si="109"/>
        <v>1</v>
      </c>
      <c r="AG103" s="411"/>
      <c r="AH103" s="58">
        <v>0</v>
      </c>
      <c r="AI103" s="58">
        <v>0</v>
      </c>
      <c r="AJ103" s="58">
        <v>1</v>
      </c>
      <c r="AK103" s="58">
        <v>0</v>
      </c>
      <c r="AL103" s="58">
        <v>0</v>
      </c>
      <c r="AM103" s="120">
        <f t="shared" si="110"/>
        <v>1</v>
      </c>
      <c r="AN103" s="177"/>
      <c r="AO103" s="177"/>
      <c r="AP103" s="177"/>
      <c r="AQ103" s="178"/>
      <c r="AR103" s="369"/>
      <c r="AS103" s="35" t="s">
        <v>86</v>
      </c>
      <c r="AT103" s="220"/>
      <c r="AU103" s="35"/>
      <c r="AV103" s="205" t="s">
        <v>640</v>
      </c>
      <c r="AW103" s="199">
        <v>9</v>
      </c>
      <c r="AX103" s="199">
        <v>1</v>
      </c>
      <c r="AY103" s="199">
        <v>6</v>
      </c>
      <c r="AZ103" s="177">
        <f t="shared" ref="AZ103" si="113">+AY103+AX103</f>
        <v>7</v>
      </c>
      <c r="BA103" s="199">
        <v>2</v>
      </c>
      <c r="BB103" s="202">
        <f t="shared" si="111"/>
        <v>41</v>
      </c>
      <c r="BC103" s="177">
        <f t="shared" si="111"/>
        <v>14</v>
      </c>
      <c r="BD103" s="177">
        <f t="shared" si="111"/>
        <v>17</v>
      </c>
      <c r="BE103" s="177">
        <f t="shared" si="111"/>
        <v>31</v>
      </c>
      <c r="BF103" s="203">
        <f t="shared" si="111"/>
        <v>2</v>
      </c>
      <c r="BG103" s="31">
        <v>32</v>
      </c>
      <c r="BH103" s="31">
        <v>13</v>
      </c>
      <c r="BI103" s="31">
        <v>11</v>
      </c>
      <c r="BJ103" s="31">
        <f>+BH103+BI103</f>
        <v>24</v>
      </c>
      <c r="BK103" s="31">
        <v>0</v>
      </c>
      <c r="BL103" s="369"/>
      <c r="BM103" s="369"/>
      <c r="BN103" s="232" t="s">
        <v>641</v>
      </c>
      <c r="BO103" s="232"/>
      <c r="BP103" s="233"/>
      <c r="BQ103" s="208"/>
      <c r="BR103" s="199">
        <f t="shared" ref="BR103:CF103" si="114">SUM(BR78:BR102)</f>
        <v>20</v>
      </c>
      <c r="BS103" s="199">
        <f t="shared" si="114"/>
        <v>4</v>
      </c>
      <c r="BT103" s="199">
        <f t="shared" si="114"/>
        <v>3</v>
      </c>
      <c r="BU103" s="199">
        <f t="shared" si="114"/>
        <v>7</v>
      </c>
      <c r="BV103" s="199">
        <f t="shared" si="114"/>
        <v>2</v>
      </c>
      <c r="BW103" s="199">
        <f t="shared" si="114"/>
        <v>45</v>
      </c>
      <c r="BX103" s="199">
        <f t="shared" si="114"/>
        <v>10</v>
      </c>
      <c r="BY103" s="199">
        <f t="shared" si="114"/>
        <v>10</v>
      </c>
      <c r="BZ103" s="199">
        <f t="shared" si="114"/>
        <v>20</v>
      </c>
      <c r="CA103" s="199">
        <f t="shared" si="114"/>
        <v>8</v>
      </c>
      <c r="CB103" s="199">
        <f t="shared" si="114"/>
        <v>25</v>
      </c>
      <c r="CC103" s="199">
        <f t="shared" si="114"/>
        <v>6</v>
      </c>
      <c r="CD103" s="199">
        <f t="shared" si="114"/>
        <v>7</v>
      </c>
      <c r="CE103" s="199">
        <f t="shared" si="114"/>
        <v>13</v>
      </c>
      <c r="CF103" s="199">
        <f t="shared" si="114"/>
        <v>6</v>
      </c>
      <c r="CG103" s="369"/>
    </row>
    <row r="104" spans="1:85" ht="16.5" customHeight="1" x14ac:dyDescent="0.25">
      <c r="A104" s="369"/>
      <c r="B104" s="174"/>
      <c r="C104" s="174"/>
      <c r="D104" s="47" t="s">
        <v>46</v>
      </c>
      <c r="G104" s="175" t="s">
        <v>177</v>
      </c>
      <c r="I104" s="177">
        <v>6</v>
      </c>
      <c r="J104" s="177">
        <v>5</v>
      </c>
      <c r="K104" s="177">
        <v>2</v>
      </c>
      <c r="L104" s="177">
        <v>7</v>
      </c>
      <c r="M104" s="318">
        <v>6</v>
      </c>
      <c r="N104" s="174"/>
      <c r="O104" s="174"/>
      <c r="P104" s="174"/>
      <c r="Q104" s="178"/>
      <c r="R104" s="178"/>
      <c r="S104" s="323"/>
      <c r="T104" s="118">
        <v>7.5</v>
      </c>
      <c r="U104" s="76" t="s">
        <v>149</v>
      </c>
      <c r="V104" s="76"/>
      <c r="W104" s="76"/>
      <c r="X104" s="76"/>
      <c r="Y104" s="119"/>
      <c r="Z104" s="76"/>
      <c r="AA104" s="58"/>
      <c r="AB104" s="58">
        <v>0.5</v>
      </c>
      <c r="AC104" s="58">
        <v>0</v>
      </c>
      <c r="AD104" s="58">
        <v>1</v>
      </c>
      <c r="AE104" s="58">
        <v>0</v>
      </c>
      <c r="AF104" s="411">
        <f t="shared" si="109"/>
        <v>0</v>
      </c>
      <c r="AG104" s="411"/>
      <c r="AH104" s="58">
        <v>2</v>
      </c>
      <c r="AI104" s="58">
        <v>0</v>
      </c>
      <c r="AJ104" s="58">
        <v>2</v>
      </c>
      <c r="AK104" s="58">
        <v>0</v>
      </c>
      <c r="AL104" s="58">
        <v>0</v>
      </c>
      <c r="AM104" s="120">
        <f t="shared" si="110"/>
        <v>4</v>
      </c>
      <c r="AN104" s="174"/>
      <c r="AO104" s="174"/>
      <c r="AP104" s="174"/>
      <c r="AQ104" s="178"/>
      <c r="AR104" s="369"/>
      <c r="AS104" s="64">
        <v>9.5</v>
      </c>
      <c r="AT104" s="48">
        <v>10</v>
      </c>
      <c r="AU104" s="47" t="s">
        <v>71</v>
      </c>
      <c r="AV104" s="47" t="s">
        <v>17</v>
      </c>
      <c r="AW104" s="177">
        <v>6</v>
      </c>
      <c r="AX104" s="177">
        <v>11</v>
      </c>
      <c r="AY104" s="177">
        <v>12</v>
      </c>
      <c r="AZ104" s="177">
        <f t="shared" ref="AZ104:AZ113" si="115">+AY104+AX104</f>
        <v>23</v>
      </c>
      <c r="BA104" s="177">
        <v>0</v>
      </c>
      <c r="BB104" s="202">
        <f t="shared" ref="BB104:BB113" si="116">+AW104+BG104</f>
        <v>19</v>
      </c>
      <c r="BC104" s="177">
        <f t="shared" ref="BC104:BC113" si="117">+AX104+BH104</f>
        <v>28</v>
      </c>
      <c r="BD104" s="177">
        <f t="shared" ref="BD104:BD113" si="118">+AY104+BI104</f>
        <v>28</v>
      </c>
      <c r="BE104" s="177">
        <f t="shared" ref="BE104:BE113" si="119">+AZ104+BJ104</f>
        <v>56</v>
      </c>
      <c r="BF104" s="203">
        <f t="shared" ref="BF104:BF113" si="120">+BA104+BK104</f>
        <v>6</v>
      </c>
      <c r="BG104" s="48">
        <v>13</v>
      </c>
      <c r="BH104" s="48">
        <v>17</v>
      </c>
      <c r="BI104" s="48">
        <v>16</v>
      </c>
      <c r="BJ104" s="48">
        <f>+BH104+BI104</f>
        <v>33</v>
      </c>
      <c r="BK104" s="48">
        <v>6</v>
      </c>
      <c r="BL104" s="369"/>
      <c r="BM104" s="369"/>
      <c r="BN104" s="246" t="s">
        <v>642</v>
      </c>
      <c r="BO104" s="246"/>
      <c r="BP104" s="247"/>
      <c r="BQ104" s="174"/>
      <c r="BR104" s="177">
        <f>+BR103+BR53</f>
        <v>77</v>
      </c>
      <c r="BS104" s="177">
        <f>+BS103+BS53</f>
        <v>23</v>
      </c>
      <c r="BT104" s="177">
        <f>+BT103+BT53</f>
        <v>33</v>
      </c>
      <c r="BU104" s="177">
        <f>+BU103+BU53</f>
        <v>56</v>
      </c>
      <c r="BV104" s="177">
        <f>+BV103+BV53+AH81</f>
        <v>10</v>
      </c>
      <c r="BW104" s="177">
        <f>+BW103+BW53</f>
        <v>317</v>
      </c>
      <c r="BX104" s="177">
        <f>+BX103+BX53</f>
        <v>103</v>
      </c>
      <c r="BY104" s="177">
        <f>+BY103+BY53</f>
        <v>97</v>
      </c>
      <c r="BZ104" s="177">
        <f>+BZ103+BZ53</f>
        <v>200</v>
      </c>
      <c r="CA104" s="177">
        <f>+CA103+CA53+AH92</f>
        <v>40</v>
      </c>
      <c r="CB104" s="177">
        <f>+CB103+CB53</f>
        <v>240</v>
      </c>
      <c r="CC104" s="177">
        <f>+CC103+CC53</f>
        <v>80</v>
      </c>
      <c r="CD104" s="177">
        <f>+CD103+CD53</f>
        <v>64</v>
      </c>
      <c r="CE104" s="177">
        <f>+CE103+CE53</f>
        <v>144</v>
      </c>
      <c r="CF104" s="177">
        <f>+CF103+CF53</f>
        <v>30</v>
      </c>
      <c r="CG104" s="369"/>
    </row>
    <row r="105" spans="1:85" ht="16.5" customHeight="1" x14ac:dyDescent="0.25">
      <c r="A105" s="369"/>
      <c r="B105" s="174"/>
      <c r="C105" s="174"/>
      <c r="D105" s="47" t="s">
        <v>42</v>
      </c>
      <c r="G105" s="175" t="s">
        <v>308</v>
      </c>
      <c r="I105" s="177">
        <v>6</v>
      </c>
      <c r="J105" s="177">
        <v>0</v>
      </c>
      <c r="K105" s="177">
        <v>1</v>
      </c>
      <c r="L105" s="177">
        <v>1</v>
      </c>
      <c r="M105" s="318">
        <v>6</v>
      </c>
      <c r="N105" s="174"/>
      <c r="O105" s="174"/>
      <c r="P105" s="174"/>
      <c r="Q105" s="178"/>
      <c r="R105" s="178"/>
      <c r="S105" s="323"/>
      <c r="T105" s="118">
        <v>7.5</v>
      </c>
      <c r="U105" s="76" t="s">
        <v>557</v>
      </c>
      <c r="V105" s="76"/>
      <c r="W105" s="76"/>
      <c r="X105" s="76"/>
      <c r="Y105" s="119"/>
      <c r="Z105" s="76"/>
      <c r="AA105" s="58"/>
      <c r="AB105" s="58">
        <v>1</v>
      </c>
      <c r="AC105" s="58">
        <v>1</v>
      </c>
      <c r="AD105" s="58">
        <v>0</v>
      </c>
      <c r="AE105" s="58">
        <v>0</v>
      </c>
      <c r="AF105" s="411">
        <f t="shared" si="109"/>
        <v>1</v>
      </c>
      <c r="AG105" s="411"/>
      <c r="AH105" s="58">
        <v>0</v>
      </c>
      <c r="AI105" s="58">
        <v>0</v>
      </c>
      <c r="AJ105" s="58">
        <v>2</v>
      </c>
      <c r="AK105" s="58">
        <v>0</v>
      </c>
      <c r="AL105" s="58">
        <v>0</v>
      </c>
      <c r="AM105" s="120">
        <f t="shared" si="110"/>
        <v>2</v>
      </c>
      <c r="AN105" s="174"/>
      <c r="AO105" s="174"/>
      <c r="AP105" s="174"/>
      <c r="AQ105" s="178"/>
      <c r="AR105" s="369"/>
      <c r="AS105" s="64">
        <v>8.5</v>
      </c>
      <c r="AT105" s="48">
        <v>7</v>
      </c>
      <c r="AU105" s="47" t="s">
        <v>40</v>
      </c>
      <c r="AV105" s="47" t="s">
        <v>17</v>
      </c>
      <c r="AW105" s="177">
        <v>5</v>
      </c>
      <c r="AX105" s="177">
        <v>3</v>
      </c>
      <c r="AY105" s="177">
        <v>11</v>
      </c>
      <c r="AZ105" s="177">
        <f t="shared" si="115"/>
        <v>14</v>
      </c>
      <c r="BA105" s="177">
        <v>2</v>
      </c>
      <c r="BB105" s="202">
        <f t="shared" si="116"/>
        <v>19</v>
      </c>
      <c r="BC105" s="177">
        <f t="shared" si="117"/>
        <v>10</v>
      </c>
      <c r="BD105" s="177">
        <f t="shared" si="118"/>
        <v>33</v>
      </c>
      <c r="BE105" s="177">
        <f t="shared" si="119"/>
        <v>43</v>
      </c>
      <c r="BF105" s="203">
        <f t="shared" si="120"/>
        <v>4</v>
      </c>
      <c r="BG105" s="48">
        <v>14</v>
      </c>
      <c r="BH105" s="48">
        <v>7</v>
      </c>
      <c r="BI105" s="48">
        <v>22</v>
      </c>
      <c r="BJ105" s="48">
        <f>+BH105+BI105</f>
        <v>29</v>
      </c>
      <c r="BK105" s="48">
        <v>2</v>
      </c>
      <c r="BL105" s="369"/>
      <c r="BM105" s="369"/>
      <c r="BN105" s="246" t="s">
        <v>643</v>
      </c>
      <c r="BO105" s="246"/>
      <c r="BP105" s="247"/>
      <c r="BQ105" s="174"/>
      <c r="BR105" s="177">
        <f t="shared" ref="BR105:CF105" si="121">+AW5+AW19+AW33+AW45+AW78+AW90+AW103+AW117</f>
        <v>77</v>
      </c>
      <c r="BS105" s="177">
        <f t="shared" si="121"/>
        <v>23</v>
      </c>
      <c r="BT105" s="177">
        <f t="shared" si="121"/>
        <v>33</v>
      </c>
      <c r="BU105" s="177">
        <f t="shared" si="121"/>
        <v>56</v>
      </c>
      <c r="BV105" s="177">
        <f t="shared" si="121"/>
        <v>10</v>
      </c>
      <c r="BW105" s="177">
        <f t="shared" si="121"/>
        <v>317</v>
      </c>
      <c r="BX105" s="177">
        <f t="shared" si="121"/>
        <v>103</v>
      </c>
      <c r="BY105" s="177">
        <f t="shared" si="121"/>
        <v>97</v>
      </c>
      <c r="BZ105" s="177">
        <f t="shared" si="121"/>
        <v>200</v>
      </c>
      <c r="CA105" s="177">
        <f t="shared" si="121"/>
        <v>40</v>
      </c>
      <c r="CB105" s="177">
        <f t="shared" si="121"/>
        <v>240</v>
      </c>
      <c r="CC105" s="177">
        <f t="shared" si="121"/>
        <v>80</v>
      </c>
      <c r="CD105" s="177">
        <f t="shared" si="121"/>
        <v>64</v>
      </c>
      <c r="CE105" s="177">
        <f t="shared" si="121"/>
        <v>144</v>
      </c>
      <c r="CF105" s="177">
        <f t="shared" si="121"/>
        <v>30</v>
      </c>
      <c r="CG105" s="369"/>
    </row>
    <row r="106" spans="1:85" ht="16.5" customHeight="1" thickBot="1" x14ac:dyDescent="0.3">
      <c r="A106" s="369"/>
      <c r="B106" s="174"/>
      <c r="C106" s="174"/>
      <c r="D106" s="47" t="s">
        <v>41</v>
      </c>
      <c r="G106" s="175" t="s">
        <v>21</v>
      </c>
      <c r="I106" s="177">
        <v>5</v>
      </c>
      <c r="J106" s="177">
        <v>0</v>
      </c>
      <c r="K106" s="177">
        <v>3</v>
      </c>
      <c r="L106" s="177">
        <v>3</v>
      </c>
      <c r="M106" s="318">
        <v>4</v>
      </c>
      <c r="N106" s="174"/>
      <c r="O106" s="174"/>
      <c r="P106" s="174"/>
      <c r="Q106" s="178"/>
      <c r="R106" s="178"/>
      <c r="S106" s="323"/>
      <c r="T106" s="118">
        <v>7.5</v>
      </c>
      <c r="U106" s="76" t="s">
        <v>127</v>
      </c>
      <c r="V106" s="76"/>
      <c r="W106" s="76"/>
      <c r="X106" s="76"/>
      <c r="Y106" s="119"/>
      <c r="Z106" s="76"/>
      <c r="AA106" s="58"/>
      <c r="AB106" s="58">
        <v>1</v>
      </c>
      <c r="AC106" s="58">
        <v>0</v>
      </c>
      <c r="AD106" s="58">
        <v>1</v>
      </c>
      <c r="AE106" s="58">
        <v>0</v>
      </c>
      <c r="AF106" s="412">
        <f>(2*AC106+AE106)/(2*AB106)</f>
        <v>0</v>
      </c>
      <c r="AG106" s="412"/>
      <c r="AH106" s="58">
        <v>0</v>
      </c>
      <c r="AI106" s="58">
        <v>0</v>
      </c>
      <c r="AJ106" s="58">
        <v>3</v>
      </c>
      <c r="AK106" s="58">
        <v>0</v>
      </c>
      <c r="AL106" s="58">
        <v>0</v>
      </c>
      <c r="AM106" s="120">
        <f>+AJ106/AB106</f>
        <v>3</v>
      </c>
      <c r="AN106" s="174"/>
      <c r="AO106" s="174"/>
      <c r="AP106" s="174"/>
      <c r="AQ106" s="178"/>
      <c r="AR106" s="369"/>
      <c r="AS106" s="64">
        <v>6.5</v>
      </c>
      <c r="AT106" s="48">
        <v>9</v>
      </c>
      <c r="AU106" s="47" t="s">
        <v>443</v>
      </c>
      <c r="AV106" s="47" t="s">
        <v>17</v>
      </c>
      <c r="AW106" s="177">
        <v>6</v>
      </c>
      <c r="AX106" s="177">
        <v>5</v>
      </c>
      <c r="AY106" s="177">
        <v>4</v>
      </c>
      <c r="AZ106" s="177">
        <f t="shared" si="115"/>
        <v>9</v>
      </c>
      <c r="BA106" s="177">
        <v>2</v>
      </c>
      <c r="BB106" s="202">
        <f t="shared" si="116"/>
        <v>6</v>
      </c>
      <c r="BC106" s="177">
        <f t="shared" si="117"/>
        <v>5</v>
      </c>
      <c r="BD106" s="177">
        <f t="shared" si="118"/>
        <v>4</v>
      </c>
      <c r="BE106" s="177">
        <f t="shared" si="119"/>
        <v>9</v>
      </c>
      <c r="BF106" s="203">
        <f t="shared" si="120"/>
        <v>2</v>
      </c>
      <c r="BG106" s="48"/>
      <c r="BH106" s="48"/>
      <c r="BI106" s="48"/>
      <c r="BJ106" s="48"/>
      <c r="BK106" s="48"/>
      <c r="BL106" s="369"/>
      <c r="BM106" s="369"/>
      <c r="CG106" s="369"/>
    </row>
    <row r="107" spans="1:85" ht="16.5" customHeight="1" x14ac:dyDescent="0.25">
      <c r="A107" s="369"/>
      <c r="B107" s="174"/>
      <c r="C107" s="174"/>
      <c r="D107" s="47" t="s">
        <v>20</v>
      </c>
      <c r="G107" s="175" t="s">
        <v>179</v>
      </c>
      <c r="I107" s="177">
        <v>5</v>
      </c>
      <c r="J107" s="177">
        <v>0</v>
      </c>
      <c r="K107" s="177">
        <v>0</v>
      </c>
      <c r="L107" s="177">
        <v>0</v>
      </c>
      <c r="M107" s="318">
        <v>4</v>
      </c>
      <c r="N107" s="174"/>
      <c r="O107" s="174"/>
      <c r="P107" s="174"/>
      <c r="Q107" s="178"/>
      <c r="R107" s="178"/>
      <c r="S107" s="323"/>
      <c r="T107" s="82"/>
      <c r="U107" s="84"/>
      <c r="V107" s="83" t="s">
        <v>653</v>
      </c>
      <c r="W107" s="84"/>
      <c r="X107" s="84"/>
      <c r="Y107" s="84"/>
      <c r="Z107" s="83"/>
      <c r="AA107" s="68"/>
      <c r="AB107" s="68">
        <f>SUM(AB100:AB106)</f>
        <v>8.5</v>
      </c>
      <c r="AC107" s="68">
        <f>SUM(AC100:AC106)</f>
        <v>5</v>
      </c>
      <c r="AD107" s="68">
        <f>SUM(AD100:AD106)</f>
        <v>3</v>
      </c>
      <c r="AE107" s="68">
        <f>SUM(AE100:AE106)</f>
        <v>1</v>
      </c>
      <c r="AF107" s="413">
        <f>(2*AC107+AE107)/(2*AB107)</f>
        <v>0.6470588235294118</v>
      </c>
      <c r="AG107" s="413"/>
      <c r="AH107" s="68">
        <f>SUM(AH100:AH106)</f>
        <v>2</v>
      </c>
      <c r="AI107" s="68">
        <f>SUM(AI100:AI106)</f>
        <v>0</v>
      </c>
      <c r="AJ107" s="68">
        <f>SUM(AJ100:AJ106)</f>
        <v>18</v>
      </c>
      <c r="AK107" s="68">
        <f>SUM(AK100:AK106)</f>
        <v>0</v>
      </c>
      <c r="AL107" s="68">
        <f>SUM(AL100:AL106)</f>
        <v>0</v>
      </c>
      <c r="AM107" s="85">
        <f>+AJ107/AB107</f>
        <v>2.1176470588235294</v>
      </c>
      <c r="AN107" s="174"/>
      <c r="AO107" s="174"/>
      <c r="AP107" s="174"/>
      <c r="AQ107" s="178"/>
      <c r="AR107" s="369"/>
      <c r="AS107" s="64">
        <v>7.5</v>
      </c>
      <c r="AT107" s="48">
        <v>6</v>
      </c>
      <c r="AU107" s="47" t="s">
        <v>153</v>
      </c>
      <c r="AV107" s="47" t="s">
        <v>17</v>
      </c>
      <c r="AW107" s="177">
        <v>6</v>
      </c>
      <c r="AX107" s="177">
        <v>2</v>
      </c>
      <c r="AY107" s="177">
        <v>3</v>
      </c>
      <c r="AZ107" s="177">
        <f t="shared" si="115"/>
        <v>5</v>
      </c>
      <c r="BA107" s="177">
        <v>0</v>
      </c>
      <c r="BB107" s="202">
        <f t="shared" si="116"/>
        <v>17</v>
      </c>
      <c r="BC107" s="177">
        <f t="shared" si="117"/>
        <v>2</v>
      </c>
      <c r="BD107" s="177">
        <f t="shared" si="118"/>
        <v>6</v>
      </c>
      <c r="BE107" s="177">
        <f t="shared" si="119"/>
        <v>8</v>
      </c>
      <c r="BF107" s="203">
        <f t="shared" si="120"/>
        <v>4</v>
      </c>
      <c r="BG107" s="48">
        <v>11</v>
      </c>
      <c r="BH107" s="48">
        <v>0</v>
      </c>
      <c r="BI107" s="48">
        <v>3</v>
      </c>
      <c r="BJ107" s="48">
        <f>+BH107+BI107</f>
        <v>3</v>
      </c>
      <c r="BK107" s="48">
        <v>4</v>
      </c>
      <c r="BL107" s="369"/>
      <c r="BM107" s="369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369"/>
    </row>
    <row r="108" spans="1:85" ht="16.5" customHeight="1" x14ac:dyDescent="0.25">
      <c r="A108" s="369"/>
      <c r="B108" s="174"/>
      <c r="C108" s="174"/>
      <c r="D108" s="47" t="s">
        <v>187</v>
      </c>
      <c r="G108" s="175" t="s">
        <v>177</v>
      </c>
      <c r="I108" s="177">
        <v>6</v>
      </c>
      <c r="J108" s="177">
        <v>0</v>
      </c>
      <c r="K108" s="177">
        <v>2</v>
      </c>
      <c r="L108" s="177">
        <v>2</v>
      </c>
      <c r="M108" s="318">
        <v>4</v>
      </c>
      <c r="N108" s="174"/>
      <c r="O108" s="174"/>
      <c r="P108" s="174"/>
      <c r="Q108" s="178"/>
      <c r="R108" s="178"/>
      <c r="S108" s="323"/>
      <c r="AN108" s="370"/>
      <c r="AO108" s="370"/>
      <c r="AP108" s="370"/>
      <c r="AQ108" s="178"/>
      <c r="AR108" s="369"/>
      <c r="AS108" s="64">
        <v>6.5</v>
      </c>
      <c r="AT108" s="48">
        <v>5</v>
      </c>
      <c r="AU108" s="47" t="s">
        <v>94</v>
      </c>
      <c r="AV108" s="47" t="s">
        <v>17</v>
      </c>
      <c r="AW108" s="177">
        <v>6</v>
      </c>
      <c r="AX108" s="177">
        <v>1</v>
      </c>
      <c r="AY108" s="177">
        <v>3</v>
      </c>
      <c r="AZ108" s="177">
        <f t="shared" si="115"/>
        <v>4</v>
      </c>
      <c r="BA108" s="177">
        <v>2</v>
      </c>
      <c r="BB108" s="202">
        <f t="shared" si="116"/>
        <v>13</v>
      </c>
      <c r="BC108" s="177">
        <f t="shared" si="117"/>
        <v>2</v>
      </c>
      <c r="BD108" s="177">
        <f t="shared" si="118"/>
        <v>5</v>
      </c>
      <c r="BE108" s="177">
        <f t="shared" si="119"/>
        <v>7</v>
      </c>
      <c r="BF108" s="203">
        <f t="shared" si="120"/>
        <v>2</v>
      </c>
      <c r="BG108" s="48">
        <v>7</v>
      </c>
      <c r="BH108" s="48">
        <v>1</v>
      </c>
      <c r="BI108" s="48">
        <v>2</v>
      </c>
      <c r="BJ108" s="48">
        <f>+BH108+BI108</f>
        <v>3</v>
      </c>
      <c r="BK108" s="48">
        <v>0</v>
      </c>
      <c r="BL108" s="369"/>
      <c r="BM108" s="369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369"/>
    </row>
    <row r="109" spans="1:85" ht="16.5" customHeight="1" x14ac:dyDescent="0.25">
      <c r="A109" s="369"/>
      <c r="B109" s="174"/>
      <c r="C109" s="174"/>
      <c r="D109" s="41"/>
      <c r="E109" s="18"/>
      <c r="F109" s="18"/>
      <c r="G109" s="320"/>
      <c r="H109" s="18"/>
      <c r="I109" s="321"/>
      <c r="J109" s="321"/>
      <c r="K109" s="321"/>
      <c r="L109" s="321"/>
      <c r="M109" s="376"/>
      <c r="N109" s="174"/>
      <c r="O109" s="174"/>
      <c r="P109" s="174"/>
      <c r="Q109" s="178"/>
      <c r="R109" s="178"/>
      <c r="S109" s="323"/>
      <c r="AN109" s="177"/>
      <c r="AO109" s="177"/>
      <c r="AP109" s="177"/>
      <c r="AQ109" s="178"/>
      <c r="AR109" s="369"/>
      <c r="AS109" s="64">
        <v>7.5</v>
      </c>
      <c r="AT109" s="48">
        <v>11</v>
      </c>
      <c r="AU109" s="47" t="s">
        <v>89</v>
      </c>
      <c r="AV109" s="47" t="s">
        <v>17</v>
      </c>
      <c r="AW109" s="177">
        <v>6</v>
      </c>
      <c r="AX109" s="177">
        <v>2</v>
      </c>
      <c r="AY109" s="177">
        <v>1</v>
      </c>
      <c r="AZ109" s="177">
        <f t="shared" si="115"/>
        <v>3</v>
      </c>
      <c r="BA109" s="177">
        <v>0</v>
      </c>
      <c r="BB109" s="202">
        <f t="shared" si="116"/>
        <v>21</v>
      </c>
      <c r="BC109" s="177">
        <f t="shared" si="117"/>
        <v>3</v>
      </c>
      <c r="BD109" s="177">
        <f t="shared" si="118"/>
        <v>7</v>
      </c>
      <c r="BE109" s="177">
        <f t="shared" si="119"/>
        <v>10</v>
      </c>
      <c r="BF109" s="203">
        <f t="shared" si="120"/>
        <v>0</v>
      </c>
      <c r="BG109" s="48">
        <v>15</v>
      </c>
      <c r="BH109" s="48">
        <v>1</v>
      </c>
      <c r="BI109" s="48">
        <v>6</v>
      </c>
      <c r="BJ109" s="48">
        <f>+BH109+BI109</f>
        <v>7</v>
      </c>
      <c r="BK109" s="48">
        <v>0</v>
      </c>
      <c r="BL109" s="369"/>
      <c r="BM109" s="369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369"/>
    </row>
    <row r="110" spans="1:85" ht="16.5" customHeight="1" x14ac:dyDescent="0.25">
      <c r="A110" s="369"/>
      <c r="B110" s="174"/>
      <c r="C110" s="174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74"/>
      <c r="O110" s="174"/>
      <c r="P110" s="174"/>
      <c r="Q110" s="178"/>
      <c r="R110" s="178"/>
      <c r="S110" s="323"/>
      <c r="AN110" s="177"/>
      <c r="AO110" s="177"/>
      <c r="AP110" s="177"/>
      <c r="AQ110" s="178"/>
      <c r="AR110" s="369"/>
      <c r="AS110" s="64">
        <v>6.5</v>
      </c>
      <c r="AT110" s="48">
        <v>3</v>
      </c>
      <c r="AU110" s="47" t="s">
        <v>82</v>
      </c>
      <c r="AV110" s="47" t="s">
        <v>17</v>
      </c>
      <c r="AW110" s="177">
        <v>5</v>
      </c>
      <c r="AX110" s="177">
        <v>0</v>
      </c>
      <c r="AY110" s="177">
        <v>3</v>
      </c>
      <c r="AZ110" s="177">
        <f t="shared" si="115"/>
        <v>3</v>
      </c>
      <c r="BA110" s="177">
        <v>0</v>
      </c>
      <c r="BB110" s="202">
        <f t="shared" si="116"/>
        <v>19</v>
      </c>
      <c r="BC110" s="177">
        <f t="shared" si="117"/>
        <v>0</v>
      </c>
      <c r="BD110" s="177">
        <f t="shared" si="118"/>
        <v>5</v>
      </c>
      <c r="BE110" s="177">
        <f t="shared" si="119"/>
        <v>5</v>
      </c>
      <c r="BF110" s="203">
        <f t="shared" si="120"/>
        <v>2</v>
      </c>
      <c r="BG110" s="48">
        <v>14</v>
      </c>
      <c r="BH110" s="48">
        <v>0</v>
      </c>
      <c r="BI110" s="48">
        <v>2</v>
      </c>
      <c r="BJ110" s="48">
        <f>+BH110+BI110</f>
        <v>2</v>
      </c>
      <c r="BK110" s="48">
        <v>2</v>
      </c>
      <c r="BL110" s="369"/>
      <c r="BM110" s="369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369"/>
    </row>
    <row r="111" spans="1:85" ht="16.5" customHeight="1" x14ac:dyDescent="0.25">
      <c r="A111" s="369"/>
      <c r="B111" s="174"/>
      <c r="C111" s="174"/>
      <c r="N111" s="174"/>
      <c r="O111" s="174"/>
      <c r="P111" s="174"/>
      <c r="Q111" s="178"/>
      <c r="R111" s="178"/>
      <c r="S111" s="323"/>
      <c r="AN111" s="177"/>
      <c r="AO111" s="177"/>
      <c r="AP111" s="177"/>
      <c r="AQ111" s="178"/>
      <c r="AR111" s="369"/>
      <c r="AS111" s="64">
        <v>6.5</v>
      </c>
      <c r="AT111" s="48">
        <v>30</v>
      </c>
      <c r="AU111" s="47" t="s">
        <v>686</v>
      </c>
      <c r="AV111" s="47" t="s">
        <v>17</v>
      </c>
      <c r="AW111" s="177">
        <v>5</v>
      </c>
      <c r="AX111" s="177">
        <v>0</v>
      </c>
      <c r="AY111" s="177">
        <v>2</v>
      </c>
      <c r="AZ111" s="177">
        <f t="shared" si="115"/>
        <v>2</v>
      </c>
      <c r="BA111" s="177">
        <v>2</v>
      </c>
      <c r="BB111" s="202">
        <f t="shared" si="116"/>
        <v>5</v>
      </c>
      <c r="BC111" s="177">
        <f t="shared" si="117"/>
        <v>0</v>
      </c>
      <c r="BD111" s="177">
        <f t="shared" si="118"/>
        <v>2</v>
      </c>
      <c r="BE111" s="177">
        <f t="shared" si="119"/>
        <v>2</v>
      </c>
      <c r="BF111" s="203">
        <f t="shared" si="120"/>
        <v>2</v>
      </c>
      <c r="BG111" s="48"/>
      <c r="BH111" s="48"/>
      <c r="BI111" s="48"/>
      <c r="BJ111" s="48"/>
      <c r="BK111" s="48"/>
      <c r="BL111" s="369"/>
      <c r="BM111" s="369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369"/>
    </row>
    <row r="112" spans="1:85" ht="16.5" customHeight="1" x14ac:dyDescent="0.25">
      <c r="A112" s="369"/>
      <c r="B112" s="174"/>
      <c r="C112" s="174"/>
      <c r="N112" s="175"/>
      <c r="O112" s="174"/>
      <c r="P112" s="174"/>
      <c r="Q112" s="178"/>
      <c r="R112" s="178"/>
      <c r="S112" s="323"/>
      <c r="AN112" s="177"/>
      <c r="AO112" s="177"/>
      <c r="AP112" s="177"/>
      <c r="AQ112" s="178"/>
      <c r="AR112" s="369"/>
      <c r="AS112" s="64">
        <v>7</v>
      </c>
      <c r="AT112" s="48">
        <v>2</v>
      </c>
      <c r="AU112" s="47" t="s">
        <v>138</v>
      </c>
      <c r="AV112" s="47" t="s">
        <v>17</v>
      </c>
      <c r="AW112" s="177">
        <v>6</v>
      </c>
      <c r="AX112" s="177">
        <v>1</v>
      </c>
      <c r="AY112" s="177">
        <v>0</v>
      </c>
      <c r="AZ112" s="177">
        <f t="shared" si="115"/>
        <v>1</v>
      </c>
      <c r="BA112" s="177">
        <v>0</v>
      </c>
      <c r="BB112" s="202">
        <f t="shared" si="116"/>
        <v>17</v>
      </c>
      <c r="BC112" s="177">
        <f t="shared" si="117"/>
        <v>2</v>
      </c>
      <c r="BD112" s="177">
        <f t="shared" si="118"/>
        <v>0</v>
      </c>
      <c r="BE112" s="177">
        <f t="shared" si="119"/>
        <v>2</v>
      </c>
      <c r="BF112" s="203">
        <f t="shared" si="120"/>
        <v>2</v>
      </c>
      <c r="BG112" s="48">
        <v>11</v>
      </c>
      <c r="BH112" s="48">
        <v>1</v>
      </c>
      <c r="BI112" s="48">
        <v>0</v>
      </c>
      <c r="BJ112" s="48">
        <f>+BH112+BI112</f>
        <v>1</v>
      </c>
      <c r="BK112" s="48">
        <v>2</v>
      </c>
      <c r="BL112" s="369"/>
      <c r="BM112" s="369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369"/>
    </row>
    <row r="113" spans="1:85" ht="16.5" customHeight="1" x14ac:dyDescent="0.25">
      <c r="A113" s="369"/>
      <c r="B113" s="174"/>
      <c r="C113" s="174"/>
      <c r="N113" s="175"/>
      <c r="O113" s="174"/>
      <c r="P113" s="174"/>
      <c r="Q113" s="178"/>
      <c r="R113" s="178"/>
      <c r="S113" s="323"/>
      <c r="AN113" s="177"/>
      <c r="AO113" s="177"/>
      <c r="AP113" s="177"/>
      <c r="AQ113" s="178"/>
      <c r="AR113" s="369"/>
      <c r="AS113" s="64">
        <v>7</v>
      </c>
      <c r="AT113" s="48">
        <v>15</v>
      </c>
      <c r="AU113" s="47" t="s">
        <v>98</v>
      </c>
      <c r="AV113" s="47" t="s">
        <v>17</v>
      </c>
      <c r="AW113" s="177">
        <v>0</v>
      </c>
      <c r="AX113" s="177">
        <v>0</v>
      </c>
      <c r="AY113" s="177">
        <v>0</v>
      </c>
      <c r="AZ113" s="177">
        <f t="shared" si="115"/>
        <v>0</v>
      </c>
      <c r="BA113" s="177">
        <v>0</v>
      </c>
      <c r="BB113" s="202">
        <f t="shared" si="116"/>
        <v>12</v>
      </c>
      <c r="BC113" s="177">
        <f t="shared" si="117"/>
        <v>0</v>
      </c>
      <c r="BD113" s="177">
        <f t="shared" si="118"/>
        <v>0</v>
      </c>
      <c r="BE113" s="177">
        <f t="shared" si="119"/>
        <v>0</v>
      </c>
      <c r="BF113" s="203">
        <f t="shared" si="120"/>
        <v>0</v>
      </c>
      <c r="BG113" s="48">
        <v>12</v>
      </c>
      <c r="BH113" s="48">
        <v>0</v>
      </c>
      <c r="BI113" s="48">
        <v>0</v>
      </c>
      <c r="BJ113" s="48">
        <f>+BH113+BI113</f>
        <v>0</v>
      </c>
      <c r="BK113" s="48">
        <v>0</v>
      </c>
      <c r="BL113" s="369"/>
      <c r="BM113" s="369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369"/>
    </row>
    <row r="114" spans="1:85" ht="16.5" customHeight="1" x14ac:dyDescent="0.25">
      <c r="A114" s="369"/>
      <c r="B114" s="174"/>
      <c r="C114" s="174"/>
      <c r="N114" s="175"/>
      <c r="O114" s="174"/>
      <c r="P114" s="174"/>
      <c r="Q114" s="178"/>
      <c r="R114" s="178"/>
      <c r="S114" s="323"/>
      <c r="AN114" s="177"/>
      <c r="AO114" s="177"/>
      <c r="AP114" s="177"/>
      <c r="AQ114" s="178"/>
      <c r="AR114" s="369"/>
      <c r="AS114" s="64">
        <v>8</v>
      </c>
      <c r="AT114" s="48"/>
      <c r="AU114" s="47" t="s">
        <v>45</v>
      </c>
      <c r="AV114" s="47" t="s">
        <v>17</v>
      </c>
      <c r="AW114" s="177"/>
      <c r="AX114" s="177"/>
      <c r="AY114" s="177"/>
      <c r="AZ114" s="177"/>
      <c r="BA114" s="177"/>
      <c r="BB114" s="202">
        <f t="shared" ref="BB114:BF117" si="122">+AW114+BG114</f>
        <v>12</v>
      </c>
      <c r="BC114" s="177">
        <f t="shared" si="122"/>
        <v>2</v>
      </c>
      <c r="BD114" s="177">
        <f t="shared" si="122"/>
        <v>3</v>
      </c>
      <c r="BE114" s="177">
        <f t="shared" si="122"/>
        <v>5</v>
      </c>
      <c r="BF114" s="203">
        <f t="shared" si="122"/>
        <v>2</v>
      </c>
      <c r="BG114" s="48">
        <v>12</v>
      </c>
      <c r="BH114" s="48">
        <v>2</v>
      </c>
      <c r="BI114" s="48">
        <v>3</v>
      </c>
      <c r="BJ114" s="48">
        <f t="shared" ref="BJ114:BJ115" si="123">+BH114+BI114</f>
        <v>5</v>
      </c>
      <c r="BK114" s="48">
        <v>2</v>
      </c>
      <c r="BL114" s="369"/>
      <c r="BM114" s="369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369"/>
    </row>
    <row r="115" spans="1:85" ht="16.5" customHeight="1" x14ac:dyDescent="0.25">
      <c r="A115" s="369"/>
      <c r="B115" s="408" t="s">
        <v>834</v>
      </c>
      <c r="C115" s="408"/>
      <c r="D115" s="408"/>
      <c r="E115" s="408"/>
      <c r="F115" s="408"/>
      <c r="G115" s="408"/>
      <c r="H115" s="408"/>
      <c r="I115" s="408"/>
      <c r="J115" s="408"/>
      <c r="K115" s="408"/>
      <c r="L115" s="408"/>
      <c r="M115" s="408"/>
      <c r="N115" s="408"/>
      <c r="O115" s="408"/>
      <c r="P115" s="408"/>
      <c r="Q115" s="178"/>
      <c r="R115" s="178"/>
      <c r="S115" s="323"/>
      <c r="AN115" s="177"/>
      <c r="AO115" s="177"/>
      <c r="AP115" s="177"/>
      <c r="AQ115" s="178"/>
      <c r="AR115" s="369"/>
      <c r="AS115" s="64">
        <v>6.5</v>
      </c>
      <c r="AT115" s="48"/>
      <c r="AU115" s="47" t="s">
        <v>95</v>
      </c>
      <c r="AV115" s="47" t="s">
        <v>17</v>
      </c>
      <c r="AW115" s="177"/>
      <c r="AX115" s="177"/>
      <c r="AY115" s="177"/>
      <c r="AZ115" s="177"/>
      <c r="BA115" s="177"/>
      <c r="BB115" s="202">
        <f t="shared" si="122"/>
        <v>7</v>
      </c>
      <c r="BC115" s="177">
        <f t="shared" si="122"/>
        <v>0</v>
      </c>
      <c r="BD115" s="177">
        <f t="shared" si="122"/>
        <v>3</v>
      </c>
      <c r="BE115" s="177">
        <f t="shared" si="122"/>
        <v>3</v>
      </c>
      <c r="BF115" s="203">
        <f t="shared" si="122"/>
        <v>0</v>
      </c>
      <c r="BG115" s="48">
        <v>7</v>
      </c>
      <c r="BH115" s="48">
        <v>0</v>
      </c>
      <c r="BI115" s="48">
        <v>3</v>
      </c>
      <c r="BJ115" s="48">
        <f t="shared" si="123"/>
        <v>3</v>
      </c>
      <c r="BK115" s="48">
        <v>0</v>
      </c>
      <c r="BL115" s="369"/>
      <c r="BM115" s="369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369"/>
    </row>
    <row r="116" spans="1:85" ht="16.5" customHeight="1" thickBot="1" x14ac:dyDescent="0.3">
      <c r="A116" s="369"/>
      <c r="B116" s="16" t="s">
        <v>725</v>
      </c>
      <c r="C116" s="14" t="s">
        <v>152</v>
      </c>
      <c r="D116" s="14"/>
      <c r="E116" s="15"/>
      <c r="F116" s="14"/>
      <c r="G116" s="16" t="s">
        <v>8</v>
      </c>
      <c r="H116" s="16" t="s">
        <v>9</v>
      </c>
      <c r="I116" s="16" t="s">
        <v>10</v>
      </c>
      <c r="J116" s="16" t="s">
        <v>12</v>
      </c>
      <c r="K116" s="16" t="s">
        <v>13</v>
      </c>
      <c r="L116" s="16" t="s">
        <v>11</v>
      </c>
      <c r="M116" s="16" t="s">
        <v>5</v>
      </c>
      <c r="N116" s="16" t="s">
        <v>14</v>
      </c>
      <c r="O116" s="16" t="s">
        <v>3</v>
      </c>
      <c r="P116" s="16" t="s">
        <v>824</v>
      </c>
      <c r="Q116" s="178"/>
      <c r="R116" s="178"/>
      <c r="S116" s="323"/>
      <c r="AN116" s="177"/>
      <c r="AO116" s="177"/>
      <c r="AP116" s="177"/>
      <c r="AQ116" s="178"/>
      <c r="AR116" s="369"/>
      <c r="AS116" s="33" t="s">
        <v>246</v>
      </c>
      <c r="AT116" s="33"/>
      <c r="AU116" s="33"/>
      <c r="AV116" s="33"/>
      <c r="AW116" s="217">
        <f>SUM(AW103:AW113)</f>
        <v>60</v>
      </c>
      <c r="AX116" s="217">
        <f>SUM(AX103:AX113)</f>
        <v>26</v>
      </c>
      <c r="AY116" s="217">
        <f>SUM(AY103:AY115)+SUMIF(Y$5:Y$12,AV115,AI$5:AI$12)</f>
        <v>45</v>
      </c>
      <c r="AZ116" s="217">
        <f t="shared" ref="AZ116:AZ117" si="124">+AY116+AX116</f>
        <v>71</v>
      </c>
      <c r="BA116" s="217">
        <f>SUM(BA103:BA113)</f>
        <v>10</v>
      </c>
      <c r="BB116" s="218">
        <f t="shared" si="122"/>
        <v>189</v>
      </c>
      <c r="BC116" s="217">
        <f t="shared" si="122"/>
        <v>66</v>
      </c>
      <c r="BD116" s="217">
        <f t="shared" si="122"/>
        <v>107</v>
      </c>
      <c r="BE116" s="217">
        <f t="shared" si="122"/>
        <v>173</v>
      </c>
      <c r="BF116" s="219">
        <f t="shared" si="122"/>
        <v>28</v>
      </c>
      <c r="BG116" s="217">
        <f>+SUM(BG103:BG113)</f>
        <v>129</v>
      </c>
      <c r="BH116" s="217">
        <f>+SUM(BH103:BH113)</f>
        <v>40</v>
      </c>
      <c r="BI116" s="217">
        <f>+SUM(BI103:BI113)+SUMIF($Y$35:$Y$42,"Bruins",$AI$35:$AI$42)</f>
        <v>62</v>
      </c>
      <c r="BJ116" s="217">
        <f>+BI116+BH116</f>
        <v>102</v>
      </c>
      <c r="BK116" s="217">
        <f>+SUM(BK103:BK113)+SUMIF($Y$35:$Y$42,"Bruins",$AH$35:$AH$42)+2</f>
        <v>18</v>
      </c>
      <c r="BL116" s="369"/>
      <c r="BM116" s="369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369"/>
    </row>
    <row r="117" spans="1:85" ht="16.5" customHeight="1" x14ac:dyDescent="0.25">
      <c r="A117" s="369"/>
      <c r="B117" s="19" t="s">
        <v>624</v>
      </c>
      <c r="C117" s="20" t="s">
        <v>173</v>
      </c>
      <c r="D117" s="42"/>
      <c r="E117" s="20"/>
      <c r="F117" s="42"/>
      <c r="G117" s="19">
        <v>5</v>
      </c>
      <c r="H117" s="19">
        <v>0</v>
      </c>
      <c r="I117" s="19">
        <v>0</v>
      </c>
      <c r="J117" s="19">
        <v>10</v>
      </c>
      <c r="K117" s="91">
        <v>1</v>
      </c>
      <c r="L117" s="350">
        <v>21</v>
      </c>
      <c r="M117" s="19">
        <v>9</v>
      </c>
      <c r="N117" s="350">
        <v>28</v>
      </c>
      <c r="O117" s="350">
        <v>16</v>
      </c>
      <c r="P117" s="19">
        <v>1</v>
      </c>
      <c r="Q117" s="178"/>
      <c r="R117" s="178"/>
      <c r="S117" s="323"/>
      <c r="AN117" s="177"/>
      <c r="AO117" s="177"/>
      <c r="AP117" s="177"/>
      <c r="AQ117" s="178"/>
      <c r="AR117" s="369"/>
      <c r="AS117" s="35" t="s">
        <v>23</v>
      </c>
      <c r="AT117" s="220"/>
      <c r="AU117" s="35"/>
      <c r="AV117" s="47" t="s">
        <v>70</v>
      </c>
      <c r="AW117" s="199">
        <v>11</v>
      </c>
      <c r="AX117" s="199">
        <v>3</v>
      </c>
      <c r="AY117" s="199">
        <v>4</v>
      </c>
      <c r="AZ117" s="177">
        <f t="shared" si="124"/>
        <v>7</v>
      </c>
      <c r="BA117" s="199">
        <v>0</v>
      </c>
      <c r="BB117" s="202">
        <f t="shared" si="122"/>
        <v>39</v>
      </c>
      <c r="BC117" s="177">
        <f t="shared" si="122"/>
        <v>16</v>
      </c>
      <c r="BD117" s="177">
        <f t="shared" si="122"/>
        <v>16</v>
      </c>
      <c r="BE117" s="177">
        <f t="shared" si="122"/>
        <v>32</v>
      </c>
      <c r="BF117" s="203">
        <f t="shared" si="122"/>
        <v>6</v>
      </c>
      <c r="BG117" s="31">
        <v>28</v>
      </c>
      <c r="BH117" s="31">
        <v>13</v>
      </c>
      <c r="BI117" s="31">
        <v>12</v>
      </c>
      <c r="BJ117" s="31">
        <f t="shared" ref="BJ117" si="125">+BH117+BI117</f>
        <v>25</v>
      </c>
      <c r="BK117" s="31">
        <v>6</v>
      </c>
      <c r="BL117" s="369"/>
      <c r="BM117" s="369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369"/>
    </row>
    <row r="118" spans="1:85" ht="16.5" customHeight="1" x14ac:dyDescent="0.25">
      <c r="A118" s="369"/>
      <c r="B118" s="19" t="s">
        <v>625</v>
      </c>
      <c r="C118" s="20" t="s">
        <v>23</v>
      </c>
      <c r="D118" s="42"/>
      <c r="E118" s="42"/>
      <c r="F118" s="42"/>
      <c r="G118" s="19">
        <v>3</v>
      </c>
      <c r="H118" s="19">
        <v>2</v>
      </c>
      <c r="I118" s="19">
        <v>0</v>
      </c>
      <c r="J118" s="19">
        <v>6</v>
      </c>
      <c r="K118" s="91">
        <v>0.6</v>
      </c>
      <c r="L118" s="350">
        <v>17</v>
      </c>
      <c r="M118" s="19">
        <v>19</v>
      </c>
      <c r="N118" s="350">
        <v>25</v>
      </c>
      <c r="O118" s="350">
        <v>34</v>
      </c>
      <c r="P118" s="19">
        <v>2</v>
      </c>
      <c r="Q118" s="178"/>
      <c r="R118" s="178"/>
      <c r="S118" s="323"/>
      <c r="AN118" s="177"/>
      <c r="AO118" s="177"/>
      <c r="AP118" s="177"/>
      <c r="AQ118" s="178"/>
      <c r="AR118" s="369"/>
      <c r="AS118" s="64">
        <v>8</v>
      </c>
      <c r="AT118" s="48">
        <v>11</v>
      </c>
      <c r="AU118" s="47" t="s">
        <v>265</v>
      </c>
      <c r="AV118" s="47" t="s">
        <v>309</v>
      </c>
      <c r="AW118" s="177">
        <v>6</v>
      </c>
      <c r="AX118" s="177">
        <v>9</v>
      </c>
      <c r="AY118" s="177">
        <v>3</v>
      </c>
      <c r="AZ118" s="177">
        <f t="shared" ref="AZ118:AZ126" si="126">+AY118+AX118</f>
        <v>12</v>
      </c>
      <c r="BA118" s="177">
        <v>18</v>
      </c>
      <c r="BB118" s="202">
        <f t="shared" ref="BB118:BB126" si="127">+AW118+BG118</f>
        <v>6</v>
      </c>
      <c r="BC118" s="177">
        <f t="shared" ref="BC118:BC126" si="128">+AX118+BH118</f>
        <v>9</v>
      </c>
      <c r="BD118" s="177">
        <f t="shared" ref="BD118:BD126" si="129">+AY118+BI118</f>
        <v>3</v>
      </c>
      <c r="BE118" s="177">
        <f t="shared" ref="BE118:BE126" si="130">+AZ118+BJ118</f>
        <v>12</v>
      </c>
      <c r="BF118" s="203">
        <f t="shared" ref="BF118:BF126" si="131">+BA118+BK118</f>
        <v>18</v>
      </c>
      <c r="BL118" s="369"/>
      <c r="BM118" s="369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369"/>
    </row>
    <row r="119" spans="1:85" ht="16.5" customHeight="1" x14ac:dyDescent="0.25">
      <c r="A119" s="369"/>
      <c r="B119" s="19" t="s">
        <v>627</v>
      </c>
      <c r="C119" s="20" t="s">
        <v>21</v>
      </c>
      <c r="D119" s="42"/>
      <c r="E119" s="20"/>
      <c r="F119" s="42"/>
      <c r="G119" s="19">
        <v>1</v>
      </c>
      <c r="H119" s="19">
        <v>4</v>
      </c>
      <c r="I119" s="19">
        <v>0</v>
      </c>
      <c r="J119" s="19">
        <v>2</v>
      </c>
      <c r="K119" s="91">
        <v>0.2</v>
      </c>
      <c r="L119" s="350">
        <v>17</v>
      </c>
      <c r="M119" s="19">
        <v>18</v>
      </c>
      <c r="N119" s="350">
        <v>24</v>
      </c>
      <c r="O119" s="350">
        <v>4</v>
      </c>
      <c r="P119" s="19">
        <v>3</v>
      </c>
      <c r="Q119" s="178"/>
      <c r="R119" s="178"/>
      <c r="S119" s="323"/>
      <c r="AN119" s="174"/>
      <c r="AO119" s="174"/>
      <c r="AP119" s="177"/>
      <c r="AQ119" s="178"/>
      <c r="AR119" s="369"/>
      <c r="AS119" s="64">
        <v>9.5</v>
      </c>
      <c r="AT119" s="48">
        <v>14</v>
      </c>
      <c r="AU119" s="47" t="s">
        <v>91</v>
      </c>
      <c r="AV119" s="47" t="s">
        <v>309</v>
      </c>
      <c r="AW119" s="177">
        <v>4</v>
      </c>
      <c r="AX119" s="177">
        <v>5</v>
      </c>
      <c r="AY119" s="177">
        <v>5</v>
      </c>
      <c r="AZ119" s="177">
        <f t="shared" si="126"/>
        <v>10</v>
      </c>
      <c r="BA119" s="177">
        <v>2</v>
      </c>
      <c r="BB119" s="202">
        <f t="shared" si="127"/>
        <v>18</v>
      </c>
      <c r="BC119" s="177">
        <f t="shared" si="128"/>
        <v>17</v>
      </c>
      <c r="BD119" s="177">
        <f t="shared" si="129"/>
        <v>19</v>
      </c>
      <c r="BE119" s="177">
        <f t="shared" si="130"/>
        <v>36</v>
      </c>
      <c r="BF119" s="203">
        <f t="shared" si="131"/>
        <v>2</v>
      </c>
      <c r="BG119" s="48">
        <v>14</v>
      </c>
      <c r="BH119" s="48">
        <v>12</v>
      </c>
      <c r="BI119" s="48">
        <v>14</v>
      </c>
      <c r="BJ119" s="48">
        <f>+BH119+BI119</f>
        <v>26</v>
      </c>
      <c r="BK119" s="48">
        <v>0</v>
      </c>
      <c r="BL119" s="369"/>
      <c r="BM119" s="369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369"/>
    </row>
    <row r="120" spans="1:85" ht="16.5" customHeight="1" thickBot="1" x14ac:dyDescent="0.3">
      <c r="A120" s="369"/>
      <c r="B120" s="19" t="s">
        <v>626</v>
      </c>
      <c r="C120" s="20" t="s">
        <v>51</v>
      </c>
      <c r="D120" s="42"/>
      <c r="E120" s="42"/>
      <c r="F120" s="42"/>
      <c r="G120" s="19">
        <v>1</v>
      </c>
      <c r="H120" s="19">
        <v>4</v>
      </c>
      <c r="I120" s="19">
        <v>0</v>
      </c>
      <c r="J120" s="19">
        <v>2</v>
      </c>
      <c r="K120" s="91">
        <v>0.2</v>
      </c>
      <c r="L120" s="350">
        <v>7</v>
      </c>
      <c r="M120" s="19">
        <v>16</v>
      </c>
      <c r="N120" s="350">
        <v>12</v>
      </c>
      <c r="O120" s="350">
        <v>0</v>
      </c>
      <c r="P120" s="19">
        <v>4</v>
      </c>
      <c r="Q120" s="178"/>
      <c r="R120" s="178"/>
      <c r="S120" s="323"/>
      <c r="AP120" s="177"/>
      <c r="AQ120" s="178"/>
      <c r="AR120" s="369"/>
      <c r="AS120" s="64">
        <v>6.5</v>
      </c>
      <c r="AT120" s="48">
        <v>8</v>
      </c>
      <c r="AU120" s="47" t="s">
        <v>83</v>
      </c>
      <c r="AV120" s="47" t="s">
        <v>309</v>
      </c>
      <c r="AW120" s="177">
        <v>6</v>
      </c>
      <c r="AX120" s="177">
        <v>3</v>
      </c>
      <c r="AY120" s="177">
        <v>3</v>
      </c>
      <c r="AZ120" s="177">
        <f t="shared" si="126"/>
        <v>6</v>
      </c>
      <c r="BA120" s="177">
        <v>0</v>
      </c>
      <c r="BB120" s="202">
        <f t="shared" si="127"/>
        <v>19</v>
      </c>
      <c r="BC120" s="177">
        <f t="shared" si="128"/>
        <v>4</v>
      </c>
      <c r="BD120" s="177">
        <f t="shared" si="129"/>
        <v>10</v>
      </c>
      <c r="BE120" s="177">
        <f t="shared" si="130"/>
        <v>14</v>
      </c>
      <c r="BF120" s="203">
        <f t="shared" si="131"/>
        <v>0</v>
      </c>
      <c r="BG120" s="48">
        <v>13</v>
      </c>
      <c r="BH120" s="48">
        <v>1</v>
      </c>
      <c r="BI120" s="48">
        <v>7</v>
      </c>
      <c r="BJ120" s="48">
        <f>+BH120+BI120</f>
        <v>8</v>
      </c>
      <c r="BK120" s="48">
        <v>0</v>
      </c>
      <c r="BL120" s="369"/>
      <c r="BM120" s="369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369"/>
    </row>
    <row r="121" spans="1:85" ht="16.5" customHeight="1" x14ac:dyDescent="0.25">
      <c r="A121" s="369"/>
      <c r="B121" s="23" t="s">
        <v>628</v>
      </c>
      <c r="C121" s="252" t="s">
        <v>86</v>
      </c>
      <c r="D121" s="84"/>
      <c r="E121" s="252"/>
      <c r="F121" s="84"/>
      <c r="G121" s="23">
        <v>5</v>
      </c>
      <c r="H121" s="23">
        <v>0</v>
      </c>
      <c r="I121" s="23">
        <v>0</v>
      </c>
      <c r="J121" s="23">
        <v>10</v>
      </c>
      <c r="K121" s="253">
        <v>1</v>
      </c>
      <c r="L121" s="351">
        <v>22</v>
      </c>
      <c r="M121" s="23">
        <v>9</v>
      </c>
      <c r="N121" s="351">
        <v>37</v>
      </c>
      <c r="O121" s="351">
        <v>10</v>
      </c>
      <c r="P121" s="23">
        <v>1</v>
      </c>
      <c r="Q121" s="178"/>
      <c r="R121" s="178"/>
      <c r="S121" s="323"/>
      <c r="AP121" s="177"/>
      <c r="AQ121" s="178"/>
      <c r="AR121" s="369"/>
      <c r="AS121" s="64">
        <v>8.5</v>
      </c>
      <c r="AT121" s="48">
        <v>20</v>
      </c>
      <c r="AU121" s="47" t="s">
        <v>112</v>
      </c>
      <c r="AV121" s="47" t="s">
        <v>309</v>
      </c>
      <c r="AW121" s="177">
        <v>3</v>
      </c>
      <c r="AX121" s="177">
        <v>2</v>
      </c>
      <c r="AY121" s="177">
        <v>4</v>
      </c>
      <c r="AZ121" s="177">
        <f t="shared" si="126"/>
        <v>6</v>
      </c>
      <c r="BA121" s="177">
        <v>0</v>
      </c>
      <c r="BB121" s="202">
        <f t="shared" si="127"/>
        <v>17</v>
      </c>
      <c r="BC121" s="177">
        <f t="shared" si="128"/>
        <v>15</v>
      </c>
      <c r="BD121" s="177">
        <f t="shared" si="129"/>
        <v>9</v>
      </c>
      <c r="BE121" s="177">
        <f t="shared" si="130"/>
        <v>24</v>
      </c>
      <c r="BF121" s="203">
        <f t="shared" si="131"/>
        <v>4</v>
      </c>
      <c r="BG121" s="48">
        <v>14</v>
      </c>
      <c r="BH121" s="48">
        <v>13</v>
      </c>
      <c r="BI121" s="48">
        <v>5</v>
      </c>
      <c r="BJ121" s="48">
        <f>+BH121+BI121</f>
        <v>18</v>
      </c>
      <c r="BK121" s="48">
        <v>4</v>
      </c>
      <c r="BL121" s="369"/>
      <c r="BM121" s="369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369"/>
    </row>
    <row r="122" spans="1:85" ht="16.5" customHeight="1" x14ac:dyDescent="0.25">
      <c r="A122" s="369"/>
      <c r="B122" s="19" t="s">
        <v>631</v>
      </c>
      <c r="C122" s="20" t="s">
        <v>53</v>
      </c>
      <c r="D122" s="42"/>
      <c r="E122" s="20"/>
      <c r="F122" s="42"/>
      <c r="G122" s="19">
        <v>2</v>
      </c>
      <c r="H122" s="19">
        <v>2</v>
      </c>
      <c r="I122" s="19">
        <v>1</v>
      </c>
      <c r="J122" s="19">
        <v>5</v>
      </c>
      <c r="K122" s="91">
        <v>0.5</v>
      </c>
      <c r="L122" s="350">
        <v>11</v>
      </c>
      <c r="M122" s="19">
        <v>16</v>
      </c>
      <c r="N122" s="350">
        <v>15</v>
      </c>
      <c r="O122" s="350">
        <v>10</v>
      </c>
      <c r="P122" s="19">
        <v>2</v>
      </c>
      <c r="Q122" s="178"/>
      <c r="R122" s="178"/>
      <c r="S122" s="323"/>
      <c r="AP122" s="177"/>
      <c r="AQ122" s="178"/>
      <c r="AR122" s="369"/>
      <c r="AS122" s="64">
        <v>7</v>
      </c>
      <c r="AT122" s="48">
        <v>24</v>
      </c>
      <c r="AU122" s="47" t="s">
        <v>79</v>
      </c>
      <c r="AV122" s="47" t="s">
        <v>309</v>
      </c>
      <c r="AW122" s="177">
        <v>5</v>
      </c>
      <c r="AX122" s="177">
        <v>0</v>
      </c>
      <c r="AY122" s="177">
        <v>5</v>
      </c>
      <c r="AZ122" s="177">
        <f t="shared" si="126"/>
        <v>5</v>
      </c>
      <c r="BA122" s="177">
        <v>2</v>
      </c>
      <c r="BB122" s="202">
        <f t="shared" si="127"/>
        <v>18</v>
      </c>
      <c r="BC122" s="177">
        <f t="shared" si="128"/>
        <v>2</v>
      </c>
      <c r="BD122" s="177">
        <f t="shared" si="129"/>
        <v>11</v>
      </c>
      <c r="BE122" s="177">
        <f t="shared" si="130"/>
        <v>13</v>
      </c>
      <c r="BF122" s="203">
        <f t="shared" si="131"/>
        <v>2</v>
      </c>
      <c r="BG122" s="48">
        <v>13</v>
      </c>
      <c r="BH122" s="48">
        <v>2</v>
      </c>
      <c r="BI122" s="48">
        <v>6</v>
      </c>
      <c r="BJ122" s="48">
        <f>+BH122+BI122</f>
        <v>8</v>
      </c>
      <c r="BK122" s="48">
        <v>0</v>
      </c>
      <c r="BL122" s="369"/>
      <c r="BM122" s="369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369"/>
    </row>
    <row r="123" spans="1:85" ht="16.5" customHeight="1" x14ac:dyDescent="0.25">
      <c r="A123" s="369"/>
      <c r="B123" s="19" t="s">
        <v>630</v>
      </c>
      <c r="C123" s="20" t="s">
        <v>15</v>
      </c>
      <c r="D123" s="42"/>
      <c r="E123" s="20"/>
      <c r="F123" s="42"/>
      <c r="G123" s="19">
        <v>0</v>
      </c>
      <c r="H123" s="19">
        <v>2</v>
      </c>
      <c r="I123" s="19">
        <v>3</v>
      </c>
      <c r="J123" s="19">
        <v>3</v>
      </c>
      <c r="K123" s="91">
        <v>0.3</v>
      </c>
      <c r="L123" s="350">
        <v>11</v>
      </c>
      <c r="M123" s="19">
        <v>15</v>
      </c>
      <c r="N123" s="350">
        <v>16</v>
      </c>
      <c r="O123" s="350">
        <v>18</v>
      </c>
      <c r="P123" s="19">
        <v>3</v>
      </c>
      <c r="Q123" s="178"/>
      <c r="R123" s="178"/>
      <c r="S123" s="323"/>
      <c r="AP123" s="177"/>
      <c r="AQ123" s="178"/>
      <c r="AR123" s="369"/>
      <c r="AS123" s="64">
        <v>8</v>
      </c>
      <c r="AT123" s="48">
        <v>9</v>
      </c>
      <c r="AU123" s="47" t="s">
        <v>154</v>
      </c>
      <c r="AV123" s="47" t="s">
        <v>309</v>
      </c>
      <c r="AW123" s="177">
        <v>6</v>
      </c>
      <c r="AX123" s="177">
        <v>0</v>
      </c>
      <c r="AY123" s="177">
        <v>4</v>
      </c>
      <c r="AZ123" s="177">
        <f t="shared" si="126"/>
        <v>4</v>
      </c>
      <c r="BA123" s="177">
        <v>0</v>
      </c>
      <c r="BB123" s="202">
        <f t="shared" si="127"/>
        <v>21</v>
      </c>
      <c r="BC123" s="177">
        <f t="shared" si="128"/>
        <v>2</v>
      </c>
      <c r="BD123" s="177">
        <f t="shared" si="129"/>
        <v>12</v>
      </c>
      <c r="BE123" s="177">
        <f t="shared" si="130"/>
        <v>14</v>
      </c>
      <c r="BF123" s="203">
        <f t="shared" si="131"/>
        <v>0</v>
      </c>
      <c r="BG123" s="48">
        <v>15</v>
      </c>
      <c r="BH123" s="48">
        <v>2</v>
      </c>
      <c r="BI123" s="48">
        <v>8</v>
      </c>
      <c r="BJ123" s="48">
        <f>+BH123+BI123</f>
        <v>10</v>
      </c>
      <c r="BK123" s="48">
        <v>0</v>
      </c>
      <c r="BL123" s="369"/>
      <c r="BM123" s="369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369"/>
    </row>
    <row r="124" spans="1:85" ht="16.5" customHeight="1" thickBot="1" x14ac:dyDescent="0.3">
      <c r="A124" s="369"/>
      <c r="B124" s="19" t="s">
        <v>629</v>
      </c>
      <c r="C124" s="20" t="s">
        <v>172</v>
      </c>
      <c r="D124" s="42"/>
      <c r="E124" s="42"/>
      <c r="F124" s="42"/>
      <c r="G124" s="19">
        <v>0</v>
      </c>
      <c r="H124" s="19">
        <v>3</v>
      </c>
      <c r="I124" s="19">
        <v>2</v>
      </c>
      <c r="J124" s="19">
        <v>2</v>
      </c>
      <c r="K124" s="91">
        <v>0.2</v>
      </c>
      <c r="L124" s="350">
        <v>13</v>
      </c>
      <c r="M124" s="19">
        <v>17</v>
      </c>
      <c r="N124" s="350">
        <v>21</v>
      </c>
      <c r="O124" s="350">
        <v>18</v>
      </c>
      <c r="P124" s="19">
        <v>4</v>
      </c>
      <c r="Q124" s="178"/>
      <c r="R124" s="178"/>
      <c r="S124" s="323"/>
      <c r="AP124" s="177"/>
      <c r="AQ124" s="178"/>
      <c r="AR124" s="369"/>
      <c r="AS124" s="64">
        <v>7.5</v>
      </c>
      <c r="AT124" s="48">
        <v>15</v>
      </c>
      <c r="AU124" s="47" t="s">
        <v>303</v>
      </c>
      <c r="AV124" s="47" t="s">
        <v>309</v>
      </c>
      <c r="AW124" s="177">
        <v>3</v>
      </c>
      <c r="AX124" s="177">
        <v>0</v>
      </c>
      <c r="AY124" s="177">
        <v>2</v>
      </c>
      <c r="AZ124" s="177">
        <f t="shared" si="126"/>
        <v>2</v>
      </c>
      <c r="BA124" s="177">
        <v>0</v>
      </c>
      <c r="BB124" s="202">
        <f t="shared" si="127"/>
        <v>3</v>
      </c>
      <c r="BC124" s="177">
        <f t="shared" si="128"/>
        <v>0</v>
      </c>
      <c r="BD124" s="177">
        <f t="shared" si="129"/>
        <v>2</v>
      </c>
      <c r="BE124" s="177">
        <f t="shared" si="130"/>
        <v>2</v>
      </c>
      <c r="BF124" s="203">
        <f t="shared" si="131"/>
        <v>0</v>
      </c>
      <c r="BL124" s="369"/>
      <c r="BM124" s="369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369"/>
    </row>
    <row r="125" spans="1:85" ht="16.5" customHeight="1" x14ac:dyDescent="0.25">
      <c r="A125" s="369"/>
      <c r="B125" s="21"/>
      <c r="C125" s="21"/>
      <c r="D125" s="21"/>
      <c r="E125" s="22"/>
      <c r="F125" s="21"/>
      <c r="G125" s="23">
        <v>17</v>
      </c>
      <c r="H125" s="23">
        <v>17</v>
      </c>
      <c r="I125" s="23">
        <v>6</v>
      </c>
      <c r="J125" s="23"/>
      <c r="K125" s="23"/>
      <c r="L125" s="23">
        <v>119</v>
      </c>
      <c r="M125" s="23">
        <v>119</v>
      </c>
      <c r="N125" s="23">
        <v>178</v>
      </c>
      <c r="O125" s="23">
        <v>110</v>
      </c>
      <c r="P125" s="23"/>
      <c r="Q125" s="178"/>
      <c r="R125" s="178"/>
      <c r="S125" s="323"/>
      <c r="AP125" s="177"/>
      <c r="AQ125" s="178"/>
      <c r="AR125" s="369"/>
      <c r="AS125" s="64">
        <v>7</v>
      </c>
      <c r="AT125" s="48">
        <v>7</v>
      </c>
      <c r="AU125" s="47" t="s">
        <v>61</v>
      </c>
      <c r="AV125" s="47" t="s">
        <v>309</v>
      </c>
      <c r="AW125" s="177">
        <v>5</v>
      </c>
      <c r="AX125" s="177">
        <v>0</v>
      </c>
      <c r="AY125" s="177">
        <v>1</v>
      </c>
      <c r="AZ125" s="177">
        <f t="shared" si="126"/>
        <v>1</v>
      </c>
      <c r="BA125" s="177">
        <v>0</v>
      </c>
      <c r="BB125" s="202">
        <f t="shared" si="127"/>
        <v>19</v>
      </c>
      <c r="BC125" s="177">
        <f t="shared" si="128"/>
        <v>0</v>
      </c>
      <c r="BD125" s="177">
        <f t="shared" si="129"/>
        <v>9</v>
      </c>
      <c r="BE125" s="177">
        <f t="shared" si="130"/>
        <v>9</v>
      </c>
      <c r="BF125" s="203">
        <f t="shared" si="131"/>
        <v>2</v>
      </c>
      <c r="BG125" s="48">
        <v>14</v>
      </c>
      <c r="BH125" s="48">
        <v>0</v>
      </c>
      <c r="BI125" s="48">
        <v>8</v>
      </c>
      <c r="BJ125" s="48">
        <f>+BH125+BI125</f>
        <v>8</v>
      </c>
      <c r="BK125" s="48">
        <v>2</v>
      </c>
      <c r="BL125" s="369"/>
      <c r="BM125" s="369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369"/>
    </row>
    <row r="126" spans="1:85" ht="16.5" customHeight="1" x14ac:dyDescent="0.25">
      <c r="A126" s="369"/>
      <c r="Q126" s="178"/>
      <c r="R126" s="178"/>
      <c r="S126" s="323"/>
      <c r="AP126" s="174"/>
      <c r="AQ126" s="178"/>
      <c r="AR126" s="369"/>
      <c r="AS126" s="64">
        <v>6.5</v>
      </c>
      <c r="AT126" s="48">
        <v>28</v>
      </c>
      <c r="AU126" s="47" t="s">
        <v>44</v>
      </c>
      <c r="AV126" s="47" t="s">
        <v>309</v>
      </c>
      <c r="AW126" s="177">
        <v>6</v>
      </c>
      <c r="AX126" s="177">
        <v>0</v>
      </c>
      <c r="AY126" s="177">
        <v>1</v>
      </c>
      <c r="AZ126" s="177">
        <f t="shared" si="126"/>
        <v>1</v>
      </c>
      <c r="BA126" s="177">
        <v>0</v>
      </c>
      <c r="BB126" s="202">
        <f t="shared" si="127"/>
        <v>20</v>
      </c>
      <c r="BC126" s="177">
        <f t="shared" si="128"/>
        <v>2</v>
      </c>
      <c r="BD126" s="177">
        <f t="shared" si="129"/>
        <v>9</v>
      </c>
      <c r="BE126" s="177">
        <f t="shared" si="130"/>
        <v>11</v>
      </c>
      <c r="BF126" s="203">
        <f t="shared" si="131"/>
        <v>0</v>
      </c>
      <c r="BG126" s="48">
        <v>14</v>
      </c>
      <c r="BH126" s="48">
        <v>2</v>
      </c>
      <c r="BI126" s="48">
        <v>8</v>
      </c>
      <c r="BJ126" s="48">
        <f>+BH126+BI126</f>
        <v>10</v>
      </c>
      <c r="BK126" s="48">
        <v>0</v>
      </c>
      <c r="BL126" s="369"/>
      <c r="BM126" s="369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369"/>
    </row>
    <row r="127" spans="1:85" ht="16.5" customHeight="1" x14ac:dyDescent="0.25">
      <c r="A127" s="369"/>
      <c r="Q127" s="178"/>
      <c r="R127" s="178"/>
      <c r="S127" s="323"/>
      <c r="T127" s="194"/>
      <c r="U127" s="175"/>
      <c r="V127" s="175"/>
      <c r="W127" s="175"/>
      <c r="X127" s="176"/>
      <c r="Y127" s="175"/>
      <c r="Z127" s="177"/>
      <c r="AA127" s="177"/>
      <c r="AB127" s="177"/>
      <c r="AC127" s="177"/>
      <c r="AD127" s="177"/>
      <c r="AE127" s="195"/>
      <c r="AF127" s="177"/>
      <c r="AG127" s="177"/>
      <c r="AH127" s="177"/>
      <c r="AI127" s="177"/>
      <c r="AJ127" s="177"/>
      <c r="AK127" s="204"/>
      <c r="AL127" s="174"/>
      <c r="AM127" s="174"/>
      <c r="AN127" s="174"/>
      <c r="AO127" s="174"/>
      <c r="AP127" s="174"/>
      <c r="AQ127" s="178"/>
      <c r="AR127" s="369"/>
      <c r="AS127" s="64">
        <v>7.5</v>
      </c>
      <c r="AT127" s="48"/>
      <c r="AU127" s="47" t="s">
        <v>78</v>
      </c>
      <c r="AV127" s="47" t="s">
        <v>309</v>
      </c>
      <c r="AW127" s="177"/>
      <c r="AX127" s="177"/>
      <c r="AY127" s="177"/>
      <c r="AZ127" s="177"/>
      <c r="BA127" s="177"/>
      <c r="BB127" s="202">
        <f t="shared" ref="BB127:BF131" si="132">+AW127+BG127</f>
        <v>6</v>
      </c>
      <c r="BC127" s="177">
        <f t="shared" si="132"/>
        <v>1</v>
      </c>
      <c r="BD127" s="177">
        <f t="shared" si="132"/>
        <v>3</v>
      </c>
      <c r="BE127" s="177">
        <f t="shared" si="132"/>
        <v>4</v>
      </c>
      <c r="BF127" s="203">
        <f t="shared" si="132"/>
        <v>0</v>
      </c>
      <c r="BG127" s="48">
        <v>6</v>
      </c>
      <c r="BH127" s="48">
        <v>1</v>
      </c>
      <c r="BI127" s="48">
        <v>3</v>
      </c>
      <c r="BJ127" s="48">
        <f t="shared" ref="BJ127:BJ129" si="133">+BH127+BI127</f>
        <v>4</v>
      </c>
      <c r="BK127" s="48">
        <v>0</v>
      </c>
      <c r="BL127" s="369"/>
      <c r="BM127" s="369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369"/>
    </row>
    <row r="128" spans="1:85" ht="16.5" customHeight="1" x14ac:dyDescent="0.25">
      <c r="A128" s="369"/>
      <c r="Q128" s="178"/>
      <c r="R128" s="178"/>
      <c r="S128" s="323"/>
      <c r="T128" s="194"/>
      <c r="U128" s="175"/>
      <c r="V128" s="175"/>
      <c r="W128" s="175"/>
      <c r="X128" s="176"/>
      <c r="Y128" s="175"/>
      <c r="Z128" s="177"/>
      <c r="AA128" s="177"/>
      <c r="AB128" s="177"/>
      <c r="AC128" s="177"/>
      <c r="AD128" s="177"/>
      <c r="AE128" s="195"/>
      <c r="AF128" s="177"/>
      <c r="AG128" s="177"/>
      <c r="AH128" s="177"/>
      <c r="AI128" s="177"/>
      <c r="AJ128" s="177"/>
      <c r="AK128" s="204"/>
      <c r="AL128" s="174"/>
      <c r="AM128" s="174"/>
      <c r="AN128" s="174"/>
      <c r="AO128" s="174"/>
      <c r="AP128" s="174"/>
      <c r="AQ128" s="178"/>
      <c r="AR128" s="369"/>
      <c r="AS128" s="64">
        <v>8</v>
      </c>
      <c r="AT128" s="48"/>
      <c r="AU128" s="47" t="s">
        <v>162</v>
      </c>
      <c r="AV128" s="47" t="s">
        <v>309</v>
      </c>
      <c r="AW128" s="177"/>
      <c r="AX128" s="177"/>
      <c r="AY128" s="177"/>
      <c r="AZ128" s="177"/>
      <c r="BA128" s="177"/>
      <c r="BB128" s="202">
        <f t="shared" si="132"/>
        <v>6</v>
      </c>
      <c r="BC128" s="177">
        <f t="shared" si="132"/>
        <v>0</v>
      </c>
      <c r="BD128" s="177">
        <f t="shared" si="132"/>
        <v>3</v>
      </c>
      <c r="BE128" s="177">
        <f t="shared" si="132"/>
        <v>3</v>
      </c>
      <c r="BF128" s="203">
        <f t="shared" si="132"/>
        <v>2</v>
      </c>
      <c r="BG128" s="48">
        <v>6</v>
      </c>
      <c r="BH128" s="48">
        <v>0</v>
      </c>
      <c r="BI128" s="48">
        <v>3</v>
      </c>
      <c r="BJ128" s="48">
        <f t="shared" si="133"/>
        <v>3</v>
      </c>
      <c r="BK128" s="48">
        <v>2</v>
      </c>
      <c r="BL128" s="369"/>
      <c r="BM128" s="369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369"/>
    </row>
    <row r="129" spans="1:85" ht="16.5" customHeight="1" x14ac:dyDescent="0.25">
      <c r="A129" s="369"/>
      <c r="B129" s="408" t="s">
        <v>651</v>
      </c>
      <c r="C129" s="408"/>
      <c r="D129" s="408"/>
      <c r="E129" s="408"/>
      <c r="F129" s="408"/>
      <c r="G129" s="408"/>
      <c r="H129" s="408"/>
      <c r="I129" s="408"/>
      <c r="J129" s="408"/>
      <c r="K129" s="408"/>
      <c r="L129" s="408"/>
      <c r="M129" s="408"/>
      <c r="N129" s="408"/>
      <c r="O129" s="408"/>
      <c r="P129" s="408"/>
      <c r="Q129" s="178"/>
      <c r="R129" s="178"/>
      <c r="S129" s="323"/>
      <c r="AA129" s="177"/>
      <c r="AM129" s="174"/>
      <c r="AN129" s="174"/>
      <c r="AO129" s="174"/>
      <c r="AP129" s="174"/>
      <c r="AQ129" s="178"/>
      <c r="AR129" s="369"/>
      <c r="AS129" s="64">
        <v>6</v>
      </c>
      <c r="AT129" s="48"/>
      <c r="AU129" s="47" t="s">
        <v>84</v>
      </c>
      <c r="AV129" s="47" t="s">
        <v>309</v>
      </c>
      <c r="AW129" s="177"/>
      <c r="AX129" s="177"/>
      <c r="AY129" s="177"/>
      <c r="AZ129" s="177"/>
      <c r="BA129" s="177"/>
      <c r="BB129" s="202">
        <f t="shared" si="132"/>
        <v>4</v>
      </c>
      <c r="BC129" s="177">
        <f t="shared" si="132"/>
        <v>1</v>
      </c>
      <c r="BD129" s="177">
        <f t="shared" si="132"/>
        <v>1</v>
      </c>
      <c r="BE129" s="177">
        <f t="shared" si="132"/>
        <v>2</v>
      </c>
      <c r="BF129" s="203">
        <f t="shared" si="132"/>
        <v>0</v>
      </c>
      <c r="BG129" s="48">
        <v>4</v>
      </c>
      <c r="BH129" s="48">
        <v>1</v>
      </c>
      <c r="BI129" s="48">
        <v>1</v>
      </c>
      <c r="BJ129" s="48">
        <f t="shared" si="133"/>
        <v>2</v>
      </c>
      <c r="BK129" s="48">
        <v>0</v>
      </c>
      <c r="BL129" s="369"/>
      <c r="BM129" s="369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369"/>
    </row>
    <row r="130" spans="1:85" ht="16.5" customHeight="1" thickBot="1" x14ac:dyDescent="0.3">
      <c r="A130" s="369"/>
      <c r="B130" s="267" t="s">
        <v>151</v>
      </c>
      <c r="C130" s="267" t="s">
        <v>152</v>
      </c>
      <c r="D130" s="267"/>
      <c r="E130" s="268"/>
      <c r="F130" s="267"/>
      <c r="G130" s="269" t="s">
        <v>8</v>
      </c>
      <c r="H130" s="269" t="s">
        <v>9</v>
      </c>
      <c r="I130" s="269" t="s">
        <v>10</v>
      </c>
      <c r="J130" s="269" t="s">
        <v>12</v>
      </c>
      <c r="K130" s="269" t="s">
        <v>13</v>
      </c>
      <c r="L130" s="269" t="s">
        <v>11</v>
      </c>
      <c r="M130" s="269" t="s">
        <v>5</v>
      </c>
      <c r="N130" s="269" t="s">
        <v>14</v>
      </c>
      <c r="O130" s="269" t="s">
        <v>3</v>
      </c>
      <c r="P130" s="269" t="s">
        <v>668</v>
      </c>
      <c r="Q130" s="178"/>
      <c r="R130" s="178"/>
      <c r="S130" s="323"/>
      <c r="AA130" s="177"/>
      <c r="AM130" s="174"/>
      <c r="AN130" s="174"/>
      <c r="AO130" s="174"/>
      <c r="AP130" s="174"/>
      <c r="AQ130" s="178"/>
      <c r="AR130" s="369"/>
      <c r="AS130" s="33" t="s">
        <v>85</v>
      </c>
      <c r="AT130" s="216"/>
      <c r="AU130" s="216"/>
      <c r="AV130" s="216"/>
      <c r="AW130" s="217">
        <f>SUM(AW117:AW129)</f>
        <v>55</v>
      </c>
      <c r="AX130" s="217">
        <f>SUM(AX117:AX129)</f>
        <v>22</v>
      </c>
      <c r="AY130" s="217">
        <f>SUM(AY117:AY129)+SUMIF(Y$5:Y$12,"Direct Staff",AI$5:AI$12)</f>
        <v>33</v>
      </c>
      <c r="AZ130" s="217">
        <f>+AY130+AX130</f>
        <v>55</v>
      </c>
      <c r="BA130" s="217">
        <f>SUM(BA117:BA129)+SUMIF($Y$5:$Y$12,"Direct Staff",$AH$5:$AH$12)</f>
        <v>34</v>
      </c>
      <c r="BB130" s="218">
        <f t="shared" si="132"/>
        <v>196</v>
      </c>
      <c r="BC130" s="217">
        <f t="shared" si="132"/>
        <v>69</v>
      </c>
      <c r="BD130" s="217">
        <f t="shared" si="132"/>
        <v>109</v>
      </c>
      <c r="BE130" s="217">
        <f t="shared" si="132"/>
        <v>178</v>
      </c>
      <c r="BF130" s="219">
        <f t="shared" si="132"/>
        <v>48</v>
      </c>
      <c r="BG130" s="217">
        <f>+SUM(BG117:BG129)</f>
        <v>141</v>
      </c>
      <c r="BH130" s="217">
        <f>+SUM(BH117:BH129)</f>
        <v>47</v>
      </c>
      <c r="BI130" s="217">
        <f>+SUM(BI117:BI129)+SUMIF($Y$35:$Y$42,"Direct Staff",$AI$35:$AI$42)</f>
        <v>76</v>
      </c>
      <c r="BJ130" s="217">
        <f>+BI130+BH130</f>
        <v>123</v>
      </c>
      <c r="BK130" s="217">
        <f>+SUM(BK117:BK129)+SUMIF($Y$35:$Y$42,"Direct Staff",$AH$35:$AH$42)</f>
        <v>14</v>
      </c>
      <c r="BL130" s="369"/>
      <c r="BM130" s="369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369"/>
    </row>
    <row r="131" spans="1:85" ht="16.5" customHeight="1" x14ac:dyDescent="0.25">
      <c r="A131" s="369"/>
      <c r="B131" s="370">
        <v>5</v>
      </c>
      <c r="C131" s="272" t="s">
        <v>173</v>
      </c>
      <c r="D131" s="259"/>
      <c r="E131" s="272"/>
      <c r="F131" s="259"/>
      <c r="G131" s="271">
        <v>10</v>
      </c>
      <c r="H131" s="271">
        <v>2</v>
      </c>
      <c r="I131" s="271">
        <v>3</v>
      </c>
      <c r="J131" s="271">
        <v>23</v>
      </c>
      <c r="K131" s="273">
        <v>0.76666666666666672</v>
      </c>
      <c r="L131" s="271">
        <v>47</v>
      </c>
      <c r="M131" s="271">
        <v>23</v>
      </c>
      <c r="N131" s="271">
        <v>75</v>
      </c>
      <c r="O131" s="271">
        <v>20</v>
      </c>
      <c r="P131" s="271">
        <v>1</v>
      </c>
      <c r="Q131" s="369"/>
      <c r="R131" s="369"/>
      <c r="S131" s="321"/>
      <c r="AA131" s="177"/>
      <c r="AM131" s="174"/>
      <c r="AN131" s="174"/>
      <c r="AO131" s="174"/>
      <c r="AP131" s="174"/>
      <c r="AQ131" s="369"/>
      <c r="AR131" s="369"/>
      <c r="AS131" s="246" t="s">
        <v>122</v>
      </c>
      <c r="AT131" s="246"/>
      <c r="AU131" s="247"/>
      <c r="AV131" s="176"/>
      <c r="AW131" s="177">
        <f>+AW130+AW116+AW102+AW89+AW59+AW44+AW32+AW18</f>
        <v>474</v>
      </c>
      <c r="AX131" s="177">
        <f>+AX130+AX116+AX102+AX89+AX59+AX44+AX32+AX18</f>
        <v>147</v>
      </c>
      <c r="AY131" s="177">
        <f>+AY130+AY116+AY102+AY89+AY59+AY44+AY32+AY18</f>
        <v>216</v>
      </c>
      <c r="AZ131" s="177">
        <f>+AZ130+AZ116+AZ102+AZ89+AZ59+AZ44+AZ32+AZ18</f>
        <v>363</v>
      </c>
      <c r="BA131" s="177">
        <f>+BA130+BA116+BA102+BA89+BA59+BA44+BA32+BA18</f>
        <v>114</v>
      </c>
      <c r="BB131" s="202">
        <f t="shared" si="132"/>
        <v>1630</v>
      </c>
      <c r="BC131" s="177">
        <f t="shared" si="132"/>
        <v>474</v>
      </c>
      <c r="BD131" s="177">
        <f t="shared" si="132"/>
        <v>690</v>
      </c>
      <c r="BE131" s="177">
        <f t="shared" si="132"/>
        <v>1164</v>
      </c>
      <c r="BF131" s="203">
        <f t="shared" si="132"/>
        <v>244</v>
      </c>
      <c r="BG131" s="177">
        <f>+BG130+BG116+BG102+BG89+BG59+BG44+BG32+BG18</f>
        <v>1156</v>
      </c>
      <c r="BH131" s="177">
        <f>+BH130+BH116+BH102+BH89+BH59+BH44+BH32+BH18</f>
        <v>327</v>
      </c>
      <c r="BI131" s="177">
        <f>+BI130+BI116+BI102+BI89+BI59+BI44+BI32+BI18</f>
        <v>474</v>
      </c>
      <c r="BJ131" s="177">
        <f>+BJ130+BJ116+BJ102+BJ89+BJ59+BJ44+BJ32+BJ18</f>
        <v>801</v>
      </c>
      <c r="BK131" s="177">
        <f>+BK130+BK116+BK102+BK89+BK59+BK44+BK32+BK18</f>
        <v>130</v>
      </c>
      <c r="BL131" s="369"/>
      <c r="BM131" s="369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369"/>
    </row>
    <row r="132" spans="1:85" ht="16.5" customHeight="1" x14ac:dyDescent="0.25">
      <c r="A132" s="369"/>
      <c r="B132" s="370">
        <v>8</v>
      </c>
      <c r="C132" s="272" t="s">
        <v>23</v>
      </c>
      <c r="D132" s="259"/>
      <c r="E132" s="259"/>
      <c r="F132" s="259"/>
      <c r="G132" s="271">
        <v>9</v>
      </c>
      <c r="H132" s="271">
        <v>5</v>
      </c>
      <c r="I132" s="271">
        <v>1</v>
      </c>
      <c r="J132" s="271">
        <v>19</v>
      </c>
      <c r="K132" s="273">
        <v>0.6333333333333333</v>
      </c>
      <c r="L132" s="271">
        <v>47</v>
      </c>
      <c r="M132" s="271">
        <v>41</v>
      </c>
      <c r="N132" s="271">
        <v>76</v>
      </c>
      <c r="O132" s="271">
        <v>14</v>
      </c>
      <c r="P132" s="271">
        <v>3</v>
      </c>
      <c r="Q132" s="178"/>
      <c r="R132" s="178"/>
      <c r="S132" s="323"/>
      <c r="AA132" s="177"/>
      <c r="AM132" s="174"/>
      <c r="AN132" s="174"/>
      <c r="AO132" s="174"/>
      <c r="AP132" s="174"/>
      <c r="AQ132" s="178"/>
      <c r="AR132" s="369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369"/>
      <c r="BM132" s="369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369"/>
    </row>
    <row r="133" spans="1:85" ht="16.5" customHeight="1" x14ac:dyDescent="0.25">
      <c r="A133" s="369"/>
      <c r="B133" s="370">
        <v>7</v>
      </c>
      <c r="C133" s="272" t="s">
        <v>86</v>
      </c>
      <c r="D133" s="259"/>
      <c r="E133" s="272"/>
      <c r="F133" s="259"/>
      <c r="G133" s="271">
        <v>8</v>
      </c>
      <c r="H133" s="271">
        <v>6</v>
      </c>
      <c r="I133" s="271">
        <v>1</v>
      </c>
      <c r="J133" s="271">
        <v>17</v>
      </c>
      <c r="K133" s="273">
        <v>0.56666666666666665</v>
      </c>
      <c r="L133" s="271">
        <v>42</v>
      </c>
      <c r="M133" s="271">
        <v>26</v>
      </c>
      <c r="N133" s="271">
        <v>68</v>
      </c>
      <c r="O133" s="271">
        <v>20</v>
      </c>
      <c r="P133" s="271">
        <v>2</v>
      </c>
      <c r="Q133" s="369"/>
      <c r="R133" s="369"/>
      <c r="S133" s="321"/>
      <c r="AA133" s="177"/>
      <c r="AM133" s="174"/>
      <c r="AN133" s="174"/>
      <c r="AO133" s="174"/>
      <c r="AP133" s="174"/>
      <c r="AQ133" s="369"/>
      <c r="AR133" s="369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369"/>
      <c r="BM133" s="369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369"/>
    </row>
    <row r="134" spans="1:85" ht="16.5" customHeight="1" x14ac:dyDescent="0.25">
      <c r="A134" s="369"/>
      <c r="B134" s="370">
        <v>2</v>
      </c>
      <c r="C134" s="272" t="s">
        <v>172</v>
      </c>
      <c r="D134" s="259"/>
      <c r="E134" s="259"/>
      <c r="F134" s="259"/>
      <c r="G134" s="271">
        <v>6</v>
      </c>
      <c r="H134" s="271">
        <v>5</v>
      </c>
      <c r="I134" s="271">
        <v>4</v>
      </c>
      <c r="J134" s="271">
        <v>16</v>
      </c>
      <c r="K134" s="273">
        <v>0.53333333333333333</v>
      </c>
      <c r="L134" s="271">
        <v>38</v>
      </c>
      <c r="M134" s="271">
        <v>32</v>
      </c>
      <c r="N134" s="271">
        <v>55</v>
      </c>
      <c r="O134" s="271">
        <v>18</v>
      </c>
      <c r="P134" s="271">
        <v>4</v>
      </c>
      <c r="Q134" s="369"/>
      <c r="R134" s="369"/>
      <c r="S134" s="321"/>
      <c r="AA134" s="177"/>
      <c r="AB134" s="177"/>
      <c r="AM134" s="174"/>
      <c r="AN134" s="174"/>
      <c r="AO134" s="174"/>
      <c r="AP134" s="174"/>
      <c r="AQ134" s="369"/>
      <c r="AR134" s="369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369"/>
      <c r="BM134" s="369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369"/>
    </row>
    <row r="135" spans="1:85" ht="16.5" customHeight="1" x14ac:dyDescent="0.25">
      <c r="A135" s="369"/>
      <c r="B135" s="370">
        <v>3</v>
      </c>
      <c r="C135" s="272" t="s">
        <v>53</v>
      </c>
      <c r="D135" s="259"/>
      <c r="E135" s="272"/>
      <c r="F135" s="259"/>
      <c r="G135" s="271">
        <v>7</v>
      </c>
      <c r="H135" s="271">
        <v>7</v>
      </c>
      <c r="I135" s="271">
        <v>1</v>
      </c>
      <c r="J135" s="271">
        <v>15</v>
      </c>
      <c r="K135" s="273">
        <v>0.5</v>
      </c>
      <c r="L135" s="271">
        <v>51</v>
      </c>
      <c r="M135" s="271">
        <v>48</v>
      </c>
      <c r="N135" s="271">
        <v>69</v>
      </c>
      <c r="O135" s="271">
        <v>24</v>
      </c>
      <c r="P135" s="271">
        <v>5</v>
      </c>
      <c r="Q135" s="369"/>
      <c r="R135" s="369"/>
      <c r="S135" s="321"/>
      <c r="AA135" s="177"/>
      <c r="AM135" s="174"/>
      <c r="AN135" s="174"/>
      <c r="AO135" s="174"/>
      <c r="AP135" s="174"/>
      <c r="AQ135" s="369"/>
      <c r="AR135" s="369"/>
      <c r="AS135" s="177"/>
      <c r="AT135" s="177"/>
      <c r="AU135" s="174"/>
      <c r="AV135" s="20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369"/>
      <c r="BM135" s="369"/>
      <c r="BN135" s="177"/>
      <c r="BO135" s="177"/>
      <c r="BP135" s="174"/>
      <c r="BQ135" s="20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369"/>
    </row>
    <row r="136" spans="1:85" ht="16.5" customHeight="1" x14ac:dyDescent="0.25">
      <c r="A136" s="369"/>
      <c r="B136" s="370">
        <v>6</v>
      </c>
      <c r="C136" s="272" t="s">
        <v>15</v>
      </c>
      <c r="D136" s="259"/>
      <c r="E136" s="272"/>
      <c r="F136" s="259"/>
      <c r="G136" s="271">
        <v>4</v>
      </c>
      <c r="H136" s="271">
        <v>6</v>
      </c>
      <c r="I136" s="271">
        <v>5</v>
      </c>
      <c r="J136" s="271">
        <v>13</v>
      </c>
      <c r="K136" s="273">
        <v>0.43333333333333335</v>
      </c>
      <c r="L136" s="271">
        <v>52</v>
      </c>
      <c r="M136" s="271">
        <v>52</v>
      </c>
      <c r="N136" s="271">
        <v>73</v>
      </c>
      <c r="O136" s="271">
        <v>12</v>
      </c>
      <c r="P136" s="271">
        <v>6</v>
      </c>
      <c r="Q136" s="369"/>
      <c r="R136" s="369"/>
      <c r="S136" s="321"/>
      <c r="AM136" s="174"/>
      <c r="AN136" s="174"/>
      <c r="AO136" s="174"/>
      <c r="AP136" s="174"/>
      <c r="AQ136" s="369"/>
      <c r="AR136" s="369"/>
      <c r="AS136" s="177"/>
      <c r="AT136" s="177"/>
      <c r="AU136" s="174"/>
      <c r="AV136" s="20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369"/>
      <c r="BM136" s="369"/>
      <c r="BN136" s="177"/>
      <c r="BO136" s="177"/>
      <c r="BP136" s="174"/>
      <c r="BQ136" s="20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369"/>
    </row>
    <row r="137" spans="1:85" ht="16.5" customHeight="1" x14ac:dyDescent="0.25">
      <c r="A137" s="369"/>
      <c r="B137" s="370">
        <v>1</v>
      </c>
      <c r="C137" s="272" t="s">
        <v>51</v>
      </c>
      <c r="D137" s="259"/>
      <c r="E137" s="259"/>
      <c r="F137" s="259"/>
      <c r="G137" s="271">
        <v>3</v>
      </c>
      <c r="H137" s="271">
        <v>9</v>
      </c>
      <c r="I137" s="271">
        <v>3</v>
      </c>
      <c r="J137" s="271">
        <v>9</v>
      </c>
      <c r="K137" s="273">
        <v>0.3</v>
      </c>
      <c r="L137" s="271">
        <v>33</v>
      </c>
      <c r="M137" s="271">
        <v>57</v>
      </c>
      <c r="N137" s="271">
        <v>41</v>
      </c>
      <c r="O137" s="271">
        <v>8</v>
      </c>
      <c r="P137" s="271">
        <v>8</v>
      </c>
      <c r="Q137" s="369"/>
      <c r="R137" s="369"/>
      <c r="S137" s="321"/>
      <c r="AM137" s="174"/>
      <c r="AN137" s="174"/>
      <c r="AO137" s="174"/>
      <c r="AP137" s="174"/>
      <c r="AQ137" s="369"/>
      <c r="AR137" s="369"/>
      <c r="AS137" s="177"/>
      <c r="AT137" s="177"/>
      <c r="AU137" s="174"/>
      <c r="AV137" s="20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369"/>
      <c r="BM137" s="369"/>
      <c r="BN137" s="177"/>
      <c r="BO137" s="177"/>
      <c r="BP137" s="174"/>
      <c r="BQ137" s="20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369"/>
    </row>
    <row r="138" spans="1:85" ht="16.5" customHeight="1" thickBot="1" x14ac:dyDescent="0.3">
      <c r="A138" s="369"/>
      <c r="B138" s="370">
        <v>4</v>
      </c>
      <c r="C138" s="272" t="s">
        <v>21</v>
      </c>
      <c r="D138" s="259"/>
      <c r="E138" s="272"/>
      <c r="F138" s="259"/>
      <c r="G138" s="271">
        <v>3</v>
      </c>
      <c r="H138" s="271">
        <v>10</v>
      </c>
      <c r="I138" s="271">
        <v>2</v>
      </c>
      <c r="J138" s="271">
        <v>8</v>
      </c>
      <c r="K138" s="273">
        <v>0.26666666666666666</v>
      </c>
      <c r="L138" s="271">
        <v>19</v>
      </c>
      <c r="M138" s="271">
        <v>50</v>
      </c>
      <c r="N138" s="271">
        <v>23</v>
      </c>
      <c r="O138" s="271">
        <v>16</v>
      </c>
      <c r="P138" s="271">
        <v>7</v>
      </c>
      <c r="Q138" s="369"/>
      <c r="R138" s="369"/>
      <c r="S138" s="321"/>
      <c r="AM138" s="174"/>
      <c r="AN138" s="174"/>
      <c r="AO138" s="174"/>
      <c r="AP138" s="174"/>
      <c r="AQ138" s="369"/>
      <c r="AR138" s="369"/>
      <c r="AS138" s="177"/>
      <c r="AT138" s="177"/>
      <c r="AU138" s="174"/>
      <c r="AV138" s="20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369"/>
      <c r="BM138" s="369"/>
      <c r="BN138" s="177"/>
      <c r="BO138" s="177"/>
      <c r="BP138" s="174"/>
      <c r="BQ138" s="20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369"/>
    </row>
    <row r="139" spans="1:85" ht="16.5" customHeight="1" x14ac:dyDescent="0.25">
      <c r="A139" s="369"/>
      <c r="B139" s="275"/>
      <c r="C139" s="275"/>
      <c r="D139" s="275"/>
      <c r="E139" s="276"/>
      <c r="F139" s="275"/>
      <c r="G139" s="277">
        <v>50</v>
      </c>
      <c r="H139" s="277">
        <v>50</v>
      </c>
      <c r="I139" s="277">
        <v>20</v>
      </c>
      <c r="J139" s="277"/>
      <c r="K139" s="277"/>
      <c r="L139" s="277">
        <v>329</v>
      </c>
      <c r="M139" s="277">
        <v>329</v>
      </c>
      <c r="N139" s="277">
        <v>480</v>
      </c>
      <c r="O139" s="277">
        <v>132</v>
      </c>
      <c r="P139" s="277"/>
      <c r="Q139" s="369"/>
      <c r="R139" s="369"/>
      <c r="S139" s="321"/>
      <c r="AM139" s="174"/>
      <c r="AN139" s="174"/>
      <c r="AO139" s="174"/>
      <c r="AP139" s="174"/>
      <c r="AQ139" s="369"/>
      <c r="AR139" s="369"/>
      <c r="AS139" s="177"/>
      <c r="AT139" s="177"/>
      <c r="AU139" s="174"/>
      <c r="AV139" s="20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369"/>
      <c r="BM139" s="369"/>
      <c r="BN139" s="177"/>
      <c r="BO139" s="177"/>
      <c r="BP139" s="174"/>
      <c r="BQ139" s="20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369"/>
    </row>
    <row r="140" spans="1:85" ht="16.5" customHeight="1" x14ac:dyDescent="0.2">
      <c r="A140" s="369"/>
      <c r="B140" s="174"/>
      <c r="C140" s="174"/>
      <c r="D140" s="175"/>
      <c r="E140" s="175"/>
      <c r="F140" s="175"/>
      <c r="G140" s="175"/>
      <c r="H140" s="174"/>
      <c r="I140" s="177"/>
      <c r="J140" s="177"/>
      <c r="K140" s="177"/>
      <c r="L140" s="177"/>
      <c r="M140" s="177"/>
      <c r="N140" s="174"/>
      <c r="O140" s="174"/>
      <c r="P140" s="174"/>
      <c r="Q140" s="369"/>
      <c r="R140" s="369"/>
      <c r="S140" s="321"/>
      <c r="AM140" s="174"/>
      <c r="AN140" s="174"/>
      <c r="AO140" s="174"/>
      <c r="AP140" s="174"/>
      <c r="AQ140" s="369"/>
      <c r="AR140" s="369"/>
      <c r="AS140" s="177"/>
      <c r="AT140" s="177"/>
      <c r="AU140" s="174"/>
      <c r="AV140" s="20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369"/>
      <c r="BM140" s="369"/>
      <c r="BN140" s="177"/>
      <c r="BO140" s="177"/>
      <c r="BP140" s="174"/>
      <c r="BQ140" s="20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369"/>
    </row>
    <row r="141" spans="1:85" ht="16.5" customHeight="1" x14ac:dyDescent="0.2">
      <c r="A141" s="369"/>
      <c r="B141" s="174"/>
      <c r="C141" s="174"/>
      <c r="D141" s="175"/>
      <c r="E141" s="175"/>
      <c r="F141" s="175"/>
      <c r="G141" s="175"/>
      <c r="H141" s="174"/>
      <c r="I141" s="177"/>
      <c r="J141" s="177"/>
      <c r="K141" s="177"/>
      <c r="L141" s="177"/>
      <c r="M141" s="177"/>
      <c r="N141" s="174"/>
      <c r="O141" s="174"/>
      <c r="P141" s="174"/>
      <c r="Q141" s="369"/>
      <c r="R141" s="369"/>
      <c r="S141" s="321"/>
      <c r="AM141" s="174"/>
      <c r="AN141" s="174"/>
      <c r="AO141" s="174"/>
      <c r="AP141" s="174"/>
      <c r="AQ141" s="369"/>
      <c r="AR141" s="369"/>
      <c r="AS141" s="177"/>
      <c r="AT141" s="177"/>
      <c r="AU141" s="174"/>
      <c r="AV141" s="20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369"/>
      <c r="BM141" s="369"/>
      <c r="BN141" s="177"/>
      <c r="BO141" s="177"/>
      <c r="BP141" s="174"/>
      <c r="BQ141" s="20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369"/>
    </row>
    <row r="142" spans="1:85" ht="16.5" customHeight="1" x14ac:dyDescent="0.2">
      <c r="A142" s="369"/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0"/>
      <c r="R142" s="170"/>
      <c r="S142" s="324"/>
      <c r="AM142" s="174"/>
      <c r="AN142" s="174"/>
      <c r="AO142" s="174"/>
      <c r="AP142" s="174"/>
      <c r="AQ142" s="170"/>
      <c r="AR142" s="369"/>
      <c r="AS142" s="177"/>
      <c r="AT142" s="177"/>
      <c r="AU142" s="174"/>
      <c r="AV142" s="20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369"/>
      <c r="BM142" s="369"/>
      <c r="BN142" s="177"/>
      <c r="BO142" s="177"/>
      <c r="BP142" s="174"/>
      <c r="BQ142" s="20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369"/>
    </row>
    <row r="143" spans="1:85" ht="16.5" customHeight="1" x14ac:dyDescent="0.2">
      <c r="A143" s="369"/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0"/>
      <c r="R143" s="170"/>
      <c r="S143" s="324"/>
      <c r="AM143" s="174"/>
      <c r="AN143" s="174"/>
      <c r="AO143" s="174"/>
      <c r="AP143" s="174"/>
      <c r="AQ143" s="170"/>
      <c r="AR143" s="369"/>
      <c r="AS143" s="177"/>
      <c r="AT143" s="177"/>
      <c r="AU143" s="174"/>
      <c r="AV143" s="20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369"/>
      <c r="BM143" s="369"/>
      <c r="BN143" s="177"/>
      <c r="BO143" s="177"/>
      <c r="BP143" s="174"/>
      <c r="BQ143" s="20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369"/>
    </row>
    <row r="144" spans="1:85" ht="16.5" customHeight="1" x14ac:dyDescent="0.2">
      <c r="A144" s="369"/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0"/>
      <c r="R144" s="170"/>
      <c r="S144" s="324"/>
      <c r="AM144" s="174"/>
      <c r="AN144" s="174"/>
      <c r="AO144" s="174"/>
      <c r="AP144" s="174"/>
      <c r="AQ144" s="170"/>
      <c r="AR144" s="369"/>
      <c r="AS144" s="177"/>
      <c r="AT144" s="177"/>
      <c r="AU144" s="174"/>
      <c r="AV144" s="20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369"/>
      <c r="BM144" s="369"/>
      <c r="BN144" s="177"/>
      <c r="BO144" s="177"/>
      <c r="BP144" s="174"/>
      <c r="BQ144" s="20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369"/>
    </row>
    <row r="145" spans="1:85" ht="16.5" customHeight="1" x14ac:dyDescent="0.2">
      <c r="A145" s="369"/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0"/>
      <c r="R145" s="170"/>
      <c r="S145" s="324"/>
      <c r="AM145" s="174"/>
      <c r="AN145" s="174"/>
      <c r="AO145" s="174"/>
      <c r="AP145" s="174"/>
      <c r="AQ145" s="170"/>
      <c r="AR145" s="369"/>
      <c r="AS145" s="177"/>
      <c r="AT145" s="177"/>
      <c r="AU145" s="174"/>
      <c r="AV145" s="20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369"/>
      <c r="BM145" s="369"/>
      <c r="BN145" s="177"/>
      <c r="BO145" s="177"/>
      <c r="BP145" s="174"/>
      <c r="BQ145" s="20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369"/>
    </row>
    <row r="146" spans="1:85" ht="16.5" customHeight="1" x14ac:dyDescent="0.2">
      <c r="A146" s="170"/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24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</row>
    <row r="147" spans="1:85" ht="16.5" customHeight="1" x14ac:dyDescent="0.2">
      <c r="A147" s="170"/>
      <c r="B147" s="407" t="s">
        <v>658</v>
      </c>
      <c r="C147" s="407"/>
      <c r="D147" s="407"/>
      <c r="E147" s="407"/>
      <c r="F147" s="407"/>
      <c r="G147" s="407"/>
      <c r="H147" s="407"/>
      <c r="I147" s="407"/>
      <c r="J147" s="407"/>
      <c r="K147" s="407"/>
      <c r="L147" s="407"/>
      <c r="M147" s="407"/>
      <c r="N147" s="407"/>
      <c r="O147" s="407"/>
      <c r="P147" s="407"/>
      <c r="Q147" s="170"/>
      <c r="R147" s="177"/>
      <c r="S147" s="177"/>
      <c r="T147" s="194"/>
      <c r="U147" s="175"/>
      <c r="V147" s="174"/>
      <c r="W147" s="174"/>
      <c r="X147" s="174"/>
      <c r="Y147" s="174"/>
      <c r="Z147" s="177"/>
      <c r="AA147" s="177"/>
      <c r="AB147" s="177"/>
      <c r="AC147" s="177"/>
      <c r="AD147" s="177"/>
      <c r="AE147" s="174"/>
      <c r="AF147" s="194"/>
      <c r="AG147" s="175"/>
      <c r="AH147" s="174"/>
      <c r="AI147" s="174"/>
      <c r="AJ147" s="174"/>
      <c r="AK147" s="174"/>
      <c r="AL147" s="177"/>
      <c r="AM147" s="177"/>
      <c r="AN147" s="177"/>
      <c r="AO147" s="177"/>
      <c r="AP147" s="177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</row>
    <row r="148" spans="1:85" ht="16.5" customHeight="1" x14ac:dyDescent="0.2">
      <c r="A148" s="369"/>
      <c r="B148" s="172" t="s">
        <v>146</v>
      </c>
      <c r="C148" s="172">
        <f>+C2</f>
        <v>21</v>
      </c>
      <c r="P148" s="173"/>
      <c r="Q148" s="369"/>
      <c r="R148" s="177"/>
      <c r="S148" s="177"/>
      <c r="T148" s="194"/>
      <c r="U148" s="175"/>
      <c r="V148" s="174"/>
      <c r="W148" s="174"/>
      <c r="X148" s="174"/>
      <c r="Y148" s="174"/>
      <c r="Z148" s="177"/>
      <c r="AA148" s="177"/>
      <c r="AB148" s="177"/>
      <c r="AC148" s="177"/>
      <c r="AD148" s="177"/>
      <c r="AE148" s="174"/>
      <c r="AF148" s="194"/>
      <c r="AG148" s="175"/>
      <c r="AH148" s="174"/>
      <c r="AI148" s="174"/>
      <c r="AJ148" s="174"/>
      <c r="AK148" s="174"/>
      <c r="AL148" s="177"/>
      <c r="AM148" s="177"/>
      <c r="AN148" s="177"/>
      <c r="AO148" s="177"/>
      <c r="AP148" s="177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</row>
    <row r="149" spans="1:85" ht="16.5" customHeight="1" thickBot="1" x14ac:dyDescent="0.3">
      <c r="A149" s="369"/>
      <c r="B149" s="267" t="s">
        <v>614</v>
      </c>
      <c r="C149" s="180" t="s">
        <v>152</v>
      </c>
      <c r="D149" s="180"/>
      <c r="E149" s="181"/>
      <c r="F149" s="180"/>
      <c r="G149" s="182" t="s">
        <v>8</v>
      </c>
      <c r="H149" s="182" t="s">
        <v>9</v>
      </c>
      <c r="I149" s="182" t="s">
        <v>10</v>
      </c>
      <c r="J149" s="182" t="s">
        <v>12</v>
      </c>
      <c r="K149" s="182" t="s">
        <v>13</v>
      </c>
      <c r="L149" s="182" t="s">
        <v>11</v>
      </c>
      <c r="M149" s="182" t="s">
        <v>5</v>
      </c>
      <c r="N149" s="182" t="s">
        <v>14</v>
      </c>
      <c r="O149" s="182" t="s">
        <v>3</v>
      </c>
      <c r="P149" s="182" t="str">
        <f>"Week "&amp;TEXT(C148-1,"##")</f>
        <v>Week 20</v>
      </c>
      <c r="Q149" s="369"/>
      <c r="R149" s="177"/>
      <c r="S149" s="177"/>
      <c r="T149" s="194"/>
      <c r="U149" s="175"/>
      <c r="V149" s="174"/>
      <c r="W149" s="174"/>
      <c r="X149" s="174"/>
      <c r="Y149" s="174"/>
      <c r="Z149" s="177"/>
      <c r="AA149" s="177"/>
      <c r="AB149" s="177"/>
      <c r="AC149" s="177"/>
      <c r="AD149" s="177"/>
      <c r="AE149" s="174"/>
      <c r="AF149" s="194"/>
      <c r="AG149" s="175"/>
      <c r="AH149" s="174"/>
      <c r="AI149" s="174"/>
      <c r="AJ149" s="174"/>
      <c r="AK149" s="174"/>
      <c r="AL149" s="177"/>
      <c r="AM149" s="177"/>
      <c r="AN149" s="177"/>
      <c r="AO149" s="177"/>
      <c r="AP149" s="177"/>
      <c r="AQ149" s="174"/>
      <c r="AR149" s="174"/>
      <c r="AS149" s="179"/>
      <c r="AT149" s="179"/>
      <c r="AU149" s="174"/>
      <c r="AV149" s="179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9"/>
      <c r="BO149" s="179"/>
      <c r="BP149" s="174"/>
      <c r="BQ149" s="179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</row>
    <row r="150" spans="1:85" ht="16.5" customHeight="1" x14ac:dyDescent="0.25">
      <c r="A150" s="369"/>
      <c r="B150" s="271" t="s">
        <v>615</v>
      </c>
      <c r="C150" s="272" t="s">
        <v>173</v>
      </c>
      <c r="D150" s="176"/>
      <c r="E150" s="184"/>
      <c r="F150" s="176"/>
      <c r="G150" s="370">
        <f>SUMIF($C$4:$C$11,$C150,G$4:G$11)+SUMIF($C$131:$C$138,$C150,G$131:G$138)</f>
        <v>16</v>
      </c>
      <c r="H150" s="370">
        <f>SUMIF($C$4:$C$11,$C150,H$4:H$11)+SUMIF($C$131:$C$138,$C150,H$131:H$138)</f>
        <v>2</v>
      </c>
      <c r="I150" s="370">
        <f>SUMIF($C$4:$C$11,$C150,I$4:I$11)+SUMIF($C$131:$C$138,$C150,I$131:I$138)</f>
        <v>3</v>
      </c>
      <c r="J150" s="370">
        <f t="shared" ref="J150:J157" si="134">G150*2+I150*1</f>
        <v>35</v>
      </c>
      <c r="K150" s="185">
        <f t="shared" ref="K150:K157" si="135">+J150/((G150+H150+I150)*2)</f>
        <v>0.83333333333333337</v>
      </c>
      <c r="L150" s="370">
        <f>SUMIF($C$4:$C$11,$C150,L$4:L$11)+SUMIF($C$131:$C$138,$C150,L$131:L$138)</f>
        <v>72</v>
      </c>
      <c r="M150" s="370">
        <f>SUMIF($C$4:$C$11,$C150,M$4:M$11)+SUMIF($C$131:$C$138,$C150,M$131:M$138)</f>
        <v>33</v>
      </c>
      <c r="N150" s="370">
        <f>SUMIF($C$4:$C$11,$C150,N$4:N$11)+SUMIF($C$131:$C$138,$C150,N$131:N$138)</f>
        <v>106</v>
      </c>
      <c r="O150" s="370">
        <f>SUMIF($C$4:$C$11,$C150,O$4:O$11)+SUMIF($C$131:$C$138,$C150,O$131:O$138)</f>
        <v>40</v>
      </c>
      <c r="P150" s="370">
        <v>1</v>
      </c>
      <c r="Q150" s="369"/>
      <c r="R150" s="177"/>
      <c r="S150" s="177"/>
      <c r="T150" s="194"/>
      <c r="U150" s="175"/>
      <c r="V150" s="174"/>
      <c r="W150" s="174"/>
      <c r="X150" s="174"/>
      <c r="Y150" s="174"/>
      <c r="Z150" s="177"/>
      <c r="AA150" s="177"/>
      <c r="AB150" s="177"/>
      <c r="AC150" s="177"/>
      <c r="AD150" s="177"/>
      <c r="AE150" s="174"/>
      <c r="AF150" s="194"/>
      <c r="AG150" s="175"/>
      <c r="AH150" s="174"/>
      <c r="AI150" s="174"/>
      <c r="AJ150" s="174"/>
      <c r="AK150" s="174"/>
      <c r="AL150" s="177"/>
      <c r="AM150" s="177"/>
      <c r="AN150" s="177"/>
      <c r="AO150" s="177"/>
      <c r="AP150" s="177"/>
      <c r="AQ150" s="174"/>
      <c r="AR150" s="174"/>
      <c r="BL150" s="174"/>
      <c r="BM150" s="174"/>
      <c r="BN150" s="177"/>
      <c r="BO150" s="177"/>
      <c r="BP150" s="174"/>
      <c r="BQ150" s="20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</row>
    <row r="151" spans="1:85" ht="16.5" customHeight="1" x14ac:dyDescent="0.25">
      <c r="A151" s="369"/>
      <c r="B151" s="271" t="s">
        <v>616</v>
      </c>
      <c r="C151" s="184" t="s">
        <v>23</v>
      </c>
      <c r="D151" s="176"/>
      <c r="E151" s="184"/>
      <c r="F151" s="176"/>
      <c r="G151" s="370">
        <f t="shared" ref="G151:I157" si="136">SUMIF($C$4:$C$11,$C151,G$4:G$11)+SUMIF($C$132:$C$138,$C151,G$132:G$138)</f>
        <v>13</v>
      </c>
      <c r="H151" s="370">
        <f t="shared" si="136"/>
        <v>7</v>
      </c>
      <c r="I151" s="370">
        <f t="shared" si="136"/>
        <v>1</v>
      </c>
      <c r="J151" s="370">
        <f t="shared" si="134"/>
        <v>27</v>
      </c>
      <c r="K151" s="185">
        <f t="shared" si="135"/>
        <v>0.6428571428571429</v>
      </c>
      <c r="L151" s="370">
        <f t="shared" ref="L151:O157" si="137">SUMIF($C$4:$C$11,$C151,L$4:L$11)+SUMIF($C$132:$C$138,$C151,L$132:L$138)</f>
        <v>69</v>
      </c>
      <c r="M151" s="370">
        <f t="shared" si="137"/>
        <v>64</v>
      </c>
      <c r="N151" s="370">
        <f t="shared" si="137"/>
        <v>109</v>
      </c>
      <c r="O151" s="370">
        <f t="shared" si="137"/>
        <v>48</v>
      </c>
      <c r="P151" s="370">
        <v>2</v>
      </c>
      <c r="Q151" s="369"/>
      <c r="R151" s="177"/>
      <c r="S151" s="177"/>
      <c r="T151" s="194"/>
      <c r="U151" s="175"/>
      <c r="V151" s="174"/>
      <c r="W151" s="174"/>
      <c r="X151" s="174"/>
      <c r="Y151" s="174"/>
      <c r="Z151" s="177"/>
      <c r="AA151" s="177"/>
      <c r="AB151" s="177"/>
      <c r="AC151" s="177"/>
      <c r="AD151" s="177"/>
      <c r="AE151" s="174"/>
      <c r="AF151" s="194"/>
      <c r="AG151" s="175"/>
      <c r="AH151" s="174"/>
      <c r="AI151" s="174"/>
      <c r="AJ151" s="174"/>
      <c r="AK151" s="174"/>
      <c r="AL151" s="177"/>
      <c r="AM151" s="177"/>
      <c r="AN151" s="177"/>
      <c r="AO151" s="177"/>
      <c r="AP151" s="177"/>
      <c r="AQ151" s="174"/>
      <c r="AR151" s="174"/>
      <c r="BL151" s="174"/>
      <c r="BM151" s="174"/>
      <c r="BN151" s="177"/>
      <c r="BO151" s="177"/>
      <c r="BP151" s="174"/>
      <c r="BQ151" s="248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</row>
    <row r="152" spans="1:85" ht="16.5" customHeight="1" x14ac:dyDescent="0.25">
      <c r="A152" s="369"/>
      <c r="B152" s="271" t="s">
        <v>617</v>
      </c>
      <c r="C152" s="184" t="s">
        <v>86</v>
      </c>
      <c r="D152" s="176"/>
      <c r="E152" s="184"/>
      <c r="F152" s="176"/>
      <c r="G152" s="370">
        <f t="shared" si="136"/>
        <v>13</v>
      </c>
      <c r="H152" s="370">
        <f t="shared" si="136"/>
        <v>7</v>
      </c>
      <c r="I152" s="370">
        <f t="shared" si="136"/>
        <v>1</v>
      </c>
      <c r="J152" s="370">
        <f t="shared" si="134"/>
        <v>27</v>
      </c>
      <c r="K152" s="185">
        <f t="shared" si="135"/>
        <v>0.6428571428571429</v>
      </c>
      <c r="L152" s="370">
        <f t="shared" si="137"/>
        <v>68</v>
      </c>
      <c r="M152" s="370">
        <f t="shared" si="137"/>
        <v>40</v>
      </c>
      <c r="N152" s="370">
        <f t="shared" si="137"/>
        <v>113</v>
      </c>
      <c r="O152" s="370">
        <f t="shared" si="137"/>
        <v>30</v>
      </c>
      <c r="P152" s="370">
        <v>3</v>
      </c>
      <c r="Q152" s="369"/>
      <c r="R152" s="177"/>
      <c r="S152" s="177"/>
      <c r="T152" s="194"/>
      <c r="U152" s="175"/>
      <c r="V152" s="174"/>
      <c r="W152" s="174"/>
      <c r="X152" s="174"/>
      <c r="Y152" s="174"/>
      <c r="Z152" s="177"/>
      <c r="AA152" s="177"/>
      <c r="AB152" s="177"/>
      <c r="AC152" s="177"/>
      <c r="AD152" s="177"/>
      <c r="AE152" s="174"/>
      <c r="AF152" s="194"/>
      <c r="AG152" s="175"/>
      <c r="AH152" s="174"/>
      <c r="AI152" s="174"/>
      <c r="AJ152" s="174"/>
      <c r="AK152" s="174"/>
      <c r="AL152" s="177"/>
      <c r="AM152" s="177"/>
      <c r="AN152" s="177"/>
      <c r="AO152" s="177"/>
      <c r="AP152" s="177"/>
      <c r="AQ152" s="174"/>
      <c r="AR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</row>
    <row r="153" spans="1:85" ht="16.5" customHeight="1" x14ac:dyDescent="0.25">
      <c r="A153" s="369"/>
      <c r="B153" s="271" t="s">
        <v>618</v>
      </c>
      <c r="C153" s="272" t="s">
        <v>172</v>
      </c>
      <c r="D153" s="176"/>
      <c r="E153" s="176"/>
      <c r="F153" s="176"/>
      <c r="G153" s="370">
        <f t="shared" si="136"/>
        <v>7</v>
      </c>
      <c r="H153" s="370">
        <f t="shared" si="136"/>
        <v>8</v>
      </c>
      <c r="I153" s="370">
        <f t="shared" si="136"/>
        <v>6</v>
      </c>
      <c r="J153" s="370">
        <f t="shared" si="134"/>
        <v>20</v>
      </c>
      <c r="K153" s="185">
        <f t="shared" si="135"/>
        <v>0.47619047619047616</v>
      </c>
      <c r="L153" s="370">
        <f t="shared" si="137"/>
        <v>55</v>
      </c>
      <c r="M153" s="370">
        <f t="shared" si="137"/>
        <v>52</v>
      </c>
      <c r="N153" s="370">
        <f t="shared" si="137"/>
        <v>84</v>
      </c>
      <c r="O153" s="370">
        <f t="shared" si="137"/>
        <v>36</v>
      </c>
      <c r="P153" s="370">
        <v>4</v>
      </c>
      <c r="Q153" s="369"/>
      <c r="R153" s="249"/>
      <c r="S153" s="249"/>
      <c r="T153" s="194"/>
      <c r="U153" s="175"/>
      <c r="V153" s="174"/>
      <c r="W153" s="174"/>
      <c r="X153" s="174"/>
      <c r="Y153" s="174"/>
      <c r="Z153" s="177"/>
      <c r="AA153" s="177"/>
      <c r="AB153" s="177"/>
      <c r="AC153" s="177"/>
      <c r="AD153" s="177"/>
      <c r="AE153" s="174"/>
      <c r="AF153" s="194"/>
      <c r="AG153" s="175"/>
      <c r="AH153" s="174"/>
      <c r="AI153" s="174"/>
      <c r="AJ153" s="174"/>
      <c r="AK153" s="174"/>
      <c r="AL153" s="177"/>
      <c r="AM153" s="177"/>
      <c r="AN153" s="177"/>
      <c r="AO153" s="177"/>
      <c r="AP153" s="177"/>
      <c r="AQ153" s="174"/>
      <c r="AR153" s="174"/>
      <c r="BL153" s="174"/>
      <c r="BM153" s="174"/>
      <c r="BN153" s="175"/>
      <c r="BO153" s="175"/>
      <c r="BP153" s="174"/>
      <c r="BQ153" s="205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</row>
    <row r="154" spans="1:85" ht="16.5" customHeight="1" x14ac:dyDescent="0.25">
      <c r="A154" s="369"/>
      <c r="B154" s="271" t="s">
        <v>619</v>
      </c>
      <c r="C154" s="184" t="s">
        <v>53</v>
      </c>
      <c r="D154" s="176"/>
      <c r="E154" s="184"/>
      <c r="F154" s="176"/>
      <c r="G154" s="370">
        <f t="shared" si="136"/>
        <v>9</v>
      </c>
      <c r="H154" s="370">
        <f t="shared" si="136"/>
        <v>10</v>
      </c>
      <c r="I154" s="370">
        <f t="shared" si="136"/>
        <v>2</v>
      </c>
      <c r="J154" s="370">
        <f t="shared" si="134"/>
        <v>20</v>
      </c>
      <c r="K154" s="185">
        <f t="shared" si="135"/>
        <v>0.47619047619047616</v>
      </c>
      <c r="L154" s="370">
        <f t="shared" si="137"/>
        <v>63</v>
      </c>
      <c r="M154" s="370">
        <f t="shared" si="137"/>
        <v>68</v>
      </c>
      <c r="N154" s="370">
        <f t="shared" si="137"/>
        <v>84</v>
      </c>
      <c r="O154" s="370">
        <f t="shared" si="137"/>
        <v>34</v>
      </c>
      <c r="P154" s="370">
        <v>5</v>
      </c>
      <c r="Q154" s="369"/>
      <c r="R154" s="249"/>
      <c r="S154" s="249"/>
      <c r="T154" s="194"/>
      <c r="U154" s="175"/>
      <c r="V154" s="174"/>
      <c r="W154" s="174"/>
      <c r="X154" s="174"/>
      <c r="Y154" s="174"/>
      <c r="Z154" s="177"/>
      <c r="AA154" s="177"/>
      <c r="AB154" s="177"/>
      <c r="AC154" s="177"/>
      <c r="AD154" s="177"/>
      <c r="AE154" s="174"/>
      <c r="AF154" s="194"/>
      <c r="AG154" s="175"/>
      <c r="AH154" s="174"/>
      <c r="AI154" s="174"/>
      <c r="AJ154" s="174"/>
      <c r="AK154" s="174"/>
      <c r="AL154" s="177"/>
      <c r="AM154" s="177"/>
      <c r="AN154" s="177"/>
      <c r="AO154" s="177"/>
      <c r="AP154" s="177"/>
      <c r="AQ154" s="174"/>
      <c r="AR154" s="174"/>
      <c r="BL154" s="174"/>
      <c r="BM154" s="174"/>
      <c r="BN154" s="205"/>
      <c r="BO154" s="205"/>
      <c r="BP154" s="174"/>
      <c r="BQ154" s="205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</row>
    <row r="155" spans="1:85" ht="16.5" customHeight="1" x14ac:dyDescent="0.25">
      <c r="A155" s="369"/>
      <c r="B155" s="271" t="s">
        <v>620</v>
      </c>
      <c r="C155" s="184" t="s">
        <v>15</v>
      </c>
      <c r="D155" s="176"/>
      <c r="E155" s="184"/>
      <c r="F155" s="176"/>
      <c r="G155" s="370">
        <f t="shared" si="136"/>
        <v>5</v>
      </c>
      <c r="H155" s="370">
        <f t="shared" si="136"/>
        <v>8</v>
      </c>
      <c r="I155" s="370">
        <f t="shared" si="136"/>
        <v>8</v>
      </c>
      <c r="J155" s="370">
        <f t="shared" si="134"/>
        <v>18</v>
      </c>
      <c r="K155" s="185">
        <f t="shared" si="135"/>
        <v>0.42857142857142855</v>
      </c>
      <c r="L155" s="370">
        <f t="shared" si="137"/>
        <v>68</v>
      </c>
      <c r="M155" s="370">
        <f t="shared" si="137"/>
        <v>69</v>
      </c>
      <c r="N155" s="370">
        <f t="shared" si="137"/>
        <v>94</v>
      </c>
      <c r="O155" s="370">
        <f t="shared" si="137"/>
        <v>30</v>
      </c>
      <c r="P155" s="370">
        <v>6</v>
      </c>
      <c r="Q155" s="369"/>
      <c r="R155" s="249"/>
      <c r="S155" s="249"/>
      <c r="T155" s="194"/>
      <c r="U155" s="175"/>
      <c r="V155" s="174"/>
      <c r="W155" s="174"/>
      <c r="X155" s="174"/>
      <c r="Y155" s="174"/>
      <c r="Z155" s="177"/>
      <c r="AA155" s="177"/>
      <c r="AB155" s="177"/>
      <c r="AC155" s="177"/>
      <c r="AD155" s="177"/>
      <c r="AE155" s="174"/>
      <c r="AF155" s="194"/>
      <c r="AG155" s="175"/>
      <c r="AH155" s="174"/>
      <c r="AI155" s="174"/>
      <c r="AJ155" s="174"/>
      <c r="AK155" s="174"/>
      <c r="AL155" s="177"/>
      <c r="AM155" s="177"/>
      <c r="AN155" s="177"/>
      <c r="AO155" s="177"/>
      <c r="AP155" s="177"/>
      <c r="AQ155" s="174"/>
      <c r="AR155" s="174"/>
      <c r="BL155" s="174"/>
      <c r="BM155" s="174"/>
      <c r="BN155" s="177"/>
      <c r="BO155" s="177"/>
      <c r="BP155" s="174"/>
      <c r="BQ155" s="175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</row>
    <row r="156" spans="1:85" ht="16.5" customHeight="1" x14ac:dyDescent="0.25">
      <c r="A156" s="369"/>
      <c r="B156" s="271" t="s">
        <v>621</v>
      </c>
      <c r="C156" s="184" t="s">
        <v>51</v>
      </c>
      <c r="D156" s="176"/>
      <c r="E156" s="176"/>
      <c r="F156" s="176"/>
      <c r="G156" s="370">
        <f t="shared" si="136"/>
        <v>4</v>
      </c>
      <c r="H156" s="370">
        <f t="shared" si="136"/>
        <v>14</v>
      </c>
      <c r="I156" s="370">
        <f t="shared" si="136"/>
        <v>3</v>
      </c>
      <c r="J156" s="370">
        <f t="shared" si="134"/>
        <v>11</v>
      </c>
      <c r="K156" s="185">
        <f t="shared" si="135"/>
        <v>0.26190476190476192</v>
      </c>
      <c r="L156" s="370">
        <f t="shared" si="137"/>
        <v>42</v>
      </c>
      <c r="M156" s="370">
        <f t="shared" si="137"/>
        <v>78</v>
      </c>
      <c r="N156" s="370">
        <f t="shared" si="137"/>
        <v>55</v>
      </c>
      <c r="O156" s="370">
        <f t="shared" si="137"/>
        <v>8</v>
      </c>
      <c r="P156" s="370">
        <v>7</v>
      </c>
      <c r="Q156" s="369"/>
      <c r="R156" s="249"/>
      <c r="S156" s="249"/>
      <c r="T156" s="194"/>
      <c r="U156" s="175"/>
      <c r="V156" s="174"/>
      <c r="W156" s="174"/>
      <c r="X156" s="174"/>
      <c r="Y156" s="174"/>
      <c r="Z156" s="177"/>
      <c r="AA156" s="177"/>
      <c r="AB156" s="177"/>
      <c r="AC156" s="177"/>
      <c r="AD156" s="177"/>
      <c r="AE156" s="174"/>
      <c r="AF156" s="194"/>
      <c r="AG156" s="175"/>
      <c r="AH156" s="174"/>
      <c r="AI156" s="174"/>
      <c r="AJ156" s="174"/>
      <c r="AK156" s="174"/>
      <c r="AL156" s="177"/>
      <c r="AM156" s="177"/>
      <c r="AN156" s="177"/>
      <c r="AO156" s="177"/>
      <c r="AP156" s="177"/>
      <c r="AQ156" s="174"/>
      <c r="AR156" s="174"/>
      <c r="BL156" s="174"/>
      <c r="BM156" s="174"/>
      <c r="BN156" s="177"/>
      <c r="BO156" s="177"/>
      <c r="BP156" s="174"/>
      <c r="BQ156" s="205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</row>
    <row r="157" spans="1:85" ht="16.5" customHeight="1" thickBot="1" x14ac:dyDescent="0.3">
      <c r="A157" s="369"/>
      <c r="B157" s="271" t="s">
        <v>700</v>
      </c>
      <c r="C157" s="184" t="s">
        <v>21</v>
      </c>
      <c r="D157" s="176"/>
      <c r="E157" s="176"/>
      <c r="F157" s="176"/>
      <c r="G157" s="370">
        <f t="shared" si="136"/>
        <v>4</v>
      </c>
      <c r="H157" s="370">
        <f t="shared" si="136"/>
        <v>15</v>
      </c>
      <c r="I157" s="370">
        <f t="shared" si="136"/>
        <v>2</v>
      </c>
      <c r="J157" s="370">
        <f t="shared" si="134"/>
        <v>10</v>
      </c>
      <c r="K157" s="185">
        <f t="shared" si="135"/>
        <v>0.23809523809523808</v>
      </c>
      <c r="L157" s="370">
        <f t="shared" si="137"/>
        <v>39</v>
      </c>
      <c r="M157" s="370">
        <f t="shared" si="137"/>
        <v>72</v>
      </c>
      <c r="N157" s="370">
        <f t="shared" si="137"/>
        <v>51</v>
      </c>
      <c r="O157" s="370">
        <f t="shared" si="137"/>
        <v>20</v>
      </c>
      <c r="P157" s="370">
        <v>8</v>
      </c>
      <c r="Q157" s="369"/>
      <c r="R157" s="249"/>
      <c r="S157" s="249"/>
      <c r="T157" s="194"/>
      <c r="U157" s="175"/>
      <c r="V157" s="174"/>
      <c r="W157" s="174"/>
      <c r="X157" s="174"/>
      <c r="Y157" s="174"/>
      <c r="Z157" s="177"/>
      <c r="AA157" s="177"/>
      <c r="AB157" s="177"/>
      <c r="AC157" s="177"/>
      <c r="AD157" s="177"/>
      <c r="AE157" s="174"/>
      <c r="AF157" s="194"/>
      <c r="AG157" s="175"/>
      <c r="AH157" s="174"/>
      <c r="AI157" s="174"/>
      <c r="AJ157" s="174"/>
      <c r="AK157" s="174"/>
      <c r="AL157" s="177"/>
      <c r="AM157" s="177"/>
      <c r="AN157" s="177"/>
      <c r="AO157" s="177"/>
      <c r="AP157" s="177"/>
      <c r="AQ157" s="250"/>
      <c r="AR157" s="174"/>
      <c r="BL157" s="174"/>
      <c r="BM157" s="174"/>
      <c r="BN157" s="177"/>
      <c r="BO157" s="177"/>
      <c r="BP157" s="174"/>
      <c r="BQ157" s="175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</row>
    <row r="158" spans="1:85" ht="16.5" customHeight="1" x14ac:dyDescent="0.2">
      <c r="A158" s="369"/>
      <c r="B158" s="207"/>
      <c r="C158" s="207"/>
      <c r="D158" s="207"/>
      <c r="E158" s="208"/>
      <c r="F158" s="207"/>
      <c r="G158" s="209">
        <f>SUM(G150:G157)</f>
        <v>71</v>
      </c>
      <c r="H158" s="209">
        <f>SUM(H150:H157)</f>
        <v>71</v>
      </c>
      <c r="I158" s="209">
        <f>SUM(I150:I157)</f>
        <v>26</v>
      </c>
      <c r="J158" s="209"/>
      <c r="K158" s="209"/>
      <c r="L158" s="209">
        <f>SUM(L150:L157)</f>
        <v>476</v>
      </c>
      <c r="M158" s="209">
        <f>SUM(M150:M157)</f>
        <v>476</v>
      </c>
      <c r="N158" s="209">
        <f>SUM(N150:N157)</f>
        <v>696</v>
      </c>
      <c r="O158" s="209">
        <f>SUM(O150:O157)</f>
        <v>246</v>
      </c>
      <c r="P158" s="208"/>
      <c r="Q158" s="369"/>
      <c r="R158" s="249"/>
      <c r="S158" s="249"/>
      <c r="T158" s="194"/>
      <c r="U158" s="175"/>
      <c r="V158" s="174"/>
      <c r="W158" s="174"/>
      <c r="X158" s="174"/>
      <c r="Y158" s="174"/>
      <c r="Z158" s="177"/>
      <c r="AA158" s="177"/>
      <c r="AB158" s="177"/>
      <c r="AC158" s="177"/>
      <c r="AD158" s="177"/>
      <c r="AE158" s="174"/>
      <c r="AF158" s="194"/>
      <c r="AG158" s="175"/>
      <c r="AH158" s="174"/>
      <c r="AI158" s="174"/>
      <c r="AJ158" s="174"/>
      <c r="AK158" s="174"/>
      <c r="AL158" s="177"/>
      <c r="AM158" s="177"/>
      <c r="AN158" s="177"/>
      <c r="AO158" s="177"/>
      <c r="AP158" s="177"/>
      <c r="AQ158" s="177"/>
      <c r="AR158" s="174"/>
      <c r="BL158" s="174"/>
      <c r="BM158" s="174"/>
      <c r="BN158" s="177"/>
      <c r="BO158" s="177"/>
      <c r="BP158" s="174"/>
      <c r="BQ158" s="175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</row>
    <row r="159" spans="1:85" ht="16.5" customHeight="1" x14ac:dyDescent="0.2">
      <c r="A159" s="369"/>
      <c r="B159" s="370"/>
      <c r="C159" s="184"/>
      <c r="D159" s="176"/>
      <c r="E159" s="176"/>
      <c r="F159" s="176"/>
      <c r="G159" s="370"/>
      <c r="H159" s="370"/>
      <c r="I159" s="370"/>
      <c r="J159" s="370"/>
      <c r="K159" s="185"/>
      <c r="L159" s="370"/>
      <c r="M159" s="370"/>
      <c r="N159" s="370"/>
      <c r="O159" s="370"/>
      <c r="P159" s="370"/>
      <c r="Q159" s="369"/>
      <c r="R159" s="249"/>
      <c r="S159" s="249"/>
      <c r="T159" s="194"/>
      <c r="U159" s="175"/>
      <c r="V159" s="174"/>
      <c r="W159" s="174"/>
      <c r="X159" s="174"/>
      <c r="Y159" s="174"/>
      <c r="Z159" s="177"/>
      <c r="AA159" s="177"/>
      <c r="AB159" s="177"/>
      <c r="AC159" s="177"/>
      <c r="AD159" s="177"/>
      <c r="AE159" s="174"/>
      <c r="AF159" s="194"/>
      <c r="AG159" s="175"/>
      <c r="AH159" s="174"/>
      <c r="AI159" s="174"/>
      <c r="AJ159" s="174"/>
      <c r="AK159" s="174"/>
      <c r="AL159" s="177"/>
      <c r="AM159" s="177"/>
      <c r="AN159" s="177"/>
      <c r="AO159" s="177"/>
      <c r="AP159" s="177"/>
      <c r="AQ159" s="177"/>
      <c r="AR159" s="174"/>
      <c r="BL159" s="174"/>
      <c r="BM159" s="174"/>
      <c r="BN159" s="177"/>
      <c r="BO159" s="177"/>
      <c r="BP159" s="174"/>
      <c r="BQ159" s="175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</row>
    <row r="160" spans="1:85" ht="16.5" customHeight="1" x14ac:dyDescent="0.2">
      <c r="A160" s="369"/>
      <c r="B160" s="370"/>
      <c r="C160" s="184"/>
      <c r="D160" s="176"/>
      <c r="E160" s="176"/>
      <c r="F160" s="176"/>
      <c r="G160" s="370"/>
      <c r="H160" s="370"/>
      <c r="I160" s="370"/>
      <c r="J160" s="370"/>
      <c r="K160" s="185"/>
      <c r="L160" s="370"/>
      <c r="M160" s="370"/>
      <c r="N160" s="370"/>
      <c r="O160" s="370"/>
      <c r="P160" s="370"/>
      <c r="Q160" s="369"/>
      <c r="R160" s="249"/>
      <c r="S160" s="249"/>
      <c r="T160" s="194"/>
      <c r="U160" s="175"/>
      <c r="V160" s="174"/>
      <c r="W160" s="174"/>
      <c r="X160" s="174"/>
      <c r="Y160" s="174"/>
      <c r="Z160" s="177"/>
      <c r="AA160" s="177"/>
      <c r="AB160" s="177"/>
      <c r="AC160" s="177"/>
      <c r="AD160" s="177"/>
      <c r="AE160" s="174"/>
      <c r="AF160" s="194"/>
      <c r="AG160" s="175"/>
      <c r="AH160" s="174"/>
      <c r="AI160" s="174"/>
      <c r="AJ160" s="175"/>
      <c r="AK160" s="174"/>
      <c r="AL160" s="177"/>
      <c r="AM160" s="177"/>
      <c r="AN160" s="177"/>
      <c r="AO160" s="177"/>
      <c r="AP160" s="177"/>
      <c r="AQ160" s="177"/>
      <c r="AR160" s="174"/>
      <c r="BL160" s="174"/>
      <c r="BM160" s="174"/>
      <c r="BN160" s="177"/>
      <c r="BO160" s="177"/>
      <c r="BP160" s="174"/>
      <c r="BQ160" s="175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</row>
    <row r="161" spans="1:85" ht="16.5" customHeight="1" x14ac:dyDescent="0.2">
      <c r="A161" s="178"/>
      <c r="Q161" s="178"/>
      <c r="R161" s="249"/>
      <c r="S161" s="249"/>
      <c r="T161" s="194"/>
      <c r="U161" s="175"/>
      <c r="V161" s="174"/>
      <c r="W161" s="174"/>
      <c r="X161" s="174"/>
      <c r="Y161" s="174"/>
      <c r="Z161" s="177"/>
      <c r="AA161" s="177"/>
      <c r="AB161" s="177"/>
      <c r="AC161" s="177"/>
      <c r="AD161" s="177"/>
      <c r="AE161" s="174"/>
      <c r="AF161" s="194"/>
      <c r="AG161" s="175"/>
      <c r="AH161" s="174"/>
      <c r="AI161" s="174"/>
      <c r="AJ161" s="174"/>
      <c r="AK161" s="174"/>
      <c r="AL161" s="177"/>
      <c r="AM161" s="177"/>
      <c r="AN161" s="177"/>
      <c r="AO161" s="177"/>
      <c r="AP161" s="177"/>
      <c r="AQ161" s="177"/>
      <c r="AR161" s="174"/>
      <c r="BL161" s="174"/>
      <c r="BM161" s="174"/>
      <c r="BN161" s="177"/>
      <c r="BO161" s="177"/>
      <c r="BP161" s="174"/>
      <c r="BQ161" s="175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</row>
    <row r="162" spans="1:85" ht="16.5" customHeight="1" x14ac:dyDescent="0.2">
      <c r="A162" s="178"/>
      <c r="B162" s="408" t="s">
        <v>658</v>
      </c>
      <c r="C162" s="408"/>
      <c r="D162" s="408"/>
      <c r="E162" s="408"/>
      <c r="F162" s="408"/>
      <c r="G162" s="408"/>
      <c r="H162" s="408"/>
      <c r="I162" s="408"/>
      <c r="J162" s="408"/>
      <c r="K162" s="408"/>
      <c r="L162" s="408"/>
      <c r="M162" s="408"/>
      <c r="N162" s="408"/>
      <c r="O162" s="408"/>
      <c r="P162" s="408"/>
      <c r="Q162" s="178"/>
      <c r="R162" s="249"/>
      <c r="S162" s="249"/>
      <c r="T162" s="194"/>
      <c r="U162" s="175"/>
      <c r="V162" s="174"/>
      <c r="W162" s="174"/>
      <c r="X162" s="174"/>
      <c r="Y162" s="174"/>
      <c r="Z162" s="177"/>
      <c r="AA162" s="177"/>
      <c r="AB162" s="177"/>
      <c r="AC162" s="177"/>
      <c r="AD162" s="177"/>
      <c r="AE162" s="174"/>
      <c r="AF162" s="194"/>
      <c r="AG162" s="175"/>
      <c r="AH162" s="174"/>
      <c r="AI162" s="174"/>
      <c r="AJ162" s="174"/>
      <c r="AK162" s="174"/>
      <c r="AL162" s="177"/>
      <c r="AM162" s="177"/>
      <c r="AN162" s="177"/>
      <c r="AO162" s="177"/>
      <c r="AP162" s="177"/>
      <c r="AQ162" s="177"/>
      <c r="AR162" s="174"/>
      <c r="AS162" s="176"/>
      <c r="AT162" s="176"/>
      <c r="AU162" s="174"/>
      <c r="AV162" s="176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7"/>
      <c r="BO162" s="177"/>
      <c r="BP162" s="174"/>
      <c r="BQ162" s="175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</row>
    <row r="163" spans="1:85" ht="16.5" customHeight="1" x14ac:dyDescent="0.2">
      <c r="A163" s="178"/>
      <c r="B163" s="370" t="s">
        <v>146</v>
      </c>
      <c r="C163" s="370">
        <f>+C148</f>
        <v>21</v>
      </c>
      <c r="P163" s="244"/>
      <c r="Q163" s="178"/>
      <c r="R163" s="249"/>
      <c r="S163" s="249"/>
      <c r="T163" s="194"/>
      <c r="U163" s="175"/>
      <c r="V163" s="174"/>
      <c r="W163" s="174"/>
      <c r="X163" s="174"/>
      <c r="Y163" s="174"/>
      <c r="Z163" s="177"/>
      <c r="AA163" s="177"/>
      <c r="AB163" s="177"/>
      <c r="AC163" s="177"/>
      <c r="AD163" s="177"/>
      <c r="AE163" s="174"/>
      <c r="AF163" s="174"/>
      <c r="AG163" s="175"/>
      <c r="AH163" s="174"/>
      <c r="AI163" s="174"/>
      <c r="AJ163" s="174"/>
      <c r="AK163" s="174"/>
      <c r="AL163" s="177"/>
      <c r="AM163" s="177"/>
      <c r="AN163" s="177"/>
      <c r="AO163" s="177"/>
      <c r="AP163" s="177"/>
      <c r="AQ163" s="177"/>
      <c r="AR163" s="174"/>
      <c r="AS163" s="177"/>
      <c r="AT163" s="177"/>
      <c r="AU163" s="174"/>
      <c r="AV163" s="175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205"/>
      <c r="BO163" s="205"/>
      <c r="BP163" s="174"/>
      <c r="BQ163" s="205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</row>
    <row r="164" spans="1:85" ht="16.5" customHeight="1" thickBot="1" x14ac:dyDescent="0.25">
      <c r="A164" s="178"/>
      <c r="B164" s="174"/>
      <c r="C164" s="174"/>
      <c r="D164" s="180" t="s">
        <v>123</v>
      </c>
      <c r="E164" s="180"/>
      <c r="F164" s="180"/>
      <c r="G164" s="182" t="s">
        <v>2</v>
      </c>
      <c r="H164" s="182"/>
      <c r="I164" s="182" t="s">
        <v>4</v>
      </c>
      <c r="J164" s="182" t="s">
        <v>30</v>
      </c>
      <c r="K164" s="182" t="s">
        <v>31</v>
      </c>
      <c r="L164" s="340" t="s">
        <v>32</v>
      </c>
      <c r="M164" s="182" t="s">
        <v>3</v>
      </c>
      <c r="N164" s="174"/>
      <c r="O164" s="174"/>
      <c r="P164" s="174"/>
      <c r="Q164" s="178"/>
      <c r="R164" s="249"/>
      <c r="S164" s="249"/>
      <c r="T164" s="194"/>
      <c r="U164" s="175"/>
      <c r="V164" s="174"/>
      <c r="W164" s="174"/>
      <c r="X164" s="174"/>
      <c r="Y164" s="174"/>
      <c r="Z164" s="177"/>
      <c r="AA164" s="177"/>
      <c r="AB164" s="177"/>
      <c r="AC164" s="177"/>
      <c r="AD164" s="177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7"/>
      <c r="AR164" s="174"/>
      <c r="BL164" s="174"/>
      <c r="BM164" s="174"/>
      <c r="BN164" s="177"/>
      <c r="BO164" s="177"/>
      <c r="BP164" s="174"/>
      <c r="BQ164" s="175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</row>
    <row r="165" spans="1:85" ht="16.5" customHeight="1" x14ac:dyDescent="0.25">
      <c r="A165" s="178"/>
      <c r="B165" s="175"/>
      <c r="C165" s="175"/>
      <c r="D165" s="47" t="s">
        <v>71</v>
      </c>
      <c r="G165" s="175" t="s">
        <v>17</v>
      </c>
      <c r="I165" s="177">
        <v>19</v>
      </c>
      <c r="J165" s="177">
        <v>28</v>
      </c>
      <c r="K165" s="177">
        <v>28</v>
      </c>
      <c r="L165" s="341">
        <v>56</v>
      </c>
      <c r="M165" s="177">
        <v>6</v>
      </c>
      <c r="N165" s="176"/>
      <c r="O165" s="176"/>
      <c r="P165" s="176"/>
      <c r="Q165" s="178"/>
      <c r="R165" s="249"/>
      <c r="S165" s="249"/>
      <c r="T165" s="174"/>
      <c r="U165" s="175"/>
      <c r="V165" s="174"/>
      <c r="W165" s="174"/>
      <c r="X165" s="174"/>
      <c r="Y165" s="174"/>
      <c r="Z165" s="177"/>
      <c r="AA165" s="177"/>
      <c r="AB165" s="177"/>
      <c r="AC165" s="177"/>
      <c r="AD165" s="177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7"/>
      <c r="AR165" s="174"/>
      <c r="BL165" s="174"/>
      <c r="BM165" s="174"/>
      <c r="BN165" s="177"/>
      <c r="BO165" s="177"/>
      <c r="BP165" s="174"/>
      <c r="BQ165" s="175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</row>
    <row r="166" spans="1:85" ht="16.5" customHeight="1" x14ac:dyDescent="0.25">
      <c r="A166" s="178"/>
      <c r="B166" s="370"/>
      <c r="C166" s="184"/>
      <c r="D166" s="47" t="s">
        <v>158</v>
      </c>
      <c r="G166" s="175" t="s">
        <v>179</v>
      </c>
      <c r="I166" s="177">
        <v>21</v>
      </c>
      <c r="J166" s="177">
        <v>30</v>
      </c>
      <c r="K166" s="177">
        <v>14</v>
      </c>
      <c r="L166" s="341">
        <v>44</v>
      </c>
      <c r="M166" s="177">
        <v>2</v>
      </c>
      <c r="N166" s="175"/>
      <c r="O166" s="175"/>
      <c r="P166" s="175"/>
      <c r="Q166" s="178"/>
      <c r="R166" s="249"/>
      <c r="S166" s="249"/>
      <c r="T166" s="174"/>
      <c r="U166" s="175"/>
      <c r="V166" s="174"/>
      <c r="W166" s="174"/>
      <c r="X166" s="174"/>
      <c r="Y166" s="174"/>
      <c r="Z166" s="177"/>
      <c r="AA166" s="177"/>
      <c r="AB166" s="177"/>
      <c r="AC166" s="177"/>
      <c r="AD166" s="177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7"/>
      <c r="AR166" s="174"/>
      <c r="BL166" s="174"/>
      <c r="BM166" s="174"/>
      <c r="BN166" s="177"/>
      <c r="BO166" s="177"/>
      <c r="BP166" s="174"/>
      <c r="BQ166" s="175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</row>
    <row r="167" spans="1:85" ht="16.5" customHeight="1" x14ac:dyDescent="0.25">
      <c r="A167" s="178"/>
      <c r="B167" s="177"/>
      <c r="C167" s="175"/>
      <c r="D167" s="47" t="s">
        <v>40</v>
      </c>
      <c r="G167" s="175" t="s">
        <v>17</v>
      </c>
      <c r="I167" s="177">
        <v>19</v>
      </c>
      <c r="J167" s="177">
        <v>10</v>
      </c>
      <c r="K167" s="177">
        <v>33</v>
      </c>
      <c r="L167" s="341">
        <v>43</v>
      </c>
      <c r="M167" s="177">
        <v>4</v>
      </c>
      <c r="N167" s="175"/>
      <c r="O167" s="175"/>
      <c r="P167" s="175"/>
      <c r="Q167" s="178"/>
      <c r="R167" s="249"/>
      <c r="S167" s="249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7"/>
      <c r="AR167" s="174"/>
      <c r="BL167" s="174"/>
      <c r="BM167" s="174"/>
      <c r="BN167" s="177"/>
      <c r="BO167" s="177"/>
      <c r="BP167" s="174"/>
      <c r="BQ167" s="175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</row>
    <row r="168" spans="1:85" ht="16.5" customHeight="1" x14ac:dyDescent="0.25">
      <c r="A168" s="178"/>
      <c r="B168" s="174"/>
      <c r="C168" s="174"/>
      <c r="D168" s="47" t="s">
        <v>166</v>
      </c>
      <c r="G168" s="175" t="s">
        <v>307</v>
      </c>
      <c r="I168" s="177">
        <v>19</v>
      </c>
      <c r="J168" s="177">
        <v>26</v>
      </c>
      <c r="K168" s="177">
        <v>13</v>
      </c>
      <c r="L168" s="341">
        <v>39</v>
      </c>
      <c r="M168" s="177">
        <v>0</v>
      </c>
      <c r="N168" s="175"/>
      <c r="O168" s="175"/>
      <c r="P168" s="175"/>
      <c r="Q168" s="178"/>
      <c r="R168" s="249"/>
      <c r="S168" s="249"/>
      <c r="T168" s="184"/>
      <c r="U168" s="184"/>
      <c r="V168" s="184"/>
      <c r="W168" s="370"/>
      <c r="X168" s="370"/>
      <c r="Y168" s="370"/>
      <c r="Z168" s="370"/>
      <c r="AA168" s="370"/>
      <c r="AB168" s="370"/>
      <c r="AC168" s="370"/>
      <c r="AD168" s="370"/>
      <c r="AE168" s="174"/>
      <c r="AF168" s="184"/>
      <c r="AG168" s="184"/>
      <c r="AH168" s="184"/>
      <c r="AI168" s="370"/>
      <c r="AJ168" s="370"/>
      <c r="AK168" s="370"/>
      <c r="AL168" s="370"/>
      <c r="AM168" s="370"/>
      <c r="AN168" s="370"/>
      <c r="AO168" s="370"/>
      <c r="AP168" s="370"/>
      <c r="AQ168" s="177"/>
      <c r="AR168" s="174"/>
      <c r="BL168" s="174"/>
      <c r="BM168" s="174"/>
      <c r="BN168" s="177"/>
      <c r="BO168" s="177"/>
      <c r="BP168" s="174"/>
      <c r="BQ168" s="175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</row>
    <row r="169" spans="1:85" ht="16.5" customHeight="1" x14ac:dyDescent="0.25">
      <c r="A169" s="178"/>
      <c r="B169" s="174"/>
      <c r="C169" s="184"/>
      <c r="D169" s="47" t="s">
        <v>91</v>
      </c>
      <c r="G169" s="175" t="s">
        <v>309</v>
      </c>
      <c r="I169" s="177">
        <v>18</v>
      </c>
      <c r="J169" s="177">
        <v>17</v>
      </c>
      <c r="K169" s="177">
        <v>19</v>
      </c>
      <c r="L169" s="341">
        <v>36</v>
      </c>
      <c r="M169" s="177">
        <v>2</v>
      </c>
      <c r="N169" s="175"/>
      <c r="O169" s="175"/>
      <c r="P169" s="175"/>
      <c r="Q169" s="178"/>
      <c r="R169" s="249"/>
      <c r="S169" s="249"/>
      <c r="T169" s="194"/>
      <c r="U169" s="175"/>
      <c r="V169" s="174"/>
      <c r="W169" s="174"/>
      <c r="X169" s="174"/>
      <c r="Y169" s="174"/>
      <c r="Z169" s="177"/>
      <c r="AA169" s="177"/>
      <c r="AB169" s="177"/>
      <c r="AC169" s="177"/>
      <c r="AD169" s="177"/>
      <c r="AE169" s="174"/>
      <c r="AF169" s="194"/>
      <c r="AG169" s="175"/>
      <c r="AH169" s="174"/>
      <c r="AI169" s="174"/>
      <c r="AJ169" s="174"/>
      <c r="AK169" s="174"/>
      <c r="AL169" s="177"/>
      <c r="AM169" s="177"/>
      <c r="AN169" s="177"/>
      <c r="AO169" s="177"/>
      <c r="AP169" s="177"/>
      <c r="AQ169" s="177"/>
      <c r="AR169" s="174"/>
      <c r="BL169" s="174"/>
      <c r="BM169" s="174"/>
      <c r="BN169" s="177"/>
      <c r="BO169" s="177"/>
      <c r="BP169" s="174"/>
      <c r="BQ169" s="175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</row>
    <row r="170" spans="1:85" ht="16.5" customHeight="1" x14ac:dyDescent="0.25">
      <c r="A170" s="178"/>
      <c r="B170" s="177"/>
      <c r="C170" s="175"/>
      <c r="D170" s="47" t="s">
        <v>165</v>
      </c>
      <c r="G170" s="175" t="s">
        <v>308</v>
      </c>
      <c r="I170" s="177">
        <v>19</v>
      </c>
      <c r="J170" s="177">
        <v>18</v>
      </c>
      <c r="K170" s="177">
        <v>14</v>
      </c>
      <c r="L170" s="341">
        <v>32</v>
      </c>
      <c r="M170" s="177">
        <v>6</v>
      </c>
      <c r="N170" s="175"/>
      <c r="O170" s="175"/>
      <c r="P170" s="175"/>
      <c r="Q170" s="178"/>
      <c r="R170" s="249"/>
      <c r="S170" s="249"/>
      <c r="T170" s="194"/>
      <c r="U170" s="175"/>
      <c r="V170" s="174"/>
      <c r="W170" s="174"/>
      <c r="X170" s="174"/>
      <c r="Y170" s="174"/>
      <c r="Z170" s="177"/>
      <c r="AA170" s="177"/>
      <c r="AB170" s="177"/>
      <c r="AC170" s="177"/>
      <c r="AD170" s="177"/>
      <c r="AE170" s="174"/>
      <c r="AF170" s="194"/>
      <c r="AG170" s="175"/>
      <c r="AH170" s="174"/>
      <c r="AI170" s="174"/>
      <c r="AJ170" s="174"/>
      <c r="AK170" s="174"/>
      <c r="AL170" s="177"/>
      <c r="AM170" s="177"/>
      <c r="AN170" s="177"/>
      <c r="AO170" s="177"/>
      <c r="AP170" s="177"/>
      <c r="AQ170" s="177"/>
      <c r="AR170" s="174"/>
      <c r="BL170" s="174"/>
      <c r="BM170" s="174"/>
      <c r="BN170" s="177"/>
      <c r="BO170" s="177"/>
      <c r="BP170" s="174"/>
      <c r="BQ170" s="175"/>
      <c r="BR170" s="174"/>
      <c r="BS170" s="174"/>
      <c r="BT170" s="174"/>
      <c r="BU170" s="174"/>
      <c r="BV170" s="174"/>
      <c r="BW170" s="174"/>
      <c r="BX170" s="174"/>
      <c r="BY170" s="174"/>
      <c r="BZ170" s="174"/>
      <c r="CA170" s="174"/>
      <c r="CB170" s="174"/>
      <c r="CC170" s="174"/>
      <c r="CD170" s="174"/>
      <c r="CE170" s="174"/>
      <c r="CF170" s="174"/>
      <c r="CG170" s="174"/>
    </row>
    <row r="171" spans="1:85" ht="16.5" customHeight="1" x14ac:dyDescent="0.25">
      <c r="A171" s="178"/>
      <c r="B171" s="177"/>
      <c r="C171" s="175"/>
      <c r="D171" s="47" t="s">
        <v>150</v>
      </c>
      <c r="G171" s="175" t="s">
        <v>177</v>
      </c>
      <c r="I171" s="177">
        <v>19</v>
      </c>
      <c r="J171" s="177">
        <v>16</v>
      </c>
      <c r="K171" s="177">
        <v>14</v>
      </c>
      <c r="L171" s="341">
        <v>30</v>
      </c>
      <c r="M171" s="177">
        <v>6</v>
      </c>
      <c r="N171" s="176"/>
      <c r="O171" s="176"/>
      <c r="P171" s="176"/>
      <c r="Q171" s="178"/>
      <c r="R171" s="249"/>
      <c r="S171" s="249"/>
      <c r="T171" s="194"/>
      <c r="U171" s="175"/>
      <c r="V171" s="174"/>
      <c r="W171" s="174"/>
      <c r="X171" s="174"/>
      <c r="Y171" s="174"/>
      <c r="Z171" s="177"/>
      <c r="AA171" s="177"/>
      <c r="AB171" s="177"/>
      <c r="AC171" s="177"/>
      <c r="AD171" s="177"/>
      <c r="AE171" s="174"/>
      <c r="AF171" s="194"/>
      <c r="AG171" s="175"/>
      <c r="AH171" s="174"/>
      <c r="AI171" s="174"/>
      <c r="AJ171" s="174"/>
      <c r="AK171" s="174"/>
      <c r="AL171" s="177"/>
      <c r="AM171" s="177"/>
      <c r="AN171" s="177"/>
      <c r="AO171" s="177"/>
      <c r="AP171" s="177"/>
      <c r="AQ171" s="177"/>
      <c r="AR171" s="174"/>
      <c r="BL171" s="174"/>
      <c r="BM171" s="174"/>
      <c r="BN171" s="177"/>
      <c r="BO171" s="177"/>
      <c r="BP171" s="174"/>
      <c r="BQ171" s="175"/>
      <c r="BR171" s="174"/>
      <c r="BS171" s="174"/>
      <c r="BT171" s="174"/>
      <c r="BU171" s="174"/>
      <c r="BV171" s="174"/>
      <c r="BW171" s="174"/>
      <c r="BX171" s="174"/>
      <c r="BY171" s="174"/>
      <c r="BZ171" s="174"/>
      <c r="CA171" s="174"/>
      <c r="CB171" s="174"/>
      <c r="CC171" s="174"/>
      <c r="CD171" s="174"/>
      <c r="CE171" s="174"/>
      <c r="CF171" s="174"/>
      <c r="CG171" s="174"/>
    </row>
    <row r="172" spans="1:85" ht="16.5" customHeight="1" x14ac:dyDescent="0.25">
      <c r="A172" s="178"/>
      <c r="B172" s="370"/>
      <c r="C172" s="184"/>
      <c r="D172" s="47" t="s">
        <v>37</v>
      </c>
      <c r="G172" s="175" t="s">
        <v>179</v>
      </c>
      <c r="I172" s="177">
        <v>21</v>
      </c>
      <c r="J172" s="177">
        <v>6</v>
      </c>
      <c r="K172" s="177">
        <v>21</v>
      </c>
      <c r="L172" s="341">
        <v>27</v>
      </c>
      <c r="M172" s="177">
        <v>4</v>
      </c>
      <c r="N172" s="175"/>
      <c r="O172" s="175"/>
      <c r="P172" s="175"/>
      <c r="Q172" s="178"/>
      <c r="R172" s="249"/>
      <c r="S172" s="249"/>
      <c r="T172" s="194"/>
      <c r="U172" s="175"/>
      <c r="V172" s="174"/>
      <c r="W172" s="174"/>
      <c r="X172" s="174"/>
      <c r="Y172" s="174"/>
      <c r="Z172" s="177"/>
      <c r="AA172" s="177"/>
      <c r="AB172" s="177"/>
      <c r="AC172" s="177"/>
      <c r="AD172" s="177"/>
      <c r="AE172" s="174"/>
      <c r="AF172" s="194"/>
      <c r="AG172" s="175"/>
      <c r="AH172" s="174"/>
      <c r="AI172" s="174"/>
      <c r="AJ172" s="174"/>
      <c r="AK172" s="174"/>
      <c r="AL172" s="177"/>
      <c r="AM172" s="177"/>
      <c r="AN172" s="177"/>
      <c r="AO172" s="177"/>
      <c r="AP172" s="177"/>
      <c r="AQ172" s="177"/>
      <c r="AR172" s="174"/>
      <c r="BL172" s="174"/>
      <c r="BM172" s="174"/>
      <c r="BN172" s="177"/>
      <c r="BO172" s="177"/>
      <c r="BP172" s="174"/>
      <c r="BQ172" s="175"/>
      <c r="BR172" s="174"/>
      <c r="BS172" s="174"/>
      <c r="BT172" s="174"/>
      <c r="BU172" s="174"/>
      <c r="BV172" s="174"/>
      <c r="BW172" s="174"/>
      <c r="BX172" s="174"/>
      <c r="BY172" s="174"/>
      <c r="BZ172" s="174"/>
      <c r="CA172" s="174"/>
      <c r="CB172" s="174"/>
      <c r="CC172" s="174"/>
      <c r="CD172" s="174"/>
      <c r="CE172" s="174"/>
      <c r="CF172" s="174"/>
      <c r="CG172" s="174"/>
    </row>
    <row r="173" spans="1:85" ht="16.5" customHeight="1" x14ac:dyDescent="0.25">
      <c r="A173" s="178"/>
      <c r="B173" s="177"/>
      <c r="C173" s="175"/>
      <c r="D173" s="47" t="s">
        <v>112</v>
      </c>
      <c r="G173" s="175" t="s">
        <v>309</v>
      </c>
      <c r="I173" s="177">
        <v>17</v>
      </c>
      <c r="J173" s="177">
        <v>15</v>
      </c>
      <c r="K173" s="177">
        <v>9</v>
      </c>
      <c r="L173" s="341">
        <v>24</v>
      </c>
      <c r="M173" s="177">
        <v>4</v>
      </c>
      <c r="N173" s="175"/>
      <c r="O173" s="175"/>
      <c r="P173" s="175"/>
      <c r="Q173" s="178"/>
      <c r="R173" s="249"/>
      <c r="S173" s="249"/>
      <c r="T173" s="194"/>
      <c r="U173" s="175"/>
      <c r="V173" s="174"/>
      <c r="W173" s="174"/>
      <c r="X173" s="174"/>
      <c r="Y173" s="174"/>
      <c r="Z173" s="177"/>
      <c r="AA173" s="177"/>
      <c r="AB173" s="177"/>
      <c r="AC173" s="177"/>
      <c r="AD173" s="177"/>
      <c r="AE173" s="174"/>
      <c r="AF173" s="194"/>
      <c r="AG173" s="175"/>
      <c r="AH173" s="174"/>
      <c r="AI173" s="174"/>
      <c r="AJ173" s="174"/>
      <c r="AK173" s="174"/>
      <c r="AL173" s="177"/>
      <c r="AM173" s="177"/>
      <c r="AN173" s="177"/>
      <c r="AO173" s="177"/>
      <c r="AP173" s="177"/>
      <c r="AQ173" s="177"/>
      <c r="AR173" s="174"/>
      <c r="BL173" s="174"/>
      <c r="BM173" s="174"/>
      <c r="BN173" s="177"/>
      <c r="BO173" s="177"/>
      <c r="BP173" s="174"/>
      <c r="BQ173" s="175"/>
      <c r="BR173" s="174"/>
      <c r="BS173" s="174"/>
      <c r="BT173" s="174"/>
      <c r="BU173" s="174"/>
      <c r="BV173" s="174"/>
      <c r="BW173" s="174"/>
      <c r="BX173" s="174"/>
      <c r="BY173" s="174"/>
      <c r="BZ173" s="174"/>
      <c r="CA173" s="174"/>
      <c r="CB173" s="174"/>
      <c r="CC173" s="174"/>
      <c r="CD173" s="174"/>
      <c r="CE173" s="174"/>
      <c r="CF173" s="174"/>
      <c r="CG173" s="174"/>
    </row>
    <row r="174" spans="1:85" ht="16.5" customHeight="1" x14ac:dyDescent="0.25">
      <c r="A174" s="178"/>
      <c r="B174" s="176"/>
      <c r="C174" s="184"/>
      <c r="D174" s="47" t="s">
        <v>35</v>
      </c>
      <c r="G174" s="175" t="s">
        <v>308</v>
      </c>
      <c r="I174" s="177">
        <v>17</v>
      </c>
      <c r="J174" s="177">
        <v>9</v>
      </c>
      <c r="K174" s="177">
        <v>15</v>
      </c>
      <c r="L174" s="341">
        <v>24</v>
      </c>
      <c r="M174" s="177">
        <v>0</v>
      </c>
      <c r="N174" s="175"/>
      <c r="O174" s="175"/>
      <c r="P174" s="175"/>
      <c r="Q174" s="178"/>
      <c r="R174" s="249"/>
      <c r="S174" s="249"/>
      <c r="T174" s="194"/>
      <c r="U174" s="175"/>
      <c r="V174" s="174"/>
      <c r="W174" s="174"/>
      <c r="X174" s="174"/>
      <c r="Y174" s="174"/>
      <c r="Z174" s="177"/>
      <c r="AA174" s="177"/>
      <c r="AB174" s="177"/>
      <c r="AC174" s="177"/>
      <c r="AD174" s="177"/>
      <c r="AE174" s="174"/>
      <c r="AF174" s="194"/>
      <c r="AG174" s="175"/>
      <c r="AH174" s="174"/>
      <c r="AI174" s="174"/>
      <c r="AJ174" s="174"/>
      <c r="AK174" s="174"/>
      <c r="AL174" s="177"/>
      <c r="AM174" s="177"/>
      <c r="AN174" s="177"/>
      <c r="AO174" s="177"/>
      <c r="AP174" s="177"/>
      <c r="AQ174" s="177"/>
      <c r="AR174" s="174"/>
      <c r="BL174" s="174"/>
      <c r="BM174" s="174"/>
      <c r="BN174" s="205"/>
      <c r="BO174" s="205"/>
      <c r="BP174" s="174"/>
      <c r="BQ174" s="205"/>
      <c r="BR174" s="174"/>
      <c r="BS174" s="174"/>
      <c r="BT174" s="174"/>
      <c r="BU174" s="174"/>
      <c r="BV174" s="174"/>
      <c r="BW174" s="174"/>
      <c r="BX174" s="174"/>
      <c r="BY174" s="174"/>
      <c r="BZ174" s="174"/>
      <c r="CA174" s="174"/>
      <c r="CB174" s="174"/>
      <c r="CC174" s="174"/>
      <c r="CD174" s="174"/>
      <c r="CE174" s="174"/>
      <c r="CF174" s="174"/>
      <c r="CG174" s="174"/>
    </row>
    <row r="175" spans="1:85" ht="16.5" customHeight="1" x14ac:dyDescent="0.25">
      <c r="A175" s="178"/>
      <c r="B175" s="177"/>
      <c r="C175" s="175"/>
      <c r="D175" s="47" t="s">
        <v>134</v>
      </c>
      <c r="G175" s="175" t="s">
        <v>179</v>
      </c>
      <c r="I175" s="177">
        <v>19</v>
      </c>
      <c r="J175" s="177">
        <v>12</v>
      </c>
      <c r="K175" s="177">
        <v>6</v>
      </c>
      <c r="L175" s="341">
        <v>18</v>
      </c>
      <c r="M175" s="177">
        <v>0</v>
      </c>
      <c r="N175" s="175"/>
      <c r="O175" s="175"/>
      <c r="P175" s="175"/>
      <c r="Q175" s="178"/>
      <c r="R175" s="249"/>
      <c r="S175" s="249"/>
      <c r="T175" s="194"/>
      <c r="U175" s="175"/>
      <c r="V175" s="174"/>
      <c r="W175" s="174"/>
      <c r="X175" s="174"/>
      <c r="Y175" s="174"/>
      <c r="Z175" s="177"/>
      <c r="AA175" s="177"/>
      <c r="AB175" s="177"/>
      <c r="AC175" s="177"/>
      <c r="AD175" s="177"/>
      <c r="AE175" s="174"/>
      <c r="AF175" s="194"/>
      <c r="AG175" s="175"/>
      <c r="AH175" s="174"/>
      <c r="AI175" s="174"/>
      <c r="AJ175" s="174"/>
      <c r="AK175" s="174"/>
      <c r="AL175" s="177"/>
      <c r="AM175" s="177"/>
      <c r="AN175" s="177"/>
      <c r="AO175" s="177"/>
      <c r="AP175" s="177"/>
      <c r="AQ175" s="177"/>
      <c r="AR175" s="174"/>
      <c r="BL175" s="174"/>
      <c r="BM175" s="174"/>
      <c r="BN175" s="205"/>
      <c r="BO175" s="205"/>
      <c r="BP175" s="174"/>
      <c r="BQ175" s="205"/>
      <c r="BR175" s="174"/>
      <c r="BS175" s="174"/>
      <c r="BT175" s="174"/>
      <c r="BU175" s="174"/>
      <c r="BV175" s="174"/>
      <c r="BW175" s="174"/>
      <c r="BX175" s="174"/>
      <c r="BY175" s="174"/>
      <c r="BZ175" s="174"/>
      <c r="CA175" s="174"/>
      <c r="CB175" s="174"/>
      <c r="CC175" s="174"/>
      <c r="CD175" s="174"/>
      <c r="CE175" s="174"/>
      <c r="CF175" s="174"/>
      <c r="CG175" s="174"/>
    </row>
    <row r="176" spans="1:85" ht="16.5" customHeight="1" x14ac:dyDescent="0.25">
      <c r="A176" s="178"/>
      <c r="B176" s="174"/>
      <c r="C176" s="175"/>
      <c r="D176" s="47" t="s">
        <v>73</v>
      </c>
      <c r="G176" s="175" t="s">
        <v>307</v>
      </c>
      <c r="I176" s="177">
        <v>17</v>
      </c>
      <c r="J176" s="177">
        <v>10</v>
      </c>
      <c r="K176" s="177">
        <v>8</v>
      </c>
      <c r="L176" s="341">
        <v>18</v>
      </c>
      <c r="M176" s="177">
        <v>4</v>
      </c>
      <c r="N176" s="175"/>
      <c r="O176" s="175"/>
      <c r="P176" s="175"/>
      <c r="Q176" s="178"/>
      <c r="R176" s="249"/>
      <c r="S176" s="249"/>
      <c r="T176" s="194"/>
      <c r="U176" s="175"/>
      <c r="V176" s="174"/>
      <c r="W176" s="174"/>
      <c r="X176" s="174"/>
      <c r="Y176" s="174"/>
      <c r="Z176" s="177"/>
      <c r="AA176" s="177"/>
      <c r="AB176" s="177"/>
      <c r="AC176" s="177"/>
      <c r="AD176" s="177"/>
      <c r="AE176" s="174"/>
      <c r="AF176" s="194"/>
      <c r="AG176" s="175"/>
      <c r="AH176" s="174"/>
      <c r="AI176" s="174"/>
      <c r="AJ176" s="174"/>
      <c r="AK176" s="174"/>
      <c r="AL176" s="177"/>
      <c r="AM176" s="177"/>
      <c r="AN176" s="177"/>
      <c r="AO176" s="177"/>
      <c r="AP176" s="177"/>
      <c r="AQ176" s="177"/>
      <c r="AR176" s="174"/>
      <c r="BL176" s="174"/>
      <c r="BM176" s="174"/>
      <c r="BN176" s="177"/>
      <c r="BO176" s="177"/>
      <c r="BP176" s="174"/>
      <c r="BQ176" s="175"/>
      <c r="BR176" s="174"/>
      <c r="BS176" s="174"/>
      <c r="BT176" s="174"/>
      <c r="BU176" s="174"/>
      <c r="BV176" s="174"/>
      <c r="BW176" s="174"/>
      <c r="BX176" s="174"/>
      <c r="BY176" s="174"/>
      <c r="BZ176" s="174"/>
      <c r="CA176" s="174"/>
      <c r="CB176" s="174"/>
      <c r="CC176" s="174"/>
      <c r="CD176" s="174"/>
      <c r="CE176" s="174"/>
      <c r="CF176" s="174"/>
      <c r="CG176" s="174"/>
    </row>
    <row r="177" spans="1:85" ht="16.5" customHeight="1" x14ac:dyDescent="0.25">
      <c r="A177" s="178" t="s">
        <v>74</v>
      </c>
      <c r="B177" s="177"/>
      <c r="C177" s="175"/>
      <c r="D177" s="47" t="s">
        <v>72</v>
      </c>
      <c r="G177" s="175" t="s">
        <v>19</v>
      </c>
      <c r="I177" s="177">
        <v>19</v>
      </c>
      <c r="J177" s="177">
        <v>9</v>
      </c>
      <c r="K177" s="177">
        <v>9</v>
      </c>
      <c r="L177" s="341">
        <v>18</v>
      </c>
      <c r="M177" s="177">
        <v>0</v>
      </c>
      <c r="N177" s="176"/>
      <c r="O177" s="176"/>
      <c r="P177" s="176"/>
      <c r="Q177" s="178"/>
      <c r="R177" s="249"/>
      <c r="S177" s="249"/>
      <c r="T177" s="194"/>
      <c r="U177" s="175"/>
      <c r="V177" s="174"/>
      <c r="W177" s="174"/>
      <c r="X177" s="174"/>
      <c r="Y177" s="174"/>
      <c r="Z177" s="177"/>
      <c r="AA177" s="177"/>
      <c r="AB177" s="177"/>
      <c r="AC177" s="177"/>
      <c r="AD177" s="177"/>
      <c r="AE177" s="174"/>
      <c r="AF177" s="194"/>
      <c r="AG177" s="175"/>
      <c r="AH177" s="174"/>
      <c r="AI177" s="174"/>
      <c r="AJ177" s="174"/>
      <c r="AK177" s="174"/>
      <c r="AL177" s="177"/>
      <c r="AM177" s="177"/>
      <c r="AN177" s="177"/>
      <c r="AO177" s="177"/>
      <c r="AP177" s="177"/>
      <c r="AQ177" s="177"/>
      <c r="AR177" s="174"/>
      <c r="BL177" s="174"/>
      <c r="BM177" s="174"/>
      <c r="BN177" s="177"/>
      <c r="BO177" s="177"/>
      <c r="BP177" s="174"/>
      <c r="BQ177" s="175"/>
      <c r="BR177" s="174"/>
      <c r="BS177" s="174"/>
      <c r="BT177" s="174"/>
      <c r="BU177" s="174"/>
      <c r="BV177" s="174"/>
      <c r="BW177" s="174"/>
      <c r="BX177" s="174"/>
      <c r="BY177" s="174"/>
      <c r="BZ177" s="174"/>
      <c r="CA177" s="174"/>
      <c r="CB177" s="174"/>
      <c r="CC177" s="174"/>
      <c r="CD177" s="174"/>
      <c r="CE177" s="174"/>
      <c r="CF177" s="174"/>
      <c r="CG177" s="174"/>
    </row>
    <row r="178" spans="1:85" ht="16.5" customHeight="1" x14ac:dyDescent="0.25">
      <c r="A178" s="178"/>
      <c r="B178" s="176"/>
      <c r="C178" s="176"/>
      <c r="D178" s="47" t="s">
        <v>43</v>
      </c>
      <c r="G178" s="175" t="s">
        <v>307</v>
      </c>
      <c r="I178" s="177">
        <v>19</v>
      </c>
      <c r="J178" s="177">
        <v>6</v>
      </c>
      <c r="K178" s="177">
        <v>12</v>
      </c>
      <c r="L178" s="341">
        <v>18</v>
      </c>
      <c r="M178" s="177">
        <v>0</v>
      </c>
      <c r="N178" s="175"/>
      <c r="O178" s="370"/>
      <c r="P178" s="176"/>
      <c r="Q178" s="178"/>
      <c r="R178" s="249"/>
      <c r="S178" s="249"/>
      <c r="T178" s="194"/>
      <c r="U178" s="175"/>
      <c r="V178" s="174"/>
      <c r="W178" s="174"/>
      <c r="X178" s="174"/>
      <c r="Y178" s="174"/>
      <c r="Z178" s="177"/>
      <c r="AA178" s="177"/>
      <c r="AB178" s="177"/>
      <c r="AC178" s="177"/>
      <c r="AD178" s="177"/>
      <c r="AE178" s="174"/>
      <c r="AF178" s="194"/>
      <c r="AG178" s="175"/>
      <c r="AH178" s="174"/>
      <c r="AI178" s="174"/>
      <c r="AJ178" s="174"/>
      <c r="AK178" s="174"/>
      <c r="AL178" s="177"/>
      <c r="AM178" s="177"/>
      <c r="AN178" s="177"/>
      <c r="AO178" s="177"/>
      <c r="AP178" s="177"/>
      <c r="AQ178" s="177"/>
      <c r="AR178" s="174"/>
      <c r="BL178" s="174"/>
      <c r="BM178" s="174"/>
      <c r="BN178" s="177"/>
      <c r="BO178" s="177"/>
      <c r="BP178" s="174"/>
      <c r="BQ178" s="175"/>
      <c r="BR178" s="174"/>
      <c r="BS178" s="174"/>
      <c r="BT178" s="174"/>
      <c r="BU178" s="174"/>
      <c r="BV178" s="174"/>
      <c r="BW178" s="174"/>
      <c r="BX178" s="174"/>
      <c r="BY178" s="174"/>
      <c r="BZ178" s="174"/>
      <c r="CA178" s="174"/>
      <c r="CB178" s="174"/>
      <c r="CC178" s="174"/>
      <c r="CD178" s="174"/>
      <c r="CE178" s="174"/>
      <c r="CF178" s="174"/>
      <c r="CG178" s="174"/>
    </row>
    <row r="179" spans="1:85" ht="16.5" customHeight="1" x14ac:dyDescent="0.25">
      <c r="A179" s="178"/>
      <c r="B179" s="174"/>
      <c r="C179" s="174"/>
      <c r="D179" s="47" t="s">
        <v>161</v>
      </c>
      <c r="G179" s="175" t="s">
        <v>177</v>
      </c>
      <c r="I179" s="177">
        <v>21</v>
      </c>
      <c r="J179" s="177">
        <v>6</v>
      </c>
      <c r="K179" s="177">
        <v>11</v>
      </c>
      <c r="L179" s="341">
        <v>17</v>
      </c>
      <c r="M179" s="177">
        <v>0</v>
      </c>
      <c r="N179" s="174"/>
      <c r="O179" s="174"/>
      <c r="P179" s="174"/>
      <c r="Q179" s="178"/>
      <c r="R179" s="249"/>
      <c r="S179" s="249"/>
      <c r="T179" s="194"/>
      <c r="U179" s="175"/>
      <c r="V179" s="174"/>
      <c r="W179" s="174"/>
      <c r="X179" s="174"/>
      <c r="Y179" s="174"/>
      <c r="Z179" s="177"/>
      <c r="AA179" s="177"/>
      <c r="AB179" s="177"/>
      <c r="AC179" s="177"/>
      <c r="AD179" s="177"/>
      <c r="AE179" s="174"/>
      <c r="AF179" s="194"/>
      <c r="AG179" s="175"/>
      <c r="AH179" s="174"/>
      <c r="AI179" s="174"/>
      <c r="AJ179" s="174"/>
      <c r="AK179" s="174"/>
      <c r="AL179" s="177"/>
      <c r="AM179" s="177"/>
      <c r="AN179" s="177"/>
      <c r="AO179" s="177"/>
      <c r="AP179" s="177"/>
      <c r="AQ179" s="177"/>
      <c r="AR179" s="174"/>
      <c r="BL179" s="174"/>
      <c r="BM179" s="174"/>
      <c r="BN179" s="177"/>
      <c r="BO179" s="177"/>
      <c r="BP179" s="174"/>
      <c r="BQ179" s="175"/>
      <c r="BR179" s="174"/>
      <c r="BS179" s="174"/>
      <c r="BT179" s="174"/>
      <c r="BU179" s="174"/>
      <c r="BV179" s="174"/>
      <c r="BW179" s="174"/>
      <c r="BX179" s="174"/>
      <c r="BY179" s="174"/>
      <c r="BZ179" s="174"/>
      <c r="CA179" s="174"/>
      <c r="CB179" s="174"/>
      <c r="CC179" s="174"/>
      <c r="CD179" s="174"/>
      <c r="CE179" s="174"/>
      <c r="CF179" s="174"/>
      <c r="CG179" s="174"/>
    </row>
    <row r="180" spans="1:85" ht="16.5" customHeight="1" x14ac:dyDescent="0.25">
      <c r="A180" s="178"/>
      <c r="B180" s="174"/>
      <c r="C180" s="174"/>
      <c r="D180" s="47" t="s">
        <v>188</v>
      </c>
      <c r="G180" s="175" t="s">
        <v>308</v>
      </c>
      <c r="I180" s="177">
        <v>21</v>
      </c>
      <c r="J180" s="177">
        <v>6</v>
      </c>
      <c r="K180" s="177">
        <v>10</v>
      </c>
      <c r="L180" s="341">
        <v>16</v>
      </c>
      <c r="M180" s="177">
        <v>0</v>
      </c>
      <c r="N180" s="174"/>
      <c r="O180" s="174"/>
      <c r="P180" s="174"/>
      <c r="Q180" s="178"/>
      <c r="R180" s="249"/>
      <c r="S180" s="249"/>
      <c r="T180" s="174"/>
      <c r="U180" s="175"/>
      <c r="V180" s="174"/>
      <c r="W180" s="174"/>
      <c r="X180" s="174"/>
      <c r="Y180" s="174"/>
      <c r="Z180" s="177"/>
      <c r="AA180" s="177"/>
      <c r="AB180" s="177"/>
      <c r="AC180" s="177"/>
      <c r="AD180" s="177"/>
      <c r="AE180" s="174"/>
      <c r="AF180" s="194"/>
      <c r="AG180" s="175"/>
      <c r="AH180" s="174"/>
      <c r="AI180" s="174"/>
      <c r="AJ180" s="174"/>
      <c r="AK180" s="174"/>
      <c r="AL180" s="177"/>
      <c r="AM180" s="177"/>
      <c r="AN180" s="177"/>
      <c r="AO180" s="177"/>
      <c r="AP180" s="177"/>
      <c r="AQ180" s="177"/>
      <c r="AR180" s="174"/>
      <c r="BL180" s="174"/>
      <c r="BM180" s="174"/>
      <c r="BN180" s="177"/>
      <c r="BO180" s="177"/>
      <c r="BP180" s="174"/>
      <c r="BQ180" s="175"/>
      <c r="BR180" s="174"/>
      <c r="BS180" s="174"/>
      <c r="BT180" s="174"/>
      <c r="BU180" s="174"/>
      <c r="BV180" s="174"/>
      <c r="BW180" s="174"/>
      <c r="BX180" s="174"/>
      <c r="BY180" s="174"/>
      <c r="BZ180" s="174"/>
      <c r="CA180" s="174"/>
      <c r="CB180" s="174"/>
      <c r="CC180" s="174"/>
      <c r="CD180" s="174"/>
      <c r="CE180" s="174"/>
      <c r="CF180" s="174"/>
      <c r="CG180" s="174"/>
    </row>
    <row r="181" spans="1:85" ht="16.5" customHeight="1" x14ac:dyDescent="0.25">
      <c r="A181" s="178"/>
      <c r="B181" s="184"/>
      <c r="C181" s="184"/>
      <c r="D181" s="47" t="s">
        <v>96</v>
      </c>
      <c r="G181" s="175" t="s">
        <v>179</v>
      </c>
      <c r="I181" s="177">
        <v>13</v>
      </c>
      <c r="J181" s="177">
        <v>5</v>
      </c>
      <c r="K181" s="177">
        <v>11</v>
      </c>
      <c r="L181" s="341">
        <v>16</v>
      </c>
      <c r="M181" s="177">
        <v>0</v>
      </c>
      <c r="N181" s="184"/>
      <c r="O181" s="184"/>
      <c r="P181" s="174"/>
      <c r="Q181" s="178"/>
      <c r="R181" s="249"/>
      <c r="S181" s="249"/>
      <c r="T181" s="174"/>
      <c r="U181" s="175"/>
      <c r="V181" s="174"/>
      <c r="W181" s="174"/>
      <c r="X181" s="174"/>
      <c r="Y181" s="174"/>
      <c r="Z181" s="177"/>
      <c r="AA181" s="177"/>
      <c r="AB181" s="177"/>
      <c r="AC181" s="177"/>
      <c r="AD181" s="177"/>
      <c r="AE181" s="174"/>
      <c r="AF181" s="194"/>
      <c r="AG181" s="175"/>
      <c r="AH181" s="174"/>
      <c r="AI181" s="174"/>
      <c r="AJ181" s="174"/>
      <c r="AK181" s="174"/>
      <c r="AL181" s="177"/>
      <c r="AM181" s="177"/>
      <c r="AN181" s="177"/>
      <c r="AO181" s="177"/>
      <c r="AP181" s="177"/>
      <c r="AQ181" s="177"/>
      <c r="AR181" s="174"/>
      <c r="BL181" s="174"/>
      <c r="BM181" s="174"/>
      <c r="BN181" s="177"/>
      <c r="BO181" s="177"/>
      <c r="BP181" s="174"/>
      <c r="BQ181" s="175"/>
      <c r="BR181" s="174"/>
      <c r="BS181" s="174"/>
      <c r="BT181" s="174"/>
      <c r="BU181" s="174"/>
      <c r="BV181" s="174"/>
      <c r="BW181" s="174"/>
      <c r="BX181" s="174"/>
      <c r="BY181" s="174"/>
      <c r="BZ181" s="174"/>
      <c r="CA181" s="174"/>
      <c r="CB181" s="174"/>
      <c r="CC181" s="174"/>
      <c r="CD181" s="174"/>
      <c r="CE181" s="174"/>
      <c r="CF181" s="174"/>
      <c r="CG181" s="174"/>
    </row>
    <row r="182" spans="1:85" ht="16.5" customHeight="1" x14ac:dyDescent="0.25">
      <c r="A182" s="178"/>
      <c r="B182" s="174"/>
      <c r="C182" s="174"/>
      <c r="D182" s="47" t="s">
        <v>55</v>
      </c>
      <c r="G182" s="175" t="s">
        <v>21</v>
      </c>
      <c r="I182" s="177">
        <v>19</v>
      </c>
      <c r="J182" s="177">
        <v>8</v>
      </c>
      <c r="K182" s="177">
        <v>7</v>
      </c>
      <c r="L182" s="341">
        <v>15</v>
      </c>
      <c r="M182" s="177">
        <v>4</v>
      </c>
      <c r="N182" s="174"/>
      <c r="O182" s="174"/>
      <c r="P182" s="174"/>
      <c r="Q182" s="178"/>
      <c r="R182" s="249"/>
      <c r="S182" s="249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5"/>
      <c r="AH182" s="174"/>
      <c r="AI182" s="174"/>
      <c r="AJ182" s="174"/>
      <c r="AK182" s="174"/>
      <c r="AL182" s="177"/>
      <c r="AM182" s="177"/>
      <c r="AN182" s="177"/>
      <c r="AO182" s="177"/>
      <c r="AP182" s="177"/>
      <c r="AQ182" s="177"/>
      <c r="AR182" s="174"/>
      <c r="BL182" s="174"/>
      <c r="BM182" s="174"/>
      <c r="BN182" s="177"/>
      <c r="BO182" s="177"/>
      <c r="BP182" s="174"/>
      <c r="BQ182" s="175"/>
      <c r="BR182" s="174"/>
      <c r="BS182" s="174"/>
      <c r="BT182" s="174"/>
      <c r="BU182" s="174"/>
      <c r="BV182" s="174"/>
      <c r="BW182" s="174"/>
      <c r="BX182" s="174"/>
      <c r="BY182" s="174"/>
      <c r="BZ182" s="174"/>
      <c r="CA182" s="174"/>
      <c r="CB182" s="174"/>
      <c r="CC182" s="174"/>
      <c r="CD182" s="174"/>
      <c r="CE182" s="174"/>
      <c r="CF182" s="174"/>
      <c r="CG182" s="174"/>
    </row>
    <row r="183" spans="1:85" ht="16.5" customHeight="1" x14ac:dyDescent="0.25">
      <c r="A183" s="178"/>
      <c r="B183" s="174"/>
      <c r="C183" s="184"/>
      <c r="D183" s="47" t="s">
        <v>46</v>
      </c>
      <c r="G183" s="175" t="s">
        <v>177</v>
      </c>
      <c r="I183" s="177">
        <v>21</v>
      </c>
      <c r="J183" s="177">
        <v>7</v>
      </c>
      <c r="K183" s="177">
        <v>7</v>
      </c>
      <c r="L183" s="341">
        <v>14</v>
      </c>
      <c r="M183" s="177">
        <v>12</v>
      </c>
      <c r="N183" s="184"/>
      <c r="O183" s="174"/>
      <c r="P183" s="174"/>
      <c r="Q183" s="178"/>
      <c r="R183" s="249"/>
      <c r="S183" s="249"/>
      <c r="T183" s="174"/>
      <c r="U183" s="175"/>
      <c r="V183" s="174"/>
      <c r="W183" s="174"/>
      <c r="X183" s="174"/>
      <c r="Y183" s="174"/>
      <c r="Z183" s="177"/>
      <c r="AA183" s="177"/>
      <c r="AB183" s="177"/>
      <c r="AC183" s="177"/>
      <c r="AD183" s="177"/>
      <c r="AE183" s="174"/>
      <c r="AF183" s="174"/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/>
      <c r="AQ183" s="177"/>
      <c r="AR183" s="174"/>
      <c r="BL183" s="174"/>
      <c r="BM183" s="174"/>
      <c r="BN183" s="205"/>
      <c r="BO183" s="205"/>
      <c r="BP183" s="174"/>
      <c r="BQ183" s="205"/>
      <c r="BR183" s="174"/>
      <c r="BS183" s="174"/>
      <c r="BT183" s="174"/>
      <c r="BU183" s="174"/>
      <c r="BV183" s="174"/>
      <c r="BW183" s="174"/>
      <c r="BX183" s="174"/>
      <c r="BY183" s="174"/>
      <c r="BZ183" s="174"/>
      <c r="CA183" s="174"/>
      <c r="CB183" s="174"/>
      <c r="CC183" s="174"/>
      <c r="CD183" s="174"/>
      <c r="CE183" s="174"/>
      <c r="CF183" s="174"/>
      <c r="CG183" s="174"/>
    </row>
    <row r="184" spans="1:85" ht="16.5" customHeight="1" x14ac:dyDescent="0.25">
      <c r="A184" s="178"/>
      <c r="B184" s="174"/>
      <c r="C184" s="175"/>
      <c r="D184" s="47" t="s">
        <v>48</v>
      </c>
      <c r="G184" s="175" t="s">
        <v>308</v>
      </c>
      <c r="I184" s="177">
        <v>16</v>
      </c>
      <c r="J184" s="177">
        <v>4</v>
      </c>
      <c r="K184" s="177">
        <v>10</v>
      </c>
      <c r="L184" s="341">
        <v>14</v>
      </c>
      <c r="M184" s="177">
        <v>2</v>
      </c>
      <c r="N184" s="320"/>
      <c r="O184" s="175"/>
      <c r="P184" s="174"/>
      <c r="Q184" s="178"/>
      <c r="R184" s="249"/>
      <c r="S184" s="249"/>
      <c r="T184" s="174"/>
      <c r="U184" s="175"/>
      <c r="V184" s="174"/>
      <c r="W184" s="174"/>
      <c r="X184" s="174"/>
      <c r="Y184" s="174"/>
      <c r="Z184" s="177"/>
      <c r="AA184" s="177"/>
      <c r="AB184" s="177"/>
      <c r="AC184" s="177"/>
      <c r="AD184" s="177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7"/>
      <c r="AR184" s="174"/>
      <c r="BL184" s="174"/>
      <c r="BM184" s="174"/>
      <c r="BN184" s="205"/>
      <c r="BO184" s="205"/>
      <c r="BP184" s="174"/>
      <c r="BQ184" s="205"/>
      <c r="BR184" s="174"/>
      <c r="BS184" s="174"/>
      <c r="BT184" s="174"/>
      <c r="BU184" s="174"/>
      <c r="BV184" s="174"/>
      <c r="BW184" s="174"/>
      <c r="BX184" s="174"/>
      <c r="BY184" s="174"/>
      <c r="BZ184" s="174"/>
      <c r="CA184" s="174"/>
      <c r="CB184" s="174"/>
      <c r="CC184" s="174"/>
      <c r="CD184" s="174"/>
      <c r="CE184" s="174"/>
      <c r="CF184" s="174"/>
      <c r="CG184" s="174"/>
    </row>
    <row r="185" spans="1:85" ht="16.5" customHeight="1" x14ac:dyDescent="0.25">
      <c r="A185" s="178"/>
      <c r="B185" s="174"/>
      <c r="C185" s="175"/>
      <c r="D185" s="47" t="s">
        <v>83</v>
      </c>
      <c r="G185" s="175" t="s">
        <v>309</v>
      </c>
      <c r="I185" s="177">
        <v>19</v>
      </c>
      <c r="J185" s="177">
        <v>4</v>
      </c>
      <c r="K185" s="177">
        <v>10</v>
      </c>
      <c r="L185" s="341">
        <v>14</v>
      </c>
      <c r="M185" s="177">
        <v>0</v>
      </c>
      <c r="N185" s="320"/>
      <c r="O185" s="175"/>
      <c r="P185" s="174"/>
      <c r="Q185" s="178"/>
      <c r="R185" s="249"/>
      <c r="S185" s="249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7"/>
      <c r="AR185" s="174"/>
      <c r="BL185" s="174"/>
      <c r="BM185" s="174"/>
      <c r="BN185" s="177"/>
      <c r="BO185" s="177"/>
      <c r="BP185" s="174"/>
      <c r="BQ185" s="175"/>
      <c r="BR185" s="174"/>
      <c r="BS185" s="174"/>
      <c r="BT185" s="174"/>
      <c r="BU185" s="174"/>
      <c r="BV185" s="174"/>
      <c r="BW185" s="174"/>
      <c r="BX185" s="174"/>
      <c r="BY185" s="174"/>
      <c r="BZ185" s="174"/>
      <c r="CA185" s="174"/>
      <c r="CB185" s="174"/>
      <c r="CC185" s="174"/>
      <c r="CD185" s="174"/>
      <c r="CE185" s="174"/>
      <c r="CF185" s="174"/>
      <c r="CG185" s="174"/>
    </row>
    <row r="186" spans="1:85" ht="16.5" customHeight="1" x14ac:dyDescent="0.25">
      <c r="A186" s="178"/>
      <c r="B186" s="174"/>
      <c r="C186" s="175"/>
      <c r="D186" s="47" t="s">
        <v>154</v>
      </c>
      <c r="G186" s="175" t="s">
        <v>309</v>
      </c>
      <c r="I186" s="177">
        <v>21</v>
      </c>
      <c r="J186" s="177">
        <v>2</v>
      </c>
      <c r="K186" s="177">
        <v>12</v>
      </c>
      <c r="L186" s="341">
        <v>14</v>
      </c>
      <c r="M186" s="177">
        <v>0</v>
      </c>
      <c r="N186" s="320"/>
      <c r="O186" s="175"/>
      <c r="P186" s="174"/>
      <c r="Q186" s="178"/>
      <c r="R186" s="177"/>
      <c r="S186" s="177"/>
      <c r="AL186" s="174"/>
      <c r="AM186" s="174"/>
      <c r="AN186" s="174"/>
      <c r="AO186" s="174"/>
      <c r="AP186" s="174"/>
      <c r="AQ186" s="177"/>
      <c r="AR186" s="174"/>
      <c r="BL186" s="174"/>
      <c r="BM186" s="174"/>
      <c r="BN186" s="177"/>
      <c r="BO186" s="177"/>
      <c r="BP186" s="174"/>
      <c r="BQ186" s="175"/>
      <c r="BR186" s="174"/>
      <c r="BS186" s="174"/>
      <c r="BT186" s="174"/>
      <c r="BU186" s="174"/>
      <c r="BV186" s="174"/>
      <c r="BW186" s="174"/>
      <c r="BX186" s="174"/>
      <c r="BY186" s="174"/>
      <c r="BZ186" s="174"/>
      <c r="CA186" s="174"/>
      <c r="CB186" s="174"/>
      <c r="CC186" s="174"/>
      <c r="CD186" s="174"/>
      <c r="CE186" s="174"/>
      <c r="CF186" s="174"/>
      <c r="CG186" s="174"/>
    </row>
    <row r="187" spans="1:85" ht="16.5" customHeight="1" x14ac:dyDescent="0.25">
      <c r="A187" s="178"/>
      <c r="B187" s="174"/>
      <c r="C187" s="175"/>
      <c r="D187" s="47" t="s">
        <v>116</v>
      </c>
      <c r="G187" s="175" t="s">
        <v>179</v>
      </c>
      <c r="I187" s="321">
        <v>19</v>
      </c>
      <c r="J187" s="321">
        <v>1</v>
      </c>
      <c r="K187" s="321">
        <v>13</v>
      </c>
      <c r="L187" s="341">
        <v>14</v>
      </c>
      <c r="M187" s="321">
        <v>0</v>
      </c>
      <c r="N187" s="320"/>
      <c r="O187" s="175"/>
      <c r="P187" s="174"/>
      <c r="Q187" s="178"/>
      <c r="R187" s="249"/>
      <c r="S187" s="249"/>
      <c r="AL187" s="174"/>
      <c r="AM187" s="174"/>
      <c r="AN187" s="174"/>
      <c r="AO187" s="174"/>
      <c r="AP187" s="174"/>
      <c r="AQ187" s="177"/>
      <c r="AR187" s="174"/>
      <c r="BL187" s="174"/>
      <c r="BM187" s="174"/>
      <c r="BN187" s="177"/>
      <c r="BO187" s="177"/>
      <c r="BP187" s="174"/>
      <c r="BQ187" s="175"/>
      <c r="BR187" s="174"/>
      <c r="BS187" s="174"/>
      <c r="BT187" s="174"/>
      <c r="BU187" s="174"/>
      <c r="BV187" s="174"/>
      <c r="BW187" s="174"/>
      <c r="BX187" s="174"/>
      <c r="BY187" s="174"/>
      <c r="BZ187" s="174"/>
      <c r="CA187" s="174"/>
      <c r="CB187" s="174"/>
      <c r="CC187" s="174"/>
      <c r="CD187" s="174"/>
      <c r="CE187" s="174"/>
      <c r="CF187" s="174"/>
      <c r="CG187" s="174"/>
    </row>
    <row r="188" spans="1:85" ht="16.5" customHeight="1" x14ac:dyDescent="0.25">
      <c r="A188" s="178"/>
      <c r="B188" s="174"/>
      <c r="C188" s="175"/>
      <c r="D188" s="41"/>
      <c r="E188" s="18"/>
      <c r="F188" s="18"/>
      <c r="G188" s="41"/>
      <c r="H188" s="320"/>
      <c r="I188" s="321"/>
      <c r="J188" s="321"/>
      <c r="K188" s="321"/>
      <c r="L188" s="321"/>
      <c r="M188" s="321"/>
      <c r="N188" s="320"/>
      <c r="O188" s="175"/>
      <c r="P188" s="174"/>
      <c r="Q188" s="178"/>
      <c r="R188" s="177"/>
      <c r="S188" s="177"/>
      <c r="AL188" s="174"/>
      <c r="AM188" s="174"/>
      <c r="AN188" s="174"/>
      <c r="AO188" s="174"/>
      <c r="AP188" s="174"/>
      <c r="AQ188" s="177"/>
      <c r="AR188" s="174"/>
      <c r="BL188" s="174"/>
      <c r="BM188" s="174"/>
      <c r="BN188" s="177"/>
      <c r="BO188" s="177"/>
      <c r="BP188" s="174"/>
      <c r="BQ188" s="175"/>
      <c r="BR188" s="174"/>
      <c r="BS188" s="174"/>
      <c r="BT188" s="174"/>
      <c r="BU188" s="174"/>
      <c r="BV188" s="174"/>
      <c r="BW188" s="174"/>
      <c r="BX188" s="174"/>
      <c r="BY188" s="174"/>
      <c r="BZ188" s="174"/>
      <c r="CA188" s="174"/>
      <c r="CB188" s="174"/>
      <c r="CC188" s="174"/>
      <c r="CD188" s="174"/>
      <c r="CE188" s="174"/>
      <c r="CF188" s="174"/>
      <c r="CG188" s="174"/>
    </row>
    <row r="189" spans="1:85" ht="16.5" customHeight="1" x14ac:dyDescent="0.2">
      <c r="A189" s="178"/>
      <c r="B189" s="174"/>
      <c r="C189" s="175"/>
      <c r="N189" s="320"/>
      <c r="O189" s="175"/>
      <c r="P189" s="174"/>
      <c r="Q189" s="178"/>
      <c r="R189" s="249"/>
      <c r="S189" s="249"/>
      <c r="AL189" s="174"/>
      <c r="AM189" s="174"/>
      <c r="AN189" s="174"/>
      <c r="AO189" s="174"/>
      <c r="AP189" s="174"/>
      <c r="AQ189" s="177"/>
      <c r="AR189" s="174"/>
      <c r="BL189" s="174"/>
      <c r="BM189" s="174"/>
      <c r="BN189" s="177"/>
      <c r="BO189" s="177"/>
      <c r="BP189" s="174"/>
      <c r="BQ189" s="175"/>
      <c r="BR189" s="174"/>
      <c r="BS189" s="174"/>
      <c r="BT189" s="174"/>
      <c r="BU189" s="174"/>
      <c r="BV189" s="174"/>
      <c r="BW189" s="174"/>
      <c r="BX189" s="174"/>
      <c r="BY189" s="174"/>
      <c r="BZ189" s="174"/>
      <c r="CA189" s="174"/>
      <c r="CB189" s="174"/>
      <c r="CC189" s="174"/>
      <c r="CD189" s="174"/>
      <c r="CE189" s="174"/>
      <c r="CF189" s="174"/>
      <c r="CG189" s="174"/>
    </row>
    <row r="190" spans="1:85" ht="16.5" customHeight="1" thickBot="1" x14ac:dyDescent="0.25">
      <c r="A190" s="178"/>
      <c r="B190" s="174"/>
      <c r="C190" s="175"/>
      <c r="D190" s="180" t="s">
        <v>147</v>
      </c>
      <c r="E190" s="180"/>
      <c r="F190" s="180"/>
      <c r="G190" s="182" t="s">
        <v>2</v>
      </c>
      <c r="H190" s="182"/>
      <c r="I190" s="182" t="s">
        <v>4</v>
      </c>
      <c r="J190" s="182" t="s">
        <v>30</v>
      </c>
      <c r="K190" s="182" t="s">
        <v>31</v>
      </c>
      <c r="L190" s="182" t="s">
        <v>32</v>
      </c>
      <c r="M190" s="340" t="s">
        <v>3</v>
      </c>
      <c r="N190" s="320"/>
      <c r="O190" s="175"/>
      <c r="P190" s="174"/>
      <c r="Q190" s="178"/>
      <c r="R190" s="177"/>
      <c r="S190" s="177"/>
      <c r="AL190" s="174"/>
      <c r="AM190" s="174"/>
      <c r="AN190" s="174"/>
      <c r="AO190" s="174"/>
      <c r="AP190" s="174"/>
      <c r="AQ190" s="177"/>
      <c r="AR190" s="174"/>
      <c r="BL190" s="174"/>
      <c r="BM190" s="174"/>
      <c r="BN190" s="177"/>
      <c r="BO190" s="177"/>
      <c r="BP190" s="174"/>
      <c r="BQ190" s="175"/>
      <c r="BR190" s="174"/>
      <c r="BS190" s="174"/>
      <c r="BT190" s="174"/>
      <c r="BU190" s="174"/>
      <c r="BV190" s="174"/>
      <c r="BW190" s="174"/>
      <c r="BX190" s="174"/>
      <c r="BY190" s="174"/>
      <c r="BZ190" s="174"/>
      <c r="CA190" s="174"/>
      <c r="CB190" s="174"/>
      <c r="CC190" s="174"/>
      <c r="CD190" s="174"/>
      <c r="CE190" s="174"/>
      <c r="CF190" s="174"/>
      <c r="CG190" s="174"/>
    </row>
    <row r="191" spans="1:85" ht="16.5" customHeight="1" x14ac:dyDescent="0.25">
      <c r="A191" s="178"/>
      <c r="B191" s="174"/>
      <c r="C191" s="175"/>
      <c r="D191" s="47" t="s">
        <v>265</v>
      </c>
      <c r="G191" s="175" t="s">
        <v>309</v>
      </c>
      <c r="I191" s="177">
        <v>6</v>
      </c>
      <c r="J191" s="177">
        <v>9</v>
      </c>
      <c r="K191" s="177">
        <v>3</v>
      </c>
      <c r="L191" s="177">
        <v>12</v>
      </c>
      <c r="M191" s="318">
        <v>18</v>
      </c>
      <c r="N191" s="175"/>
      <c r="O191" s="175"/>
      <c r="P191" s="174"/>
      <c r="Q191" s="178"/>
      <c r="R191" s="177"/>
      <c r="S191" s="177"/>
      <c r="AL191" s="174"/>
      <c r="AM191" s="174"/>
      <c r="AN191" s="174"/>
      <c r="AO191" s="174"/>
      <c r="AP191" s="174"/>
      <c r="AQ191" s="177"/>
      <c r="AR191" s="174"/>
      <c r="BL191" s="174"/>
      <c r="BM191" s="174"/>
      <c r="BN191" s="177"/>
      <c r="BO191" s="177"/>
      <c r="BP191" s="174"/>
      <c r="BQ191" s="175"/>
      <c r="BR191" s="174"/>
      <c r="BS191" s="174"/>
      <c r="BT191" s="174"/>
      <c r="BU191" s="174"/>
      <c r="BV191" s="174"/>
      <c r="BW191" s="174"/>
      <c r="BX191" s="174"/>
      <c r="BY191" s="174"/>
      <c r="BZ191" s="174"/>
      <c r="CA191" s="174"/>
      <c r="CB191" s="174"/>
      <c r="CC191" s="174"/>
      <c r="CD191" s="174"/>
      <c r="CE191" s="174"/>
      <c r="CF191" s="174"/>
      <c r="CG191" s="174"/>
    </row>
    <row r="192" spans="1:85" ht="16.5" customHeight="1" x14ac:dyDescent="0.25">
      <c r="A192" s="178"/>
      <c r="B192" s="174"/>
      <c r="C192" s="175"/>
      <c r="D192" s="47" t="s">
        <v>46</v>
      </c>
      <c r="G192" s="175" t="s">
        <v>177</v>
      </c>
      <c r="I192" s="177">
        <v>21</v>
      </c>
      <c r="J192" s="177">
        <v>7</v>
      </c>
      <c r="K192" s="177">
        <v>7</v>
      </c>
      <c r="L192" s="177">
        <v>14</v>
      </c>
      <c r="M192" s="318">
        <v>12</v>
      </c>
      <c r="N192" s="175"/>
      <c r="O192" s="175"/>
      <c r="P192" s="174"/>
      <c r="Q192" s="178"/>
      <c r="R192" s="177"/>
      <c r="S192" s="177"/>
      <c r="AL192" s="174"/>
      <c r="AM192" s="174"/>
      <c r="AN192" s="174"/>
      <c r="AO192" s="174"/>
      <c r="AP192" s="174"/>
      <c r="AQ192" s="177"/>
      <c r="AR192" s="174"/>
      <c r="BL192" s="174"/>
      <c r="BM192" s="174"/>
      <c r="BN192" s="177"/>
      <c r="BO192" s="177"/>
      <c r="BP192" s="174"/>
      <c r="BQ192" s="175"/>
      <c r="BR192" s="174"/>
      <c r="BS192" s="174"/>
      <c r="BT192" s="174"/>
      <c r="BU192" s="174"/>
      <c r="BV192" s="174"/>
      <c r="BW192" s="174"/>
      <c r="BX192" s="174"/>
      <c r="BY192" s="174"/>
      <c r="BZ192" s="174"/>
      <c r="CA192" s="174"/>
      <c r="CB192" s="174"/>
      <c r="CC192" s="174"/>
      <c r="CD192" s="174"/>
      <c r="CE192" s="174"/>
      <c r="CF192" s="174"/>
      <c r="CG192" s="174"/>
    </row>
    <row r="193" spans="1:85" ht="16.5" customHeight="1" x14ac:dyDescent="0.25">
      <c r="A193" s="178"/>
      <c r="B193" s="174"/>
      <c r="C193" s="175"/>
      <c r="D193" s="47" t="s">
        <v>149</v>
      </c>
      <c r="G193" s="175" t="s">
        <v>309</v>
      </c>
      <c r="I193" s="177">
        <v>19</v>
      </c>
      <c r="J193" s="177">
        <v>0</v>
      </c>
      <c r="K193" s="177">
        <v>2</v>
      </c>
      <c r="L193" s="177">
        <v>2</v>
      </c>
      <c r="M193" s="318">
        <v>12</v>
      </c>
      <c r="N193" s="175"/>
      <c r="O193" s="175"/>
      <c r="P193" s="174"/>
      <c r="Q193" s="178"/>
      <c r="R193" s="174"/>
      <c r="S193" s="174"/>
      <c r="AL193" s="174"/>
      <c r="AM193" s="174"/>
      <c r="AN193" s="174"/>
      <c r="AO193" s="174"/>
      <c r="AP193" s="174"/>
      <c r="AQ193" s="251"/>
      <c r="AR193" s="174"/>
      <c r="BL193" s="174"/>
      <c r="BM193" s="174"/>
      <c r="BN193" s="205"/>
      <c r="BO193" s="205"/>
      <c r="BP193" s="174"/>
      <c r="BQ193" s="205"/>
      <c r="BR193" s="174"/>
      <c r="BS193" s="174"/>
      <c r="BT193" s="174"/>
      <c r="BU193" s="174"/>
      <c r="BV193" s="174"/>
      <c r="BW193" s="174"/>
      <c r="BX193" s="174"/>
      <c r="BY193" s="174"/>
      <c r="BZ193" s="174"/>
      <c r="CA193" s="174"/>
      <c r="CB193" s="174"/>
      <c r="CC193" s="174"/>
      <c r="CD193" s="174"/>
      <c r="CE193" s="174"/>
      <c r="CF193" s="174"/>
      <c r="CG193" s="174"/>
    </row>
    <row r="194" spans="1:85" ht="16.5" customHeight="1" x14ac:dyDescent="0.25">
      <c r="A194" s="178"/>
      <c r="B194" s="174"/>
      <c r="C194" s="175"/>
      <c r="D194" s="47" t="s">
        <v>180</v>
      </c>
      <c r="G194" s="175" t="s">
        <v>173</v>
      </c>
      <c r="I194" s="177">
        <v>18</v>
      </c>
      <c r="J194" s="177">
        <v>0</v>
      </c>
      <c r="K194" s="177">
        <v>3</v>
      </c>
      <c r="L194" s="177">
        <v>3</v>
      </c>
      <c r="M194" s="318">
        <v>12</v>
      </c>
      <c r="N194" s="175"/>
      <c r="O194" s="175"/>
      <c r="P194" s="174"/>
      <c r="Q194" s="178"/>
      <c r="R194" s="174"/>
      <c r="S194" s="174"/>
      <c r="AL194" s="174"/>
      <c r="AM194" s="174"/>
      <c r="AN194" s="174"/>
      <c r="AO194" s="174"/>
      <c r="AP194" s="174"/>
      <c r="AQ194" s="251"/>
      <c r="AR194" s="174"/>
      <c r="BL194" s="174"/>
      <c r="BM194" s="174"/>
      <c r="BN194" s="176"/>
      <c r="BO194" s="176"/>
      <c r="BP194" s="174"/>
      <c r="BQ194" s="176"/>
      <c r="BR194" s="174"/>
      <c r="BS194" s="174"/>
      <c r="BT194" s="174"/>
      <c r="BU194" s="174"/>
      <c r="BV194" s="174"/>
      <c r="BW194" s="174"/>
      <c r="BX194" s="174"/>
      <c r="BY194" s="174"/>
      <c r="BZ194" s="174"/>
      <c r="CA194" s="174"/>
      <c r="CB194" s="174"/>
      <c r="CC194" s="174"/>
      <c r="CD194" s="174"/>
      <c r="CE194" s="174"/>
      <c r="CF194" s="174"/>
      <c r="CG194" s="174"/>
    </row>
    <row r="195" spans="1:85" ht="16.5" customHeight="1" x14ac:dyDescent="0.25">
      <c r="A195" s="178"/>
      <c r="B195" s="174"/>
      <c r="C195" s="320"/>
      <c r="D195" s="47" t="s">
        <v>41</v>
      </c>
      <c r="G195" s="175" t="s">
        <v>21</v>
      </c>
      <c r="I195" s="177">
        <v>20</v>
      </c>
      <c r="J195" s="177">
        <v>1</v>
      </c>
      <c r="K195" s="177">
        <v>7</v>
      </c>
      <c r="L195" s="177">
        <v>8</v>
      </c>
      <c r="M195" s="318">
        <v>10</v>
      </c>
      <c r="N195" s="320"/>
      <c r="O195" s="320"/>
      <c r="P195" s="174"/>
      <c r="Q195" s="178"/>
      <c r="R195" s="174"/>
      <c r="S195" s="174"/>
      <c r="AL195" s="174"/>
      <c r="AM195" s="174"/>
      <c r="AN195" s="174"/>
      <c r="AO195" s="174"/>
      <c r="AP195" s="174"/>
      <c r="AQ195" s="251"/>
      <c r="AR195" s="174"/>
      <c r="BL195" s="174"/>
      <c r="BM195" s="174"/>
      <c r="BN195" s="175"/>
      <c r="BO195" s="175"/>
      <c r="BP195" s="174"/>
      <c r="BQ195" s="176"/>
      <c r="BR195" s="174"/>
      <c r="BS195" s="174"/>
      <c r="BT195" s="174"/>
      <c r="BU195" s="174"/>
      <c r="BV195" s="174"/>
      <c r="BW195" s="174"/>
      <c r="BX195" s="174"/>
      <c r="BY195" s="174"/>
      <c r="BZ195" s="174"/>
      <c r="CA195" s="174"/>
      <c r="CB195" s="174"/>
      <c r="CC195" s="174"/>
      <c r="CD195" s="174"/>
      <c r="CE195" s="174"/>
      <c r="CF195" s="174"/>
      <c r="CG195" s="174"/>
    </row>
    <row r="196" spans="1:85" ht="16.5" customHeight="1" x14ac:dyDescent="0.25">
      <c r="A196" s="178"/>
      <c r="B196" s="174"/>
      <c r="C196" s="320"/>
      <c r="D196" s="47" t="s">
        <v>20</v>
      </c>
      <c r="G196" s="175" t="s">
        <v>179</v>
      </c>
      <c r="I196" s="177">
        <v>19</v>
      </c>
      <c r="J196" s="177">
        <v>0</v>
      </c>
      <c r="K196" s="177">
        <v>4</v>
      </c>
      <c r="L196" s="177">
        <v>4</v>
      </c>
      <c r="M196" s="318">
        <v>8</v>
      </c>
      <c r="N196" s="320"/>
      <c r="O196" s="320"/>
      <c r="P196" s="174"/>
      <c r="Q196" s="178"/>
      <c r="R196" s="174"/>
      <c r="S196" s="174"/>
      <c r="AL196" s="174"/>
      <c r="AM196" s="174"/>
      <c r="AN196" s="174"/>
      <c r="AO196" s="174"/>
      <c r="AP196" s="174"/>
      <c r="AQ196" s="251"/>
      <c r="AR196" s="174"/>
      <c r="BL196" s="174"/>
      <c r="BM196" s="174"/>
      <c r="BN196" s="174"/>
      <c r="BO196" s="174"/>
      <c r="BP196" s="174"/>
      <c r="BQ196" s="174"/>
      <c r="BR196" s="174"/>
      <c r="BS196" s="174"/>
      <c r="BT196" s="174"/>
      <c r="BU196" s="174"/>
      <c r="BV196" s="174"/>
      <c r="BW196" s="174"/>
      <c r="BX196" s="174"/>
      <c r="BY196" s="174"/>
      <c r="BZ196" s="174"/>
      <c r="CA196" s="174"/>
      <c r="CB196" s="174"/>
      <c r="CC196" s="174"/>
      <c r="CD196" s="174"/>
      <c r="CE196" s="174"/>
      <c r="CF196" s="174"/>
      <c r="CG196" s="174"/>
    </row>
    <row r="197" spans="1:85" ht="16.5" customHeight="1" x14ac:dyDescent="0.25">
      <c r="A197" s="178"/>
      <c r="B197" s="174"/>
      <c r="C197" s="320"/>
      <c r="D197" s="47" t="s">
        <v>424</v>
      </c>
      <c r="G197" s="175" t="s">
        <v>177</v>
      </c>
      <c r="I197" s="177">
        <v>5</v>
      </c>
      <c r="J197" s="177">
        <v>0</v>
      </c>
      <c r="K197" s="177">
        <v>2</v>
      </c>
      <c r="L197" s="177">
        <v>2</v>
      </c>
      <c r="M197" s="318">
        <v>6</v>
      </c>
      <c r="N197" s="320"/>
      <c r="O197" s="320"/>
      <c r="P197" s="174"/>
      <c r="Q197" s="178"/>
      <c r="R197" s="174"/>
      <c r="S197" s="174"/>
      <c r="AL197" s="174"/>
      <c r="AM197" s="174"/>
      <c r="AN197" s="174"/>
      <c r="AO197" s="174"/>
      <c r="AP197" s="174"/>
      <c r="AQ197" s="251"/>
      <c r="AR197" s="174"/>
      <c r="BL197" s="174"/>
      <c r="BM197" s="174"/>
      <c r="BN197" s="174"/>
      <c r="BO197" s="174"/>
      <c r="BP197" s="174"/>
      <c r="BQ197" s="174"/>
      <c r="BR197" s="174"/>
      <c r="BS197" s="174"/>
      <c r="BT197" s="174"/>
      <c r="BU197" s="174"/>
      <c r="BV197" s="174"/>
      <c r="BW197" s="174"/>
      <c r="BX197" s="174"/>
      <c r="BY197" s="174"/>
      <c r="BZ197" s="174"/>
      <c r="CA197" s="174"/>
      <c r="CB197" s="174"/>
      <c r="CC197" s="174"/>
      <c r="CD197" s="174"/>
      <c r="CE197" s="174"/>
      <c r="CF197" s="174"/>
      <c r="CG197" s="174"/>
    </row>
    <row r="198" spans="1:85" ht="16.5" customHeight="1" x14ac:dyDescent="0.25">
      <c r="A198" s="178"/>
      <c r="B198" s="174"/>
      <c r="C198" s="320"/>
      <c r="D198" s="47" t="s">
        <v>62</v>
      </c>
      <c r="G198" s="175" t="s">
        <v>308</v>
      </c>
      <c r="I198" s="177">
        <v>16</v>
      </c>
      <c r="J198" s="177">
        <v>0</v>
      </c>
      <c r="K198" s="177">
        <v>4</v>
      </c>
      <c r="L198" s="177">
        <v>4</v>
      </c>
      <c r="M198" s="318">
        <v>6</v>
      </c>
      <c r="N198" s="320"/>
      <c r="O198" s="320"/>
      <c r="P198" s="174"/>
      <c r="Q198" s="178"/>
      <c r="R198" s="174"/>
      <c r="S198" s="174"/>
      <c r="AL198" s="174"/>
      <c r="AM198" s="174"/>
      <c r="AN198" s="174"/>
      <c r="AO198" s="174"/>
      <c r="AP198" s="174"/>
      <c r="AQ198" s="251"/>
      <c r="AR198" s="174"/>
      <c r="BL198" s="174"/>
      <c r="BM198" s="174"/>
      <c r="BN198" s="174"/>
      <c r="BO198" s="174"/>
      <c r="BP198" s="174"/>
      <c r="BQ198" s="174"/>
      <c r="BR198" s="174"/>
      <c r="BS198" s="174"/>
      <c r="BT198" s="174"/>
      <c r="BU198" s="174"/>
      <c r="BV198" s="174"/>
      <c r="BW198" s="174"/>
      <c r="BX198" s="174"/>
      <c r="BY198" s="174"/>
      <c r="BZ198" s="174"/>
      <c r="CA198" s="174"/>
      <c r="CB198" s="174"/>
      <c r="CC198" s="174"/>
      <c r="CD198" s="174"/>
      <c r="CE198" s="174"/>
      <c r="CF198" s="174"/>
      <c r="CG198" s="174"/>
    </row>
    <row r="199" spans="1:85" ht="16.5" customHeight="1" x14ac:dyDescent="0.25">
      <c r="A199" s="178"/>
      <c r="B199" s="174"/>
      <c r="C199" s="320"/>
      <c r="D199" s="47" t="s">
        <v>137</v>
      </c>
      <c r="G199" s="175" t="s">
        <v>307</v>
      </c>
      <c r="I199" s="177">
        <v>16</v>
      </c>
      <c r="J199" s="177">
        <v>6</v>
      </c>
      <c r="K199" s="177">
        <v>7</v>
      </c>
      <c r="L199" s="177">
        <v>13</v>
      </c>
      <c r="M199" s="318">
        <v>6</v>
      </c>
      <c r="N199" s="320"/>
      <c r="O199" s="320"/>
      <c r="P199" s="174"/>
      <c r="Q199" s="178"/>
      <c r="R199" s="174"/>
      <c r="S199" s="174"/>
      <c r="AL199" s="174"/>
      <c r="AM199" s="174"/>
      <c r="AN199" s="174"/>
      <c r="AO199" s="174"/>
      <c r="AP199" s="174"/>
      <c r="AQ199" s="251"/>
      <c r="AR199" s="174"/>
      <c r="BL199" s="174"/>
      <c r="BM199" s="174"/>
      <c r="BN199" s="174"/>
      <c r="BO199" s="174"/>
      <c r="BP199" s="174"/>
      <c r="BQ199" s="174"/>
      <c r="BR199" s="174"/>
      <c r="BS199" s="174"/>
      <c r="BT199" s="174"/>
      <c r="BU199" s="174"/>
      <c r="BV199" s="174"/>
      <c r="BW199" s="174"/>
      <c r="BX199" s="174"/>
      <c r="BY199" s="174"/>
      <c r="BZ199" s="174"/>
      <c r="CA199" s="174"/>
      <c r="CB199" s="174"/>
      <c r="CC199" s="174"/>
      <c r="CD199" s="174"/>
      <c r="CE199" s="174"/>
      <c r="CF199" s="174"/>
      <c r="CG199" s="174"/>
    </row>
    <row r="200" spans="1:85" ht="16.5" customHeight="1" x14ac:dyDescent="0.25">
      <c r="A200" s="178"/>
      <c r="B200" s="174"/>
      <c r="C200" s="320"/>
      <c r="D200" s="47" t="s">
        <v>150</v>
      </c>
      <c r="G200" s="175" t="s">
        <v>177</v>
      </c>
      <c r="I200" s="177">
        <v>19</v>
      </c>
      <c r="J200" s="177">
        <v>16</v>
      </c>
      <c r="K200" s="177">
        <v>14</v>
      </c>
      <c r="L200" s="177">
        <v>30</v>
      </c>
      <c r="M200" s="318">
        <v>6</v>
      </c>
      <c r="N200" s="320"/>
      <c r="O200" s="320"/>
      <c r="P200" s="174"/>
      <c r="Q200" s="178"/>
      <c r="R200" s="174"/>
      <c r="S200" s="174"/>
      <c r="AL200" s="174"/>
      <c r="AM200" s="174"/>
      <c r="AN200" s="174"/>
      <c r="AO200" s="174"/>
      <c r="AP200" s="174"/>
      <c r="AQ200" s="251"/>
      <c r="AR200" s="174"/>
      <c r="BL200" s="174"/>
      <c r="BM200" s="174"/>
      <c r="BN200" s="174"/>
      <c r="BO200" s="174"/>
      <c r="BP200" s="174"/>
      <c r="BQ200" s="174"/>
      <c r="BR200" s="174"/>
      <c r="BS200" s="174"/>
      <c r="BT200" s="174"/>
      <c r="BU200" s="174"/>
      <c r="BV200" s="174"/>
      <c r="BW200" s="174"/>
      <c r="BX200" s="174"/>
      <c r="BY200" s="174"/>
      <c r="BZ200" s="174"/>
      <c r="CA200" s="174"/>
      <c r="CB200" s="174"/>
      <c r="CC200" s="174"/>
      <c r="CD200" s="174"/>
      <c r="CE200" s="174"/>
      <c r="CF200" s="174"/>
      <c r="CG200" s="174"/>
    </row>
    <row r="201" spans="1:85" ht="16.5" customHeight="1" x14ac:dyDescent="0.25">
      <c r="A201" s="178"/>
      <c r="B201" s="174"/>
      <c r="C201" s="320"/>
      <c r="D201" s="47" t="s">
        <v>165</v>
      </c>
      <c r="G201" s="175" t="s">
        <v>308</v>
      </c>
      <c r="I201" s="177">
        <v>19</v>
      </c>
      <c r="J201" s="177">
        <v>18</v>
      </c>
      <c r="K201" s="177">
        <v>14</v>
      </c>
      <c r="L201" s="177">
        <v>32</v>
      </c>
      <c r="M201" s="318">
        <v>6</v>
      </c>
      <c r="N201" s="320"/>
      <c r="O201" s="320"/>
      <c r="P201" s="174"/>
      <c r="Q201" s="178"/>
      <c r="R201" s="174"/>
      <c r="S201" s="174"/>
      <c r="AL201" s="174"/>
      <c r="AM201" s="174"/>
      <c r="AN201" s="174"/>
      <c r="AO201" s="174"/>
      <c r="AP201" s="174"/>
      <c r="AQ201" s="251"/>
      <c r="AR201" s="174"/>
      <c r="BL201" s="174"/>
      <c r="BM201" s="174"/>
      <c r="BN201" s="174"/>
      <c r="BO201" s="174"/>
      <c r="BP201" s="174"/>
      <c r="BQ201" s="174"/>
      <c r="BR201" s="174"/>
      <c r="BS201" s="174"/>
      <c r="BT201" s="174"/>
      <c r="BU201" s="174"/>
      <c r="BV201" s="174"/>
      <c r="BW201" s="174"/>
      <c r="BX201" s="174"/>
      <c r="BY201" s="174"/>
      <c r="BZ201" s="174"/>
      <c r="CA201" s="174"/>
      <c r="CB201" s="174"/>
      <c r="CC201" s="174"/>
      <c r="CD201" s="174"/>
      <c r="CE201" s="174"/>
      <c r="CF201" s="174"/>
      <c r="CG201" s="174"/>
    </row>
    <row r="202" spans="1:85" ht="16.5" customHeight="1" x14ac:dyDescent="0.25">
      <c r="A202" s="178"/>
      <c r="B202" s="174"/>
      <c r="C202" s="320"/>
      <c r="D202" s="47" t="s">
        <v>71</v>
      </c>
      <c r="G202" s="175" t="s">
        <v>17</v>
      </c>
      <c r="I202" s="177">
        <v>19</v>
      </c>
      <c r="J202" s="177">
        <v>28</v>
      </c>
      <c r="K202" s="177">
        <v>28</v>
      </c>
      <c r="L202" s="177">
        <v>56</v>
      </c>
      <c r="M202" s="318">
        <v>6</v>
      </c>
      <c r="N202" s="320"/>
      <c r="O202" s="320"/>
      <c r="P202" s="174"/>
      <c r="Q202" s="178"/>
      <c r="R202" s="174"/>
      <c r="S202" s="174"/>
      <c r="AL202" s="174"/>
      <c r="AM202" s="174"/>
      <c r="AN202" s="174"/>
      <c r="AO202" s="174"/>
      <c r="AP202" s="174"/>
      <c r="AQ202" s="251"/>
      <c r="AR202" s="174"/>
      <c r="BL202" s="174"/>
      <c r="BM202" s="174"/>
      <c r="BN202" s="174"/>
      <c r="BO202" s="174"/>
      <c r="BP202" s="174"/>
      <c r="BQ202" s="174"/>
      <c r="BR202" s="174"/>
      <c r="BS202" s="174"/>
      <c r="BT202" s="174"/>
      <c r="BU202" s="174"/>
      <c r="BV202" s="174"/>
      <c r="BW202" s="174"/>
      <c r="BX202" s="174"/>
      <c r="BY202" s="174"/>
      <c r="BZ202" s="174"/>
      <c r="CA202" s="174"/>
      <c r="CB202" s="174"/>
      <c r="CC202" s="174"/>
      <c r="CD202" s="174"/>
      <c r="CE202" s="174"/>
      <c r="CF202" s="174"/>
      <c r="CG202" s="174"/>
    </row>
    <row r="203" spans="1:85" ht="16.5" customHeight="1" x14ac:dyDescent="0.25">
      <c r="A203" s="178"/>
      <c r="B203" s="174"/>
      <c r="C203" s="320"/>
      <c r="D203" s="47" t="s">
        <v>42</v>
      </c>
      <c r="G203" s="175" t="s">
        <v>308</v>
      </c>
      <c r="I203" s="177">
        <v>20</v>
      </c>
      <c r="J203" s="177">
        <v>2</v>
      </c>
      <c r="K203" s="177">
        <v>7</v>
      </c>
      <c r="L203" s="177">
        <v>9</v>
      </c>
      <c r="M203" s="318">
        <v>6</v>
      </c>
      <c r="N203" s="320"/>
      <c r="O203" s="320"/>
      <c r="P203" s="174"/>
      <c r="Q203" s="178"/>
      <c r="R203" s="174"/>
      <c r="S203" s="174"/>
      <c r="AL203" s="174"/>
      <c r="AM203" s="174"/>
      <c r="AN203" s="174"/>
      <c r="AO203" s="174"/>
      <c r="AP203" s="174"/>
      <c r="AQ203" s="251"/>
      <c r="AR203" s="174"/>
      <c r="BL203" s="174"/>
      <c r="BM203" s="174"/>
      <c r="BN203" s="174"/>
      <c r="BO203" s="174"/>
      <c r="BP203" s="174"/>
      <c r="BQ203" s="174"/>
      <c r="BR203" s="174"/>
      <c r="BS203" s="174"/>
      <c r="BT203" s="174"/>
      <c r="BU203" s="174"/>
      <c r="BV203" s="174"/>
      <c r="BW203" s="174"/>
      <c r="BX203" s="174"/>
      <c r="BY203" s="174"/>
      <c r="BZ203" s="174"/>
      <c r="CA203" s="174"/>
      <c r="CB203" s="174"/>
      <c r="CC203" s="174"/>
      <c r="CD203" s="174"/>
      <c r="CE203" s="174"/>
      <c r="CF203" s="174"/>
      <c r="CG203" s="174"/>
    </row>
    <row r="204" spans="1:85" ht="16.5" customHeight="1" x14ac:dyDescent="0.25">
      <c r="A204" s="178"/>
      <c r="B204" s="174"/>
      <c r="C204" s="175"/>
      <c r="D204" s="47" t="s">
        <v>111</v>
      </c>
      <c r="G204" s="175" t="s">
        <v>179</v>
      </c>
      <c r="I204" s="177">
        <v>20</v>
      </c>
      <c r="J204" s="177">
        <v>0</v>
      </c>
      <c r="K204" s="177">
        <v>3</v>
      </c>
      <c r="L204" s="177">
        <v>3</v>
      </c>
      <c r="M204" s="318">
        <v>6</v>
      </c>
      <c r="N204" s="175"/>
      <c r="O204" s="175"/>
      <c r="P204" s="174"/>
      <c r="Q204" s="178"/>
      <c r="R204" s="174"/>
      <c r="S204" s="174"/>
      <c r="AL204" s="174"/>
      <c r="AM204" s="174"/>
      <c r="AN204" s="174"/>
      <c r="AO204" s="174"/>
      <c r="AP204" s="174"/>
      <c r="AQ204" s="251"/>
      <c r="AR204" s="174"/>
      <c r="BL204" s="174"/>
      <c r="BM204" s="174"/>
      <c r="BN204" s="174"/>
      <c r="BO204" s="174"/>
      <c r="BP204" s="174"/>
      <c r="BQ204" s="174"/>
      <c r="BR204" s="174"/>
      <c r="BS204" s="174"/>
      <c r="BT204" s="174"/>
      <c r="BU204" s="174"/>
      <c r="BV204" s="174"/>
      <c r="BW204" s="174"/>
      <c r="BX204" s="174"/>
      <c r="BY204" s="174"/>
      <c r="BZ204" s="174"/>
      <c r="CA204" s="174"/>
      <c r="CB204" s="174"/>
      <c r="CC204" s="174"/>
      <c r="CD204" s="174"/>
      <c r="CE204" s="174"/>
      <c r="CF204" s="174"/>
      <c r="CG204" s="174"/>
    </row>
    <row r="205" spans="1:85" ht="16.5" customHeight="1" x14ac:dyDescent="0.2">
      <c r="A205" s="178"/>
      <c r="B205" s="174"/>
      <c r="C205" s="175"/>
      <c r="N205" s="175"/>
      <c r="O205" s="175"/>
      <c r="P205" s="174"/>
      <c r="Q205" s="178"/>
      <c r="R205" s="174"/>
      <c r="S205" s="174"/>
      <c r="AL205" s="174"/>
      <c r="AM205" s="174"/>
      <c r="AN205" s="174"/>
      <c r="AO205" s="174"/>
      <c r="AP205" s="174"/>
      <c r="AQ205" s="251"/>
      <c r="AR205" s="174"/>
      <c r="BL205" s="174"/>
      <c r="BM205" s="174"/>
      <c r="BN205" s="174"/>
      <c r="BO205" s="174"/>
      <c r="BP205" s="174"/>
      <c r="BQ205" s="174"/>
      <c r="BR205" s="174"/>
      <c r="BS205" s="174"/>
      <c r="BT205" s="174"/>
      <c r="BU205" s="174"/>
      <c r="BV205" s="174"/>
      <c r="BW205" s="174"/>
      <c r="BX205" s="174"/>
      <c r="BY205" s="174"/>
      <c r="BZ205" s="174"/>
      <c r="CA205" s="174"/>
      <c r="CB205" s="174"/>
      <c r="CC205" s="174"/>
      <c r="CD205" s="174"/>
      <c r="CE205" s="174"/>
      <c r="CF205" s="174"/>
      <c r="CG205" s="174"/>
    </row>
    <row r="206" spans="1:85" ht="16.5" customHeight="1" x14ac:dyDescent="0.2">
      <c r="A206" s="178"/>
      <c r="Q206" s="178"/>
      <c r="R206" s="174"/>
      <c r="S206" s="174"/>
      <c r="AL206" s="174"/>
      <c r="AM206" s="174"/>
      <c r="AN206" s="174"/>
      <c r="AO206" s="174"/>
      <c r="AP206" s="174"/>
      <c r="AQ206" s="251"/>
      <c r="AR206" s="174"/>
      <c r="BL206" s="174"/>
      <c r="BM206" s="174"/>
      <c r="BN206" s="174"/>
      <c r="BO206" s="174"/>
      <c r="BP206" s="174"/>
      <c r="BQ206" s="174"/>
      <c r="BR206" s="174"/>
      <c r="BS206" s="174"/>
      <c r="BT206" s="174"/>
      <c r="BU206" s="174"/>
      <c r="BV206" s="174"/>
      <c r="BW206" s="174"/>
      <c r="BX206" s="174"/>
      <c r="BY206" s="174"/>
      <c r="BZ206" s="174"/>
      <c r="CA206" s="174"/>
      <c r="CB206" s="174"/>
      <c r="CC206" s="174"/>
      <c r="CD206" s="174"/>
      <c r="CE206" s="174"/>
      <c r="CF206" s="174"/>
      <c r="CG206" s="174"/>
    </row>
    <row r="207" spans="1:85" ht="16.5" customHeight="1" x14ac:dyDescent="0.2">
      <c r="A207" s="178"/>
      <c r="Q207" s="178"/>
      <c r="R207" s="174"/>
      <c r="S207" s="174"/>
      <c r="AL207" s="174"/>
      <c r="AM207" s="174"/>
      <c r="AN207" s="174"/>
      <c r="AO207" s="174"/>
      <c r="AP207" s="174"/>
      <c r="AQ207" s="251"/>
      <c r="AR207" s="174"/>
      <c r="BL207" s="174"/>
      <c r="BM207" s="174"/>
      <c r="BN207" s="174"/>
      <c r="BO207" s="174"/>
      <c r="BP207" s="174"/>
      <c r="BQ207" s="174"/>
      <c r="BR207" s="174"/>
      <c r="BS207" s="174"/>
      <c r="BT207" s="174"/>
      <c r="BU207" s="174"/>
      <c r="BV207" s="174"/>
      <c r="BW207" s="174"/>
      <c r="BX207" s="174"/>
      <c r="BY207" s="174"/>
      <c r="BZ207" s="174"/>
      <c r="CA207" s="174"/>
      <c r="CB207" s="174"/>
      <c r="CC207" s="174"/>
      <c r="CD207" s="174"/>
      <c r="CE207" s="174"/>
      <c r="CF207" s="174"/>
      <c r="CG207" s="174"/>
    </row>
    <row r="208" spans="1:85" ht="16.5" customHeight="1" x14ac:dyDescent="0.2">
      <c r="A208" s="178"/>
      <c r="Q208" s="178"/>
      <c r="R208" s="174"/>
      <c r="S208" s="174"/>
      <c r="AL208" s="174"/>
      <c r="AM208" s="174"/>
      <c r="AN208" s="174"/>
      <c r="AO208" s="174"/>
      <c r="AP208" s="174"/>
      <c r="AQ208" s="251"/>
      <c r="AR208" s="174"/>
      <c r="BL208" s="174"/>
      <c r="BM208" s="174"/>
      <c r="BN208" s="174"/>
      <c r="BO208" s="174"/>
      <c r="BP208" s="174"/>
      <c r="BQ208" s="174"/>
      <c r="BR208" s="174"/>
      <c r="BS208" s="174"/>
      <c r="BT208" s="174"/>
      <c r="BU208" s="174"/>
      <c r="BV208" s="174"/>
      <c r="BW208" s="174"/>
      <c r="BX208" s="174"/>
      <c r="BY208" s="174"/>
      <c r="BZ208" s="174"/>
      <c r="CA208" s="174"/>
      <c r="CB208" s="174"/>
      <c r="CC208" s="174"/>
      <c r="CD208" s="174"/>
      <c r="CE208" s="174"/>
      <c r="CF208" s="174"/>
      <c r="CG208" s="174"/>
    </row>
    <row r="209" spans="1:85" ht="16.5" customHeight="1" x14ac:dyDescent="0.2">
      <c r="A209" s="178"/>
      <c r="Q209" s="178"/>
      <c r="R209" s="174"/>
      <c r="S209" s="174"/>
      <c r="AL209" s="174"/>
      <c r="AM209" s="174"/>
      <c r="AN209" s="174"/>
      <c r="AO209" s="174"/>
      <c r="AP209" s="174"/>
      <c r="AQ209" s="251"/>
      <c r="AR209" s="174"/>
      <c r="BL209" s="174"/>
      <c r="BM209" s="174"/>
      <c r="BN209" s="174"/>
      <c r="BO209" s="174"/>
      <c r="BP209" s="174"/>
      <c r="BQ209" s="174"/>
      <c r="BR209" s="174"/>
      <c r="BS209" s="174"/>
      <c r="BT209" s="174"/>
      <c r="BU209" s="174"/>
      <c r="BV209" s="174"/>
      <c r="BW209" s="174"/>
      <c r="BX209" s="174"/>
      <c r="BY209" s="174"/>
      <c r="BZ209" s="174"/>
      <c r="CA209" s="174"/>
      <c r="CB209" s="174"/>
      <c r="CC209" s="174"/>
      <c r="CD209" s="174"/>
      <c r="CE209" s="174"/>
      <c r="CF209" s="174"/>
      <c r="CG209" s="174"/>
    </row>
    <row r="210" spans="1:85" ht="16.5" customHeight="1" x14ac:dyDescent="0.2">
      <c r="A210" s="178"/>
      <c r="Q210" s="178"/>
      <c r="R210" s="174"/>
      <c r="S210" s="174"/>
      <c r="AL210" s="174"/>
      <c r="AM210" s="174"/>
      <c r="AN210" s="174"/>
      <c r="AO210" s="174"/>
      <c r="AP210" s="174"/>
      <c r="AQ210" s="251"/>
      <c r="AR210" s="174"/>
      <c r="BL210" s="174"/>
      <c r="BM210" s="174"/>
      <c r="BN210" s="174"/>
      <c r="BO210" s="174"/>
      <c r="BP210" s="174"/>
      <c r="BQ210" s="174"/>
      <c r="BR210" s="174"/>
      <c r="BS210" s="174"/>
      <c r="BT210" s="174"/>
      <c r="BU210" s="174"/>
      <c r="BV210" s="174"/>
      <c r="BW210" s="174"/>
      <c r="BX210" s="174"/>
      <c r="BY210" s="174"/>
      <c r="BZ210" s="174"/>
      <c r="CA210" s="174"/>
      <c r="CB210" s="174"/>
      <c r="CC210" s="174"/>
      <c r="CD210" s="174"/>
      <c r="CE210" s="174"/>
      <c r="CF210" s="174"/>
      <c r="CG210" s="174"/>
    </row>
    <row r="211" spans="1:85" ht="16.5" customHeight="1" x14ac:dyDescent="0.2">
      <c r="A211" s="178"/>
      <c r="Q211" s="178"/>
      <c r="R211" s="174"/>
      <c r="S211" s="174"/>
      <c r="AL211" s="174"/>
      <c r="AM211" s="174"/>
      <c r="AN211" s="174"/>
      <c r="AO211" s="174"/>
      <c r="AP211" s="174"/>
      <c r="AQ211" s="251"/>
      <c r="AR211" s="174"/>
      <c r="BL211" s="174"/>
      <c r="BM211" s="174"/>
      <c r="BN211" s="174"/>
      <c r="BO211" s="174"/>
      <c r="BP211" s="174"/>
      <c r="BQ211" s="174"/>
      <c r="BR211" s="174"/>
      <c r="BS211" s="174"/>
      <c r="BT211" s="174"/>
      <c r="BU211" s="174"/>
      <c r="BV211" s="174"/>
      <c r="BW211" s="174"/>
      <c r="BX211" s="174"/>
      <c r="BY211" s="174"/>
      <c r="BZ211" s="174"/>
      <c r="CA211" s="174"/>
      <c r="CB211" s="174"/>
      <c r="CC211" s="174"/>
      <c r="CD211" s="174"/>
      <c r="CE211" s="174"/>
      <c r="CF211" s="174"/>
      <c r="CG211" s="174"/>
    </row>
    <row r="212" spans="1:85" ht="16.5" customHeight="1" x14ac:dyDescent="0.2">
      <c r="A212" s="178"/>
      <c r="Q212" s="178"/>
      <c r="R212" s="174"/>
      <c r="S212" s="174"/>
      <c r="AL212" s="174"/>
      <c r="AM212" s="174"/>
      <c r="AN212" s="174"/>
      <c r="AO212" s="174"/>
      <c r="AP212" s="174"/>
      <c r="AQ212" s="251"/>
      <c r="AR212" s="174"/>
      <c r="BL212" s="174"/>
      <c r="BM212" s="174"/>
      <c r="BN212" s="174"/>
      <c r="BO212" s="174"/>
      <c r="BP212" s="174"/>
      <c r="BQ212" s="174"/>
      <c r="BR212" s="174"/>
      <c r="BS212" s="174"/>
      <c r="BT212" s="174"/>
      <c r="BU212" s="174"/>
      <c r="BV212" s="174"/>
      <c r="BW212" s="174"/>
      <c r="BX212" s="174"/>
      <c r="BY212" s="174"/>
      <c r="BZ212" s="174"/>
      <c r="CA212" s="174"/>
      <c r="CB212" s="174"/>
      <c r="CC212" s="174"/>
      <c r="CD212" s="174"/>
      <c r="CE212" s="174"/>
      <c r="CF212" s="174"/>
      <c r="CG212" s="174"/>
    </row>
    <row r="213" spans="1:85" ht="16.5" customHeight="1" x14ac:dyDescent="0.2">
      <c r="A213" s="178"/>
      <c r="Q213" s="178"/>
      <c r="R213" s="174"/>
      <c r="S213" s="174"/>
      <c r="AL213" s="174"/>
      <c r="AM213" s="174"/>
      <c r="AN213" s="174"/>
      <c r="AO213" s="174"/>
      <c r="AP213" s="174"/>
      <c r="AQ213" s="251"/>
      <c r="AR213" s="174"/>
      <c r="BL213" s="174"/>
      <c r="BM213" s="174"/>
      <c r="BN213" s="174"/>
      <c r="BO213" s="174"/>
      <c r="BP213" s="174"/>
      <c r="BQ213" s="174"/>
      <c r="BR213" s="174"/>
      <c r="BS213" s="174"/>
      <c r="BT213" s="174"/>
      <c r="BU213" s="174"/>
      <c r="BV213" s="174"/>
      <c r="BW213" s="174"/>
      <c r="BX213" s="174"/>
      <c r="BY213" s="174"/>
      <c r="BZ213" s="174"/>
      <c r="CA213" s="174"/>
      <c r="CB213" s="174"/>
      <c r="CC213" s="174"/>
      <c r="CD213" s="174"/>
      <c r="CE213" s="174"/>
      <c r="CF213" s="174"/>
      <c r="CG213" s="174"/>
    </row>
    <row r="214" spans="1:85" ht="16.5" customHeight="1" x14ac:dyDescent="0.2">
      <c r="A214" s="178"/>
      <c r="Q214" s="178"/>
      <c r="R214" s="174"/>
      <c r="S214" s="174"/>
      <c r="AL214" s="174"/>
      <c r="AM214" s="174"/>
      <c r="AN214" s="174"/>
      <c r="AO214" s="174"/>
      <c r="AP214" s="174"/>
      <c r="AQ214" s="251"/>
      <c r="AR214" s="174"/>
      <c r="BL214" s="174"/>
      <c r="BM214" s="174"/>
      <c r="BN214" s="174"/>
      <c r="BO214" s="174"/>
      <c r="BP214" s="174"/>
      <c r="BQ214" s="174"/>
      <c r="BR214" s="174"/>
      <c r="BS214" s="174"/>
      <c r="BT214" s="174"/>
      <c r="BU214" s="174"/>
      <c r="BV214" s="174"/>
      <c r="BW214" s="174"/>
      <c r="BX214" s="174"/>
      <c r="BY214" s="174"/>
      <c r="BZ214" s="174"/>
      <c r="CA214" s="174"/>
      <c r="CB214" s="174"/>
      <c r="CC214" s="174"/>
      <c r="CD214" s="174"/>
      <c r="CE214" s="174"/>
      <c r="CF214" s="174"/>
      <c r="CG214" s="174"/>
    </row>
    <row r="215" spans="1:85" ht="16.5" customHeight="1" x14ac:dyDescent="0.2">
      <c r="A215" s="178"/>
      <c r="Q215" s="178"/>
      <c r="R215" s="174"/>
      <c r="S215" s="174"/>
      <c r="AL215" s="174"/>
      <c r="AM215" s="174"/>
      <c r="AN215" s="174"/>
      <c r="AO215" s="174"/>
      <c r="AP215" s="174"/>
      <c r="AQ215" s="251"/>
      <c r="AR215" s="174"/>
      <c r="BL215" s="174"/>
      <c r="BM215" s="174"/>
      <c r="BN215" s="174"/>
      <c r="BO215" s="174"/>
      <c r="BP215" s="174"/>
      <c r="BQ215" s="174"/>
      <c r="BR215" s="174"/>
      <c r="BS215" s="174"/>
      <c r="BT215" s="174"/>
      <c r="BU215" s="174"/>
      <c r="BV215" s="174"/>
      <c r="BW215" s="174"/>
      <c r="BX215" s="174"/>
      <c r="BY215" s="174"/>
      <c r="BZ215" s="174"/>
      <c r="CA215" s="174"/>
      <c r="CB215" s="174"/>
      <c r="CC215" s="174"/>
      <c r="CD215" s="174"/>
      <c r="CE215" s="174"/>
      <c r="CF215" s="174"/>
      <c r="CG215" s="174"/>
    </row>
    <row r="216" spans="1:85" ht="16.5" customHeight="1" x14ac:dyDescent="0.2">
      <c r="A216" s="178"/>
      <c r="Q216" s="178"/>
      <c r="R216" s="174"/>
      <c r="S216" s="174"/>
      <c r="AL216" s="174"/>
      <c r="AM216" s="174"/>
      <c r="AN216" s="174"/>
      <c r="AO216" s="174"/>
      <c r="AP216" s="174"/>
      <c r="AQ216" s="251"/>
      <c r="AR216" s="174"/>
      <c r="BL216" s="174"/>
      <c r="BM216" s="174"/>
      <c r="BN216" s="174"/>
      <c r="BO216" s="174"/>
      <c r="BP216" s="174"/>
      <c r="BQ216" s="174"/>
      <c r="BR216" s="174"/>
      <c r="BS216" s="174"/>
      <c r="BT216" s="174"/>
      <c r="BU216" s="174"/>
      <c r="BV216" s="174"/>
      <c r="BW216" s="174"/>
      <c r="BX216" s="174"/>
      <c r="BY216" s="174"/>
      <c r="BZ216" s="174"/>
      <c r="CA216" s="174"/>
      <c r="CB216" s="174"/>
      <c r="CC216" s="174"/>
      <c r="CD216" s="174"/>
      <c r="CE216" s="174"/>
      <c r="CF216" s="174"/>
      <c r="CG216" s="174"/>
    </row>
    <row r="217" spans="1:85" ht="16.5" customHeight="1" x14ac:dyDescent="0.2">
      <c r="A217" s="178"/>
      <c r="Q217" s="178"/>
      <c r="R217" s="174"/>
      <c r="S217" s="174"/>
      <c r="AL217" s="174"/>
      <c r="AM217" s="174"/>
      <c r="AN217" s="174"/>
      <c r="AO217" s="174"/>
      <c r="AP217" s="174"/>
      <c r="AQ217" s="251"/>
      <c r="AR217" s="174"/>
      <c r="BL217" s="174"/>
      <c r="BM217" s="174"/>
      <c r="BN217" s="174"/>
      <c r="BO217" s="174"/>
      <c r="BP217" s="174"/>
      <c r="BQ217" s="174"/>
      <c r="BR217" s="174"/>
      <c r="BS217" s="174"/>
      <c r="BT217" s="174"/>
      <c r="BU217" s="174"/>
      <c r="BV217" s="174"/>
      <c r="BW217" s="174"/>
      <c r="BX217" s="174"/>
      <c r="BY217" s="174"/>
      <c r="BZ217" s="174"/>
      <c r="CA217" s="174"/>
      <c r="CB217" s="174"/>
      <c r="CC217" s="174"/>
      <c r="CD217" s="174"/>
      <c r="CE217" s="174"/>
      <c r="CF217" s="174"/>
      <c r="CG217" s="174"/>
    </row>
    <row r="218" spans="1:85" ht="15" x14ac:dyDescent="0.2">
      <c r="A218" s="178"/>
      <c r="Q218" s="178"/>
    </row>
    <row r="219" spans="1:85" ht="18" x14ac:dyDescent="0.2">
      <c r="A219" s="178"/>
      <c r="B219" s="407"/>
      <c r="C219" s="407"/>
      <c r="D219" s="407"/>
      <c r="E219" s="407"/>
      <c r="F219" s="407"/>
      <c r="G219" s="407"/>
      <c r="H219" s="407"/>
      <c r="I219" s="407"/>
      <c r="J219" s="407"/>
      <c r="K219" s="407"/>
      <c r="L219" s="407"/>
      <c r="M219" s="407"/>
      <c r="N219" s="407"/>
      <c r="O219" s="407"/>
      <c r="P219" s="407"/>
      <c r="Q219" s="178"/>
    </row>
  </sheetData>
  <mergeCells count="102">
    <mergeCell ref="E14:F14"/>
    <mergeCell ref="AF14:AG14"/>
    <mergeCell ref="BW3:CA3"/>
    <mergeCell ref="CB3:CF3"/>
    <mergeCell ref="AF4:AG4"/>
    <mergeCell ref="AF5:AG5"/>
    <mergeCell ref="AF6:AG6"/>
    <mergeCell ref="AF7:AG7"/>
    <mergeCell ref="B1:P1"/>
    <mergeCell ref="T1:AP1"/>
    <mergeCell ref="AS1:BK1"/>
    <mergeCell ref="BN1:CF1"/>
    <mergeCell ref="G2:M2"/>
    <mergeCell ref="T3:AM3"/>
    <mergeCell ref="AW3:BA3"/>
    <mergeCell ref="BB3:BF3"/>
    <mergeCell ref="BG3:BK3"/>
    <mergeCell ref="BR3:BV3"/>
    <mergeCell ref="T17:AM17"/>
    <mergeCell ref="AF19:AG19"/>
    <mergeCell ref="AF20:AG20"/>
    <mergeCell ref="AF21:AG21"/>
    <mergeCell ref="AF22:AG22"/>
    <mergeCell ref="AF23:AG23"/>
    <mergeCell ref="AF8:AG8"/>
    <mergeCell ref="AF9:AG9"/>
    <mergeCell ref="AF10:AG10"/>
    <mergeCell ref="AF11:AG11"/>
    <mergeCell ref="AF13:AG13"/>
    <mergeCell ref="T32:AM32"/>
    <mergeCell ref="AF34:AG34"/>
    <mergeCell ref="AF35:AG35"/>
    <mergeCell ref="AF36:AG36"/>
    <mergeCell ref="AF37:AG37"/>
    <mergeCell ref="AF38:AG38"/>
    <mergeCell ref="AF24:AG24"/>
    <mergeCell ref="AF25:AG25"/>
    <mergeCell ref="AF26:AG26"/>
    <mergeCell ref="AF27:AG27"/>
    <mergeCell ref="AF28:AG28"/>
    <mergeCell ref="AF29:AG29"/>
    <mergeCell ref="U62:AO62"/>
    <mergeCell ref="X64:Y64"/>
    <mergeCell ref="AJ64:AL64"/>
    <mergeCell ref="U65:V65"/>
    <mergeCell ref="Y65:AC65"/>
    <mergeCell ref="AG65:AH65"/>
    <mergeCell ref="AK65:AO65"/>
    <mergeCell ref="AF39:AG39"/>
    <mergeCell ref="AF40:AG40"/>
    <mergeCell ref="AF41:AG41"/>
    <mergeCell ref="AF42:AG42"/>
    <mergeCell ref="AF43:AG43"/>
    <mergeCell ref="AF44:AG44"/>
    <mergeCell ref="U68:V68"/>
    <mergeCell ref="Y68:AC68"/>
    <mergeCell ref="U69:V69"/>
    <mergeCell ref="Y69:AC69"/>
    <mergeCell ref="U66:V66"/>
    <mergeCell ref="Y66:AC66"/>
    <mergeCell ref="AG66:AH66"/>
    <mergeCell ref="U67:V67"/>
    <mergeCell ref="Y67:AC67"/>
    <mergeCell ref="AF91:AG91"/>
    <mergeCell ref="CB76:CF76"/>
    <mergeCell ref="AF78:AG78"/>
    <mergeCell ref="AF79:AG79"/>
    <mergeCell ref="AF81:AG81"/>
    <mergeCell ref="B74:P74"/>
    <mergeCell ref="T74:AP74"/>
    <mergeCell ref="AS74:BK74"/>
    <mergeCell ref="BN74:CF74"/>
    <mergeCell ref="T76:AM76"/>
    <mergeCell ref="AW76:BA76"/>
    <mergeCell ref="BB76:BF76"/>
    <mergeCell ref="BG76:BK76"/>
    <mergeCell ref="BR76:BV76"/>
    <mergeCell ref="BW76:CA76"/>
    <mergeCell ref="B115:P115"/>
    <mergeCell ref="B162:P162"/>
    <mergeCell ref="B147:P147"/>
    <mergeCell ref="B129:P129"/>
    <mergeCell ref="B219:P219"/>
    <mergeCell ref="AG67:AO67"/>
    <mergeCell ref="AF80:AG80"/>
    <mergeCell ref="AF94:AG94"/>
    <mergeCell ref="T84:AM84"/>
    <mergeCell ref="T97:AM97"/>
    <mergeCell ref="AF107:AG107"/>
    <mergeCell ref="AF101:AG101"/>
    <mergeCell ref="AF102:AG102"/>
    <mergeCell ref="AF103:AG103"/>
    <mergeCell ref="AF104:AG104"/>
    <mergeCell ref="AF105:AG105"/>
    <mergeCell ref="AF106:AG106"/>
    <mergeCell ref="AF92:AG92"/>
    <mergeCell ref="AF93:AG93"/>
    <mergeCell ref="AF100:AG100"/>
    <mergeCell ref="AF87:AG87"/>
    <mergeCell ref="AF88:AG88"/>
    <mergeCell ref="AF89:AG89"/>
    <mergeCell ref="AF90:AG90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CAA18-A12B-4F12-BBF8-B9F5C5EE2B19}">
  <dimension ref="A1:CG219"/>
  <sheetViews>
    <sheetView zoomScale="68" zoomScaleNormal="68" zoomScaleSheetLayoutView="78" workbookViewId="0">
      <selection activeCell="D99" sqref="D99:M100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1" width="8.7109375" style="44" customWidth="1"/>
    <col min="12" max="12" width="9.7109375" style="44" customWidth="1"/>
    <col min="13" max="13" width="11" style="44" customWidth="1"/>
    <col min="14" max="15" width="12.7109375" style="44" customWidth="1"/>
    <col min="16" max="16" width="18.7109375" style="44" customWidth="1"/>
    <col min="17" max="19" width="2.7109375" style="44" customWidth="1"/>
    <col min="20" max="20" width="5.85546875" style="44" customWidth="1"/>
    <col min="21" max="24" width="6" style="44" customWidth="1"/>
    <col min="25" max="25" width="14" style="44" customWidth="1"/>
    <col min="26" max="30" width="5.85546875" style="44" customWidth="1"/>
    <col min="31" max="31" width="7.42578125" style="44" customWidth="1"/>
    <col min="32" max="32" width="5.85546875" style="44" customWidth="1"/>
    <col min="33" max="37" width="6" style="44" customWidth="1"/>
    <col min="38" max="38" width="5.85546875" style="44" customWidth="1"/>
    <col min="39" max="39" width="11.7109375" style="44" customWidth="1"/>
    <col min="40" max="42" width="5.85546875" style="44" customWidth="1"/>
    <col min="43" max="44" width="2.7109375" style="44" customWidth="1"/>
    <col min="45" max="46" width="5.5703125" style="44" customWidth="1"/>
    <col min="47" max="47" width="25.7109375" style="44" customWidth="1"/>
    <col min="48" max="48" width="14.7109375" style="44" customWidth="1"/>
    <col min="49" max="53" width="6.7109375" style="44" customWidth="1"/>
    <col min="54" max="54" width="7.7109375" style="44" customWidth="1"/>
    <col min="55" max="58" width="6.7109375" style="44" customWidth="1"/>
    <col min="59" max="59" width="7.7109375" style="44" customWidth="1"/>
    <col min="60" max="63" width="6.7109375" style="44" customWidth="1"/>
    <col min="64" max="65" width="2.7109375" style="44" customWidth="1"/>
    <col min="66" max="67" width="5.5703125" style="44" customWidth="1"/>
    <col min="68" max="68" width="25.7109375" style="44" customWidth="1"/>
    <col min="69" max="69" width="14.7109375" style="44" customWidth="1"/>
    <col min="70" max="74" width="6.7109375" style="44" customWidth="1"/>
    <col min="75" max="75" width="7.7109375" style="44" customWidth="1"/>
    <col min="76" max="79" width="6.7109375" style="44" customWidth="1"/>
    <col min="80" max="80" width="7.7109375" style="44" customWidth="1"/>
    <col min="81" max="84" width="6.7109375" style="44" customWidth="1"/>
    <col min="85" max="85" width="2.7109375" style="44" customWidth="1"/>
    <col min="86" max="16384" width="9.140625" style="44"/>
  </cols>
  <sheetData>
    <row r="1" spans="1:85" ht="16.5" customHeight="1" x14ac:dyDescent="0.3">
      <c r="A1" s="170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170"/>
      <c r="R1" s="170"/>
      <c r="S1" s="170"/>
      <c r="T1" s="407" t="s">
        <v>1</v>
      </c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170"/>
      <c r="AR1" s="363"/>
      <c r="AS1" s="430" t="s">
        <v>622</v>
      </c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363"/>
      <c r="BM1" s="363"/>
      <c r="BN1" s="430" t="s">
        <v>623</v>
      </c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363"/>
    </row>
    <row r="2" spans="1:85" ht="16.5" customHeight="1" x14ac:dyDescent="0.3">
      <c r="A2" s="363"/>
      <c r="B2" s="60" t="s">
        <v>146</v>
      </c>
      <c r="C2" s="60">
        <v>20</v>
      </c>
      <c r="D2" s="59"/>
      <c r="E2" s="59"/>
      <c r="F2" s="59"/>
      <c r="G2" s="431" t="s">
        <v>644</v>
      </c>
      <c r="H2" s="431"/>
      <c r="I2" s="431"/>
      <c r="J2" s="431"/>
      <c r="K2" s="431"/>
      <c r="L2" s="431"/>
      <c r="M2" s="431"/>
      <c r="N2" s="59"/>
      <c r="O2" s="59"/>
      <c r="P2" s="59"/>
      <c r="Q2" s="363"/>
      <c r="R2" s="363"/>
      <c r="S2" s="321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5"/>
      <c r="AM2" s="176"/>
      <c r="AN2" s="176"/>
      <c r="AO2" s="177"/>
      <c r="AP2" s="177"/>
      <c r="AQ2" s="170"/>
      <c r="AR2" s="178"/>
      <c r="AS2" s="179"/>
      <c r="AT2" s="179"/>
      <c r="AU2" s="174"/>
      <c r="AV2" s="179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8"/>
      <c r="BM2" s="178"/>
      <c r="BN2" s="179"/>
      <c r="BO2" s="179"/>
      <c r="BP2" s="174"/>
      <c r="BQ2" s="179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8"/>
    </row>
    <row r="3" spans="1:85" ht="16.5" customHeight="1" thickBot="1" x14ac:dyDescent="0.3">
      <c r="A3" s="363"/>
      <c r="B3" s="16" t="s">
        <v>725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16" t="str">
        <f>"Week "&amp;TEXT(C2-1,"##")</f>
        <v>Week 19</v>
      </c>
      <c r="Q3" s="363"/>
      <c r="R3" s="363"/>
      <c r="S3" s="321"/>
      <c r="T3" s="408" t="s">
        <v>654</v>
      </c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174"/>
      <c r="AO3" s="174"/>
      <c r="AP3" s="177"/>
      <c r="AQ3" s="170"/>
      <c r="AR3" s="178"/>
      <c r="AS3" s="174"/>
      <c r="AT3" s="174"/>
      <c r="AU3" s="174"/>
      <c r="AV3" s="174"/>
      <c r="AW3" s="407" t="s">
        <v>654</v>
      </c>
      <c r="AX3" s="407"/>
      <c r="AY3" s="407"/>
      <c r="AZ3" s="407"/>
      <c r="BA3" s="415"/>
      <c r="BB3" s="416" t="s">
        <v>652</v>
      </c>
      <c r="BC3" s="408"/>
      <c r="BD3" s="408"/>
      <c r="BE3" s="408"/>
      <c r="BF3" s="417"/>
      <c r="BG3" s="407" t="s">
        <v>663</v>
      </c>
      <c r="BH3" s="407"/>
      <c r="BI3" s="407"/>
      <c r="BJ3" s="407"/>
      <c r="BK3" s="407"/>
      <c r="BL3" s="178"/>
      <c r="BM3" s="178"/>
      <c r="BN3" s="174"/>
      <c r="BO3" s="174"/>
      <c r="BP3" s="174"/>
      <c r="BQ3" s="174"/>
      <c r="BR3" s="407" t="s">
        <v>654</v>
      </c>
      <c r="BS3" s="407"/>
      <c r="BT3" s="407"/>
      <c r="BU3" s="407"/>
      <c r="BV3" s="415"/>
      <c r="BW3" s="416" t="s">
        <v>652</v>
      </c>
      <c r="BX3" s="408"/>
      <c r="BY3" s="408"/>
      <c r="BZ3" s="408"/>
      <c r="CA3" s="417"/>
      <c r="CB3" s="407" t="s">
        <v>663</v>
      </c>
      <c r="CC3" s="407"/>
      <c r="CD3" s="407"/>
      <c r="CE3" s="407"/>
      <c r="CF3" s="407"/>
      <c r="CG3" s="178"/>
    </row>
    <row r="4" spans="1:85" ht="16.5" customHeight="1" thickBot="1" x14ac:dyDescent="0.3">
      <c r="A4" s="363"/>
      <c r="B4" s="19" t="s">
        <v>624</v>
      </c>
      <c r="C4" s="20" t="s">
        <v>173</v>
      </c>
      <c r="D4" s="42"/>
      <c r="E4" s="20"/>
      <c r="F4" s="42"/>
      <c r="G4" s="19">
        <v>5</v>
      </c>
      <c r="H4" s="19">
        <v>0</v>
      </c>
      <c r="I4" s="19">
        <v>0</v>
      </c>
      <c r="J4" s="19">
        <f t="shared" ref="J4:J11" si="0">2*G4+I4</f>
        <v>10</v>
      </c>
      <c r="K4" s="91">
        <f t="shared" ref="K4:K11" si="1">+J4/((G4+H4+I4)*2)</f>
        <v>1</v>
      </c>
      <c r="L4" s="350">
        <f t="shared" ref="L4:L11" si="2">SUMIF(AS$12:AS$61,C4&amp;" Totals",AX$12:AX$61)+SUMIF(AS$84:AS$134,C4&amp;" Totals",AX$84:AX$134)</f>
        <v>21</v>
      </c>
      <c r="M4" s="19">
        <v>9</v>
      </c>
      <c r="N4" s="350">
        <f t="shared" ref="N4:N11" si="3">SUMIF(AS$12:AS$61,C4&amp;" Totals",AY$12:AY$61)+SUMIF(AS$84:AS$134,C4&amp;" Totals",AY$84:AY$134)</f>
        <v>28</v>
      </c>
      <c r="O4" s="350">
        <f t="shared" ref="O4:O11" si="4">SUMIF(AS$12:AS$61,C4&amp;" Totals",BA$12:BA$61)+SUMIF(AS$84:AS$134,C4&amp;" Totals",BA$84:BA$134)</f>
        <v>16</v>
      </c>
      <c r="P4" s="19">
        <v>1</v>
      </c>
      <c r="Q4" s="363"/>
      <c r="R4" s="363"/>
      <c r="S4" s="321"/>
      <c r="T4" s="367" t="s">
        <v>310</v>
      </c>
      <c r="U4" s="25"/>
      <c r="V4" s="25"/>
      <c r="W4" s="25"/>
      <c r="X4" s="25"/>
      <c r="Y4" s="25" t="s">
        <v>2</v>
      </c>
      <c r="Z4" s="254"/>
      <c r="AA4" s="25"/>
      <c r="AB4" s="367" t="s">
        <v>4</v>
      </c>
      <c r="AC4" s="367" t="s">
        <v>8</v>
      </c>
      <c r="AD4" s="367" t="s">
        <v>9</v>
      </c>
      <c r="AE4" s="367" t="s">
        <v>10</v>
      </c>
      <c r="AF4" s="423" t="s">
        <v>129</v>
      </c>
      <c r="AG4" s="423"/>
      <c r="AH4" s="367" t="s">
        <v>3</v>
      </c>
      <c r="AI4" s="367" t="s">
        <v>130</v>
      </c>
      <c r="AJ4" s="367" t="s">
        <v>5</v>
      </c>
      <c r="AK4" s="367" t="s">
        <v>7</v>
      </c>
      <c r="AL4" s="367" t="s">
        <v>6</v>
      </c>
      <c r="AM4" s="367" t="s">
        <v>131</v>
      </c>
      <c r="AN4" s="174"/>
      <c r="AO4" s="174"/>
      <c r="AP4" s="177"/>
      <c r="AQ4" s="170"/>
      <c r="AR4" s="178"/>
      <c r="AS4" s="186" t="s">
        <v>28</v>
      </c>
      <c r="AT4" s="186"/>
      <c r="AU4" s="186"/>
      <c r="AV4" s="187" t="s">
        <v>29</v>
      </c>
      <c r="AW4" s="363" t="s">
        <v>4</v>
      </c>
      <c r="AX4" s="363" t="s">
        <v>30</v>
      </c>
      <c r="AY4" s="363" t="s">
        <v>31</v>
      </c>
      <c r="AZ4" s="188" t="s">
        <v>32</v>
      </c>
      <c r="BA4" s="363" t="s">
        <v>3</v>
      </c>
      <c r="BB4" s="189" t="s">
        <v>4</v>
      </c>
      <c r="BC4" s="190" t="s">
        <v>30</v>
      </c>
      <c r="BD4" s="190" t="s">
        <v>31</v>
      </c>
      <c r="BE4" s="190" t="s">
        <v>32</v>
      </c>
      <c r="BF4" s="191" t="s">
        <v>3</v>
      </c>
      <c r="BG4" s="188" t="s">
        <v>4</v>
      </c>
      <c r="BH4" s="188" t="s">
        <v>30</v>
      </c>
      <c r="BI4" s="188" t="s">
        <v>31</v>
      </c>
      <c r="BJ4" s="188" t="s">
        <v>32</v>
      </c>
      <c r="BK4" s="188" t="s">
        <v>3</v>
      </c>
      <c r="BL4" s="178"/>
      <c r="BM4" s="178"/>
      <c r="BN4" s="192" t="s">
        <v>28</v>
      </c>
      <c r="BO4" s="192"/>
      <c r="BP4" s="192"/>
      <c r="BQ4" s="193"/>
      <c r="BR4" s="188" t="s">
        <v>4</v>
      </c>
      <c r="BS4" s="188" t="s">
        <v>30</v>
      </c>
      <c r="BT4" s="188" t="s">
        <v>31</v>
      </c>
      <c r="BU4" s="188" t="s">
        <v>32</v>
      </c>
      <c r="BV4" s="188" t="s">
        <v>3</v>
      </c>
      <c r="BW4" s="189" t="s">
        <v>4</v>
      </c>
      <c r="BX4" s="190" t="s">
        <v>30</v>
      </c>
      <c r="BY4" s="190" t="s">
        <v>31</v>
      </c>
      <c r="BZ4" s="190" t="s">
        <v>32</v>
      </c>
      <c r="CA4" s="191" t="s">
        <v>3</v>
      </c>
      <c r="CB4" s="188" t="s">
        <v>4</v>
      </c>
      <c r="CC4" s="188" t="s">
        <v>30</v>
      </c>
      <c r="CD4" s="188" t="s">
        <v>31</v>
      </c>
      <c r="CE4" s="188" t="s">
        <v>32</v>
      </c>
      <c r="CF4" s="188" t="s">
        <v>3</v>
      </c>
      <c r="CG4" s="178"/>
    </row>
    <row r="5" spans="1:85" ht="16.5" customHeight="1" x14ac:dyDescent="0.25">
      <c r="A5" s="363"/>
      <c r="B5" s="19" t="s">
        <v>625</v>
      </c>
      <c r="C5" s="20" t="s">
        <v>23</v>
      </c>
      <c r="D5" s="42"/>
      <c r="E5" s="42"/>
      <c r="F5" s="42"/>
      <c r="G5" s="19">
        <v>3</v>
      </c>
      <c r="H5" s="19">
        <v>2</v>
      </c>
      <c r="I5" s="19">
        <v>0</v>
      </c>
      <c r="J5" s="19">
        <f t="shared" si="0"/>
        <v>6</v>
      </c>
      <c r="K5" s="91">
        <f t="shared" si="1"/>
        <v>0.6</v>
      </c>
      <c r="L5" s="350">
        <f t="shared" si="2"/>
        <v>17</v>
      </c>
      <c r="M5" s="19">
        <v>19</v>
      </c>
      <c r="N5" s="350">
        <f t="shared" si="3"/>
        <v>25</v>
      </c>
      <c r="O5" s="350">
        <f t="shared" si="4"/>
        <v>34</v>
      </c>
      <c r="P5" s="19">
        <v>2</v>
      </c>
      <c r="Q5" s="363"/>
      <c r="R5" s="363"/>
      <c r="S5" s="321"/>
      <c r="T5" s="94">
        <v>7.5</v>
      </c>
      <c r="U5" s="106" t="s">
        <v>180</v>
      </c>
      <c r="V5" s="107"/>
      <c r="W5" s="106"/>
      <c r="X5" s="106"/>
      <c r="Y5" s="106" t="s">
        <v>173</v>
      </c>
      <c r="Z5" s="48"/>
      <c r="AA5" s="48"/>
      <c r="AB5" s="48">
        <v>5</v>
      </c>
      <c r="AC5" s="48">
        <v>5</v>
      </c>
      <c r="AD5" s="48">
        <v>0</v>
      </c>
      <c r="AE5" s="48">
        <v>0</v>
      </c>
      <c r="AF5" s="413">
        <f t="shared" ref="AF5:AF11" si="5">+(AC5*2+AE5)/(2*AB5)</f>
        <v>1</v>
      </c>
      <c r="AG5" s="413"/>
      <c r="AH5" s="48">
        <v>12</v>
      </c>
      <c r="AI5" s="48">
        <v>0</v>
      </c>
      <c r="AJ5" s="48">
        <v>9</v>
      </c>
      <c r="AK5" s="48">
        <v>0</v>
      </c>
      <c r="AL5" s="48">
        <v>0</v>
      </c>
      <c r="AM5" s="280">
        <f t="shared" ref="AM5:AM11" si="6">+AJ5/AB5</f>
        <v>1.8</v>
      </c>
      <c r="AN5" s="174"/>
      <c r="AO5" s="174"/>
      <c r="AP5" s="177"/>
      <c r="AQ5" s="170"/>
      <c r="AR5" s="178"/>
      <c r="AS5" s="197" t="s">
        <v>68</v>
      </c>
      <c r="AT5" s="197"/>
      <c r="AU5" s="197"/>
      <c r="AV5" s="198" t="s">
        <v>52</v>
      </c>
      <c r="AW5" s="199">
        <v>3</v>
      </c>
      <c r="AX5" s="199">
        <v>2</v>
      </c>
      <c r="AY5" s="199">
        <v>0</v>
      </c>
      <c r="AZ5" s="177">
        <f t="shared" ref="AZ5" si="7">+AY5+AX5</f>
        <v>2</v>
      </c>
      <c r="BA5" s="199">
        <v>0</v>
      </c>
      <c r="BB5" s="200">
        <f t="shared" ref="BB5:BF19" si="8">+AW5+BG5</f>
        <v>37</v>
      </c>
      <c r="BC5" s="199">
        <f t="shared" si="8"/>
        <v>11</v>
      </c>
      <c r="BD5" s="199">
        <f t="shared" si="8"/>
        <v>9</v>
      </c>
      <c r="BE5" s="177">
        <f t="shared" si="8"/>
        <v>20</v>
      </c>
      <c r="BF5" s="201">
        <f t="shared" si="8"/>
        <v>0</v>
      </c>
      <c r="BG5" s="31">
        <v>34</v>
      </c>
      <c r="BH5" s="31">
        <v>9</v>
      </c>
      <c r="BI5" s="31">
        <v>9</v>
      </c>
      <c r="BJ5" s="31">
        <f t="shared" ref="BJ5" si="9">+BH5+BI5</f>
        <v>18</v>
      </c>
      <c r="BK5" s="31">
        <v>0</v>
      </c>
      <c r="BL5" s="178"/>
      <c r="BM5" s="178"/>
      <c r="BN5" s="64">
        <v>6</v>
      </c>
      <c r="BP5" s="47" t="s">
        <v>478</v>
      </c>
      <c r="BQ5" s="174"/>
      <c r="BR5" s="177">
        <v>7</v>
      </c>
      <c r="BS5" s="177">
        <v>2</v>
      </c>
      <c r="BT5" s="177">
        <v>2</v>
      </c>
      <c r="BU5" s="177">
        <f t="shared" ref="BU5:BU13" si="10">+BS5+BT5</f>
        <v>4</v>
      </c>
      <c r="BV5" s="177">
        <v>0</v>
      </c>
      <c r="BW5" s="202">
        <f>+CB5+BR5</f>
        <v>16</v>
      </c>
      <c r="BX5" s="177">
        <f>+CC5+BS5</f>
        <v>3</v>
      </c>
      <c r="BY5" s="177">
        <f>+CD5+BT5</f>
        <v>2</v>
      </c>
      <c r="BZ5" s="177">
        <f>+BX5+BY5</f>
        <v>5</v>
      </c>
      <c r="CA5" s="203">
        <f>+CF5+BV5</f>
        <v>2</v>
      </c>
      <c r="CB5" s="48">
        <v>9</v>
      </c>
      <c r="CC5" s="48">
        <v>1</v>
      </c>
      <c r="CD5" s="48">
        <v>0</v>
      </c>
      <c r="CE5" s="48">
        <f t="shared" ref="CE5:CE52" si="11">+CC5+CD5</f>
        <v>1</v>
      </c>
      <c r="CF5" s="48">
        <v>2</v>
      </c>
      <c r="CG5" s="178"/>
    </row>
    <row r="6" spans="1:85" ht="16.5" customHeight="1" x14ac:dyDescent="0.25">
      <c r="A6" s="363"/>
      <c r="B6" s="19" t="s">
        <v>627</v>
      </c>
      <c r="C6" s="20" t="s">
        <v>21</v>
      </c>
      <c r="D6" s="42"/>
      <c r="E6" s="20"/>
      <c r="F6" s="42"/>
      <c r="G6" s="19">
        <v>1</v>
      </c>
      <c r="H6" s="19">
        <v>4</v>
      </c>
      <c r="I6" s="19">
        <v>0</v>
      </c>
      <c r="J6" s="19">
        <f t="shared" si="0"/>
        <v>2</v>
      </c>
      <c r="K6" s="91">
        <f t="shared" si="1"/>
        <v>0.2</v>
      </c>
      <c r="L6" s="350">
        <f t="shared" si="2"/>
        <v>17</v>
      </c>
      <c r="M6" s="19">
        <v>18</v>
      </c>
      <c r="N6" s="350">
        <f t="shared" si="3"/>
        <v>24</v>
      </c>
      <c r="O6" s="350">
        <f t="shared" si="4"/>
        <v>4</v>
      </c>
      <c r="P6" s="19">
        <v>3</v>
      </c>
      <c r="Q6" s="363"/>
      <c r="R6" s="363"/>
      <c r="S6" s="321"/>
      <c r="T6" s="94">
        <v>7</v>
      </c>
      <c r="U6" s="106" t="s">
        <v>22</v>
      </c>
      <c r="V6" s="107"/>
      <c r="W6" s="106"/>
      <c r="X6" s="106"/>
      <c r="Y6" s="106" t="s">
        <v>15</v>
      </c>
      <c r="Z6" s="48"/>
      <c r="AA6" s="48"/>
      <c r="AB6" s="48">
        <v>5</v>
      </c>
      <c r="AC6" s="48">
        <v>0</v>
      </c>
      <c r="AD6" s="48">
        <v>2</v>
      </c>
      <c r="AE6" s="48">
        <v>3</v>
      </c>
      <c r="AF6" s="411">
        <f t="shared" si="5"/>
        <v>0.3</v>
      </c>
      <c r="AG6" s="411"/>
      <c r="AH6" s="48">
        <v>0</v>
      </c>
      <c r="AI6" s="48">
        <v>0</v>
      </c>
      <c r="AJ6" s="48">
        <v>15</v>
      </c>
      <c r="AK6" s="48">
        <v>0</v>
      </c>
      <c r="AL6" s="48">
        <v>0</v>
      </c>
      <c r="AM6" s="380">
        <f t="shared" si="6"/>
        <v>3</v>
      </c>
      <c r="AN6" s="174"/>
      <c r="AO6" s="174"/>
      <c r="AP6" s="177"/>
      <c r="AQ6" s="170"/>
      <c r="AR6" s="178"/>
      <c r="AS6" s="94">
        <v>6.5</v>
      </c>
      <c r="AT6" s="43">
        <v>11</v>
      </c>
      <c r="AU6" s="41" t="s">
        <v>99</v>
      </c>
      <c r="AV6" s="175" t="s">
        <v>19</v>
      </c>
      <c r="AW6" s="177">
        <v>5</v>
      </c>
      <c r="AX6" s="177">
        <v>2</v>
      </c>
      <c r="AY6" s="177">
        <v>1</v>
      </c>
      <c r="AZ6" s="177">
        <f t="shared" ref="AZ6:AZ15" si="12">+AY6+AX6</f>
        <v>3</v>
      </c>
      <c r="BA6" s="177">
        <v>0</v>
      </c>
      <c r="BB6" s="202">
        <f t="shared" ref="BB6" si="13">+AW6+BG6</f>
        <v>17</v>
      </c>
      <c r="BC6" s="177">
        <f t="shared" si="8"/>
        <v>6</v>
      </c>
      <c r="BD6" s="177">
        <f t="shared" si="8"/>
        <v>4</v>
      </c>
      <c r="BE6" s="177">
        <f t="shared" si="8"/>
        <v>10</v>
      </c>
      <c r="BF6" s="203">
        <f t="shared" si="8"/>
        <v>2</v>
      </c>
      <c r="BG6" s="48">
        <v>12</v>
      </c>
      <c r="BH6" s="48">
        <v>4</v>
      </c>
      <c r="BI6" s="48">
        <v>3</v>
      </c>
      <c r="BJ6" s="48">
        <f>+BH6+BI6</f>
        <v>7</v>
      </c>
      <c r="BK6" s="48">
        <v>2</v>
      </c>
      <c r="BL6" s="178"/>
      <c r="BM6" s="178"/>
      <c r="BN6" s="64">
        <v>6.5</v>
      </c>
      <c r="BP6" s="47" t="s">
        <v>366</v>
      </c>
      <c r="BQ6" s="174"/>
      <c r="BR6" s="177">
        <v>0</v>
      </c>
      <c r="BS6" s="177">
        <v>0</v>
      </c>
      <c r="BT6" s="177">
        <v>0</v>
      </c>
      <c r="BU6" s="177">
        <f t="shared" si="10"/>
        <v>0</v>
      </c>
      <c r="BV6" s="177">
        <v>0</v>
      </c>
      <c r="BW6" s="202">
        <f t="shared" ref="BW6:BY21" si="14">+CB6+BR6</f>
        <v>3</v>
      </c>
      <c r="BX6" s="177">
        <f t="shared" si="14"/>
        <v>0</v>
      </c>
      <c r="BY6" s="177">
        <f t="shared" si="14"/>
        <v>1</v>
      </c>
      <c r="BZ6" s="177">
        <f t="shared" ref="BZ6:BZ52" si="15">+BX6+BY6</f>
        <v>1</v>
      </c>
      <c r="CA6" s="203">
        <f t="shared" ref="CA6:CA52" si="16">+CF6+BV6</f>
        <v>0</v>
      </c>
      <c r="CB6" s="48">
        <v>3</v>
      </c>
      <c r="CC6" s="48">
        <v>0</v>
      </c>
      <c r="CD6" s="48">
        <v>1</v>
      </c>
      <c r="CE6" s="48">
        <f t="shared" si="11"/>
        <v>1</v>
      </c>
      <c r="CF6" s="48">
        <v>0</v>
      </c>
      <c r="CG6" s="178"/>
    </row>
    <row r="7" spans="1:85" ht="16.5" customHeight="1" thickBot="1" x14ac:dyDescent="0.3">
      <c r="A7" s="363"/>
      <c r="B7" s="19" t="s">
        <v>626</v>
      </c>
      <c r="C7" s="20" t="s">
        <v>51</v>
      </c>
      <c r="D7" s="42"/>
      <c r="E7" s="42"/>
      <c r="F7" s="42"/>
      <c r="G7" s="19">
        <v>1</v>
      </c>
      <c r="H7" s="19">
        <v>4</v>
      </c>
      <c r="I7" s="19">
        <v>0</v>
      </c>
      <c r="J7" s="19">
        <f t="shared" si="0"/>
        <v>2</v>
      </c>
      <c r="K7" s="91">
        <f t="shared" si="1"/>
        <v>0.2</v>
      </c>
      <c r="L7" s="350">
        <f t="shared" si="2"/>
        <v>7</v>
      </c>
      <c r="M7" s="19">
        <v>16</v>
      </c>
      <c r="N7" s="350">
        <f t="shared" si="3"/>
        <v>12</v>
      </c>
      <c r="O7" s="350">
        <f t="shared" si="4"/>
        <v>0</v>
      </c>
      <c r="P7" s="19">
        <v>4</v>
      </c>
      <c r="Q7" s="363"/>
      <c r="R7" s="363"/>
      <c r="S7" s="321"/>
      <c r="T7" s="94">
        <v>7.5</v>
      </c>
      <c r="U7" s="106" t="s">
        <v>127</v>
      </c>
      <c r="V7" s="107"/>
      <c r="W7" s="106"/>
      <c r="X7" s="106"/>
      <c r="Y7" s="106" t="s">
        <v>19</v>
      </c>
      <c r="Z7" s="48"/>
      <c r="AA7" s="48"/>
      <c r="AB7" s="48">
        <v>4</v>
      </c>
      <c r="AC7" s="48">
        <v>1</v>
      </c>
      <c r="AD7" s="48">
        <v>3</v>
      </c>
      <c r="AE7" s="48">
        <v>0</v>
      </c>
      <c r="AF7" s="411">
        <f t="shared" si="5"/>
        <v>0.25</v>
      </c>
      <c r="AG7" s="411"/>
      <c r="AH7" s="48">
        <v>0</v>
      </c>
      <c r="AI7" s="48">
        <v>0</v>
      </c>
      <c r="AJ7" s="48">
        <v>12</v>
      </c>
      <c r="AK7" s="48">
        <v>2</v>
      </c>
      <c r="AL7" s="48">
        <v>0</v>
      </c>
      <c r="AM7" s="380">
        <f t="shared" si="6"/>
        <v>3</v>
      </c>
      <c r="AN7" s="174"/>
      <c r="AO7" s="174"/>
      <c r="AP7" s="177"/>
      <c r="AQ7" s="170"/>
      <c r="AR7" s="178"/>
      <c r="AS7" s="94">
        <v>8.5</v>
      </c>
      <c r="AT7" s="43">
        <v>13</v>
      </c>
      <c r="AU7" s="41" t="s">
        <v>72</v>
      </c>
      <c r="AV7" s="175" t="s">
        <v>19</v>
      </c>
      <c r="AW7" s="177">
        <v>5</v>
      </c>
      <c r="AX7" s="177">
        <v>1</v>
      </c>
      <c r="AY7" s="177">
        <v>2</v>
      </c>
      <c r="AZ7" s="177">
        <f t="shared" si="12"/>
        <v>3</v>
      </c>
      <c r="BA7" s="177">
        <v>0</v>
      </c>
      <c r="BB7" s="202">
        <f t="shared" si="8"/>
        <v>18</v>
      </c>
      <c r="BC7" s="177">
        <f t="shared" si="8"/>
        <v>9</v>
      </c>
      <c r="BD7" s="177">
        <f t="shared" si="8"/>
        <v>9</v>
      </c>
      <c r="BE7" s="177">
        <f t="shared" si="8"/>
        <v>18</v>
      </c>
      <c r="BF7" s="203">
        <f t="shared" si="8"/>
        <v>0</v>
      </c>
      <c r="BG7" s="48">
        <v>13</v>
      </c>
      <c r="BH7" s="48">
        <v>8</v>
      </c>
      <c r="BI7" s="48">
        <v>7</v>
      </c>
      <c r="BJ7" s="48">
        <f>+BH7+BI7</f>
        <v>15</v>
      </c>
      <c r="BK7" s="48">
        <v>0</v>
      </c>
      <c r="BL7" s="178"/>
      <c r="BM7" s="178"/>
      <c r="BN7" s="64">
        <v>8</v>
      </c>
      <c r="BP7" s="47" t="s">
        <v>611</v>
      </c>
      <c r="BQ7" s="174"/>
      <c r="BR7" s="177">
        <v>1</v>
      </c>
      <c r="BS7" s="177">
        <v>0</v>
      </c>
      <c r="BT7" s="177">
        <v>1</v>
      </c>
      <c r="BU7" s="177">
        <f t="shared" si="10"/>
        <v>1</v>
      </c>
      <c r="BV7" s="177">
        <v>0</v>
      </c>
      <c r="BW7" s="202">
        <f t="shared" si="14"/>
        <v>2</v>
      </c>
      <c r="BX7" s="177">
        <f t="shared" si="14"/>
        <v>1</v>
      </c>
      <c r="BY7" s="177">
        <f t="shared" si="14"/>
        <v>1</v>
      </c>
      <c r="BZ7" s="177">
        <f t="shared" si="15"/>
        <v>2</v>
      </c>
      <c r="CA7" s="203">
        <f t="shared" si="16"/>
        <v>0</v>
      </c>
      <c r="CB7" s="48">
        <v>1</v>
      </c>
      <c r="CC7" s="48">
        <v>1</v>
      </c>
      <c r="CD7" s="48">
        <v>0</v>
      </c>
      <c r="CE7" s="48">
        <f t="shared" si="11"/>
        <v>1</v>
      </c>
      <c r="CF7" s="48">
        <v>0</v>
      </c>
      <c r="CG7" s="178"/>
    </row>
    <row r="8" spans="1:85" ht="16.5" customHeight="1" x14ac:dyDescent="0.25">
      <c r="A8" s="363"/>
      <c r="B8" s="23" t="s">
        <v>628</v>
      </c>
      <c r="C8" s="252" t="s">
        <v>86</v>
      </c>
      <c r="D8" s="84"/>
      <c r="E8" s="252"/>
      <c r="F8" s="84"/>
      <c r="G8" s="23">
        <v>5</v>
      </c>
      <c r="H8" s="23">
        <v>0</v>
      </c>
      <c r="I8" s="23">
        <v>0</v>
      </c>
      <c r="J8" s="23">
        <f t="shared" si="0"/>
        <v>10</v>
      </c>
      <c r="K8" s="253">
        <f t="shared" si="1"/>
        <v>1</v>
      </c>
      <c r="L8" s="351">
        <f t="shared" si="2"/>
        <v>22</v>
      </c>
      <c r="M8" s="23">
        <v>9</v>
      </c>
      <c r="N8" s="351">
        <f t="shared" si="3"/>
        <v>37</v>
      </c>
      <c r="O8" s="351">
        <f t="shared" si="4"/>
        <v>10</v>
      </c>
      <c r="P8" s="23">
        <v>1</v>
      </c>
      <c r="Q8" s="363"/>
      <c r="R8" s="363"/>
      <c r="S8" s="321"/>
      <c r="T8" s="94">
        <v>8</v>
      </c>
      <c r="U8" s="106" t="s">
        <v>18</v>
      </c>
      <c r="V8" s="107"/>
      <c r="W8" s="106"/>
      <c r="X8" s="106"/>
      <c r="Y8" s="106" t="s">
        <v>177</v>
      </c>
      <c r="Z8" s="48"/>
      <c r="AA8" s="48"/>
      <c r="AB8" s="48">
        <v>5</v>
      </c>
      <c r="AC8" s="48">
        <v>0</v>
      </c>
      <c r="AD8" s="48">
        <v>3</v>
      </c>
      <c r="AE8" s="48">
        <v>2</v>
      </c>
      <c r="AF8" s="411">
        <f t="shared" si="5"/>
        <v>0.2</v>
      </c>
      <c r="AG8" s="411"/>
      <c r="AH8" s="48">
        <v>0</v>
      </c>
      <c r="AI8" s="48">
        <v>0</v>
      </c>
      <c r="AJ8" s="48">
        <v>16</v>
      </c>
      <c r="AK8" s="48">
        <v>1</v>
      </c>
      <c r="AL8" s="48">
        <v>0</v>
      </c>
      <c r="AM8" s="380">
        <f t="shared" si="6"/>
        <v>3.2</v>
      </c>
      <c r="AN8" s="174"/>
      <c r="AO8" s="174"/>
      <c r="AP8" s="177"/>
      <c r="AQ8" s="170"/>
      <c r="AR8" s="178"/>
      <c r="AS8" s="94">
        <v>7</v>
      </c>
      <c r="AT8" s="43">
        <v>6</v>
      </c>
      <c r="AU8" s="41" t="s">
        <v>58</v>
      </c>
      <c r="AV8" s="175" t="s">
        <v>19</v>
      </c>
      <c r="AW8" s="177">
        <v>5</v>
      </c>
      <c r="AX8" s="177">
        <v>0</v>
      </c>
      <c r="AY8" s="177">
        <v>3</v>
      </c>
      <c r="AZ8" s="177">
        <f t="shared" si="12"/>
        <v>3</v>
      </c>
      <c r="BA8" s="177">
        <v>0</v>
      </c>
      <c r="BB8" s="202">
        <f t="shared" si="8"/>
        <v>20</v>
      </c>
      <c r="BC8" s="177">
        <f t="shared" si="8"/>
        <v>1</v>
      </c>
      <c r="BD8" s="177">
        <f t="shared" si="8"/>
        <v>10</v>
      </c>
      <c r="BE8" s="177">
        <f t="shared" si="8"/>
        <v>11</v>
      </c>
      <c r="BF8" s="203">
        <f t="shared" si="8"/>
        <v>0</v>
      </c>
      <c r="BG8" s="48">
        <v>15</v>
      </c>
      <c r="BH8" s="48">
        <v>1</v>
      </c>
      <c r="BI8" s="48">
        <v>7</v>
      </c>
      <c r="BJ8" s="48">
        <f>+BH8+BI8</f>
        <v>8</v>
      </c>
      <c r="BK8" s="48">
        <v>0</v>
      </c>
      <c r="BL8" s="178"/>
      <c r="BM8" s="178"/>
      <c r="BN8" s="64">
        <v>6.5</v>
      </c>
      <c r="BP8" s="47" t="s">
        <v>443</v>
      </c>
      <c r="BQ8" s="47" t="s">
        <v>692</v>
      </c>
      <c r="BR8" s="177">
        <v>2</v>
      </c>
      <c r="BS8" s="177">
        <v>1</v>
      </c>
      <c r="BT8" s="177">
        <v>0</v>
      </c>
      <c r="BU8" s="177">
        <f t="shared" si="10"/>
        <v>1</v>
      </c>
      <c r="BV8" s="177">
        <v>0</v>
      </c>
      <c r="BW8" s="202">
        <f t="shared" si="14"/>
        <v>9</v>
      </c>
      <c r="BX8" s="177">
        <f t="shared" si="14"/>
        <v>8</v>
      </c>
      <c r="BY8" s="177">
        <f t="shared" si="14"/>
        <v>3</v>
      </c>
      <c r="BZ8" s="177">
        <f t="shared" si="15"/>
        <v>11</v>
      </c>
      <c r="CA8" s="203">
        <f t="shared" si="16"/>
        <v>0</v>
      </c>
      <c r="CB8" s="48">
        <v>7</v>
      </c>
      <c r="CC8" s="48">
        <v>7</v>
      </c>
      <c r="CD8" s="48">
        <v>3</v>
      </c>
      <c r="CE8" s="48">
        <f t="shared" si="11"/>
        <v>10</v>
      </c>
      <c r="CF8" s="48">
        <v>0</v>
      </c>
      <c r="CG8" s="178"/>
    </row>
    <row r="9" spans="1:85" ht="16.5" customHeight="1" x14ac:dyDescent="0.25">
      <c r="A9" s="363"/>
      <c r="B9" s="19" t="s">
        <v>631</v>
      </c>
      <c r="C9" s="20" t="s">
        <v>53</v>
      </c>
      <c r="D9" s="42"/>
      <c r="E9" s="20"/>
      <c r="F9" s="42"/>
      <c r="G9" s="19">
        <v>2</v>
      </c>
      <c r="H9" s="19">
        <v>2</v>
      </c>
      <c r="I9" s="19">
        <v>1</v>
      </c>
      <c r="J9" s="19">
        <f t="shared" si="0"/>
        <v>5</v>
      </c>
      <c r="K9" s="91">
        <f t="shared" si="1"/>
        <v>0.5</v>
      </c>
      <c r="L9" s="350">
        <f t="shared" si="2"/>
        <v>11</v>
      </c>
      <c r="M9" s="19">
        <v>16</v>
      </c>
      <c r="N9" s="350">
        <f t="shared" si="3"/>
        <v>15</v>
      </c>
      <c r="O9" s="350">
        <f t="shared" si="4"/>
        <v>10</v>
      </c>
      <c r="P9" s="19">
        <v>2</v>
      </c>
      <c r="Q9" s="363"/>
      <c r="R9" s="363"/>
      <c r="S9" s="321"/>
      <c r="T9" s="94">
        <v>7</v>
      </c>
      <c r="U9" s="106" t="s">
        <v>24</v>
      </c>
      <c r="V9" s="107"/>
      <c r="W9" s="106"/>
      <c r="X9" s="106"/>
      <c r="Y9" s="106" t="s">
        <v>25</v>
      </c>
      <c r="Z9" s="48"/>
      <c r="AA9" s="48"/>
      <c r="AB9" s="48">
        <v>5</v>
      </c>
      <c r="AC9" s="48">
        <v>2</v>
      </c>
      <c r="AD9" s="48">
        <v>2</v>
      </c>
      <c r="AE9" s="48">
        <v>1</v>
      </c>
      <c r="AF9" s="411">
        <f t="shared" si="5"/>
        <v>0.5</v>
      </c>
      <c r="AG9" s="411"/>
      <c r="AH9" s="48">
        <v>2</v>
      </c>
      <c r="AI9" s="48">
        <v>0</v>
      </c>
      <c r="AJ9" s="48">
        <v>16</v>
      </c>
      <c r="AK9" s="48">
        <v>0</v>
      </c>
      <c r="AL9" s="48">
        <v>0</v>
      </c>
      <c r="AM9" s="380">
        <f t="shared" si="6"/>
        <v>3.2</v>
      </c>
      <c r="AN9" s="174"/>
      <c r="AO9" s="174"/>
      <c r="AP9" s="177"/>
      <c r="AQ9" s="170"/>
      <c r="AR9" s="178"/>
      <c r="AS9" s="94">
        <v>6.5</v>
      </c>
      <c r="AT9" s="43">
        <v>5</v>
      </c>
      <c r="AU9" s="41" t="s">
        <v>75</v>
      </c>
      <c r="AV9" s="175" t="s">
        <v>19</v>
      </c>
      <c r="AW9" s="177">
        <v>5</v>
      </c>
      <c r="AX9" s="177">
        <v>1</v>
      </c>
      <c r="AY9" s="177">
        <v>1</v>
      </c>
      <c r="AZ9" s="177">
        <f t="shared" si="12"/>
        <v>2</v>
      </c>
      <c r="BA9" s="177">
        <v>0</v>
      </c>
      <c r="BB9" s="202">
        <f t="shared" si="8"/>
        <v>17</v>
      </c>
      <c r="BC9" s="177">
        <f t="shared" si="8"/>
        <v>3</v>
      </c>
      <c r="BD9" s="177">
        <f t="shared" si="8"/>
        <v>3</v>
      </c>
      <c r="BE9" s="177">
        <f t="shared" si="8"/>
        <v>6</v>
      </c>
      <c r="BF9" s="203">
        <f t="shared" si="8"/>
        <v>0</v>
      </c>
      <c r="BG9" s="48">
        <v>12</v>
      </c>
      <c r="BH9" s="48">
        <v>2</v>
      </c>
      <c r="BI9" s="48">
        <v>2</v>
      </c>
      <c r="BJ9" s="48">
        <f>+BH9+BI9</f>
        <v>4</v>
      </c>
      <c r="BK9" s="48">
        <v>0</v>
      </c>
      <c r="BL9" s="178"/>
      <c r="BM9" s="178"/>
      <c r="BN9" s="64">
        <v>7.5</v>
      </c>
      <c r="BP9" s="47" t="s">
        <v>365</v>
      </c>
      <c r="BQ9" s="174"/>
      <c r="BR9" s="177">
        <v>5</v>
      </c>
      <c r="BS9" s="177">
        <v>0</v>
      </c>
      <c r="BT9" s="177">
        <v>2</v>
      </c>
      <c r="BU9" s="177">
        <f t="shared" si="10"/>
        <v>2</v>
      </c>
      <c r="BV9" s="177">
        <v>0</v>
      </c>
      <c r="BW9" s="202">
        <f t="shared" si="14"/>
        <v>7</v>
      </c>
      <c r="BX9" s="177">
        <f t="shared" si="14"/>
        <v>0</v>
      </c>
      <c r="BY9" s="177">
        <f t="shared" si="14"/>
        <v>2</v>
      </c>
      <c r="BZ9" s="177">
        <f t="shared" si="15"/>
        <v>2</v>
      </c>
      <c r="CA9" s="203">
        <f t="shared" si="16"/>
        <v>0</v>
      </c>
      <c r="CB9" s="48">
        <v>2</v>
      </c>
      <c r="CC9" s="48">
        <v>0</v>
      </c>
      <c r="CD9" s="48">
        <v>0</v>
      </c>
      <c r="CE9" s="48">
        <f t="shared" si="11"/>
        <v>0</v>
      </c>
      <c r="CF9" s="48">
        <v>0</v>
      </c>
      <c r="CG9" s="178"/>
    </row>
    <row r="10" spans="1:85" ht="16.5" customHeight="1" x14ac:dyDescent="0.25">
      <c r="A10" s="206"/>
      <c r="B10" s="19" t="s">
        <v>630</v>
      </c>
      <c r="C10" s="20" t="s">
        <v>15</v>
      </c>
      <c r="D10" s="42"/>
      <c r="E10" s="20"/>
      <c r="F10" s="42"/>
      <c r="G10" s="19">
        <v>0</v>
      </c>
      <c r="H10" s="19">
        <v>2</v>
      </c>
      <c r="I10" s="19">
        <v>3</v>
      </c>
      <c r="J10" s="19">
        <f t="shared" si="0"/>
        <v>3</v>
      </c>
      <c r="K10" s="91">
        <f t="shared" si="1"/>
        <v>0.3</v>
      </c>
      <c r="L10" s="350">
        <f t="shared" si="2"/>
        <v>11</v>
      </c>
      <c r="M10" s="19">
        <v>15</v>
      </c>
      <c r="N10" s="350">
        <f t="shared" si="3"/>
        <v>16</v>
      </c>
      <c r="O10" s="350">
        <f t="shared" si="4"/>
        <v>18</v>
      </c>
      <c r="P10" s="19">
        <v>3</v>
      </c>
      <c r="Q10" s="206"/>
      <c r="R10" s="206"/>
      <c r="S10" s="322"/>
      <c r="T10" s="94">
        <v>8</v>
      </c>
      <c r="U10" s="106" t="s">
        <v>126</v>
      </c>
      <c r="V10" s="107"/>
      <c r="W10" s="106"/>
      <c r="X10" s="106"/>
      <c r="Y10" s="106" t="s">
        <v>21</v>
      </c>
      <c r="Z10" s="48"/>
      <c r="AA10" s="48"/>
      <c r="AB10" s="48">
        <v>5</v>
      </c>
      <c r="AC10" s="48">
        <v>1</v>
      </c>
      <c r="AD10" s="48">
        <v>4</v>
      </c>
      <c r="AE10" s="48">
        <v>0</v>
      </c>
      <c r="AF10" s="411">
        <f t="shared" si="5"/>
        <v>0.2</v>
      </c>
      <c r="AG10" s="411"/>
      <c r="AH10" s="48">
        <v>0</v>
      </c>
      <c r="AI10" s="48">
        <v>0</v>
      </c>
      <c r="AJ10" s="48">
        <v>17</v>
      </c>
      <c r="AK10" s="48">
        <v>1</v>
      </c>
      <c r="AL10" s="48">
        <v>1</v>
      </c>
      <c r="AM10" s="380">
        <f t="shared" si="6"/>
        <v>3.4</v>
      </c>
      <c r="AN10" s="174"/>
      <c r="AO10" s="174"/>
      <c r="AP10" s="177"/>
      <c r="AQ10" s="170"/>
      <c r="AR10" s="178"/>
      <c r="AS10" s="94">
        <v>6.5</v>
      </c>
      <c r="AT10" s="43">
        <v>15</v>
      </c>
      <c r="AU10" s="41" t="s">
        <v>242</v>
      </c>
      <c r="AV10" s="175" t="s">
        <v>19</v>
      </c>
      <c r="AW10" s="177">
        <v>5</v>
      </c>
      <c r="AX10" s="177">
        <v>0</v>
      </c>
      <c r="AY10" s="177">
        <v>2</v>
      </c>
      <c r="AZ10" s="177">
        <f t="shared" si="12"/>
        <v>2</v>
      </c>
      <c r="BA10" s="177">
        <v>0</v>
      </c>
      <c r="BB10" s="202">
        <f t="shared" si="8"/>
        <v>5</v>
      </c>
      <c r="BC10" s="177">
        <f t="shared" si="8"/>
        <v>0</v>
      </c>
      <c r="BD10" s="177">
        <f t="shared" si="8"/>
        <v>2</v>
      </c>
      <c r="BE10" s="177">
        <f t="shared" si="8"/>
        <v>2</v>
      </c>
      <c r="BF10" s="203">
        <f t="shared" si="8"/>
        <v>0</v>
      </c>
      <c r="BG10" s="48"/>
      <c r="BH10" s="48"/>
      <c r="BI10" s="48"/>
      <c r="BJ10" s="48"/>
      <c r="BK10" s="48"/>
      <c r="BL10" s="178"/>
      <c r="BM10" s="178"/>
      <c r="BN10" s="64">
        <v>8</v>
      </c>
      <c r="BP10" s="47" t="s">
        <v>408</v>
      </c>
      <c r="BQ10" s="174"/>
      <c r="BR10" s="177">
        <v>0</v>
      </c>
      <c r="BS10" s="177">
        <v>0</v>
      </c>
      <c r="BT10" s="177">
        <v>0</v>
      </c>
      <c r="BU10" s="177">
        <f t="shared" si="10"/>
        <v>0</v>
      </c>
      <c r="BV10" s="177">
        <v>0</v>
      </c>
      <c r="BW10" s="202">
        <f t="shared" si="14"/>
        <v>1</v>
      </c>
      <c r="BX10" s="177">
        <f t="shared" si="14"/>
        <v>0</v>
      </c>
      <c r="BY10" s="177">
        <f t="shared" si="14"/>
        <v>0</v>
      </c>
      <c r="BZ10" s="177">
        <f t="shared" si="15"/>
        <v>0</v>
      </c>
      <c r="CA10" s="203">
        <f t="shared" si="16"/>
        <v>0</v>
      </c>
      <c r="CB10" s="48">
        <v>1</v>
      </c>
      <c r="CC10" s="48">
        <v>0</v>
      </c>
      <c r="CD10" s="48">
        <v>0</v>
      </c>
      <c r="CE10" s="48">
        <f t="shared" si="11"/>
        <v>0</v>
      </c>
      <c r="CF10" s="48">
        <v>0</v>
      </c>
      <c r="CG10" s="178"/>
    </row>
    <row r="11" spans="1:85" ht="16.5" customHeight="1" thickBot="1" x14ac:dyDescent="0.3">
      <c r="A11" s="206"/>
      <c r="B11" s="19" t="s">
        <v>629</v>
      </c>
      <c r="C11" s="20" t="s">
        <v>172</v>
      </c>
      <c r="D11" s="42"/>
      <c r="E11" s="42"/>
      <c r="F11" s="42"/>
      <c r="G11" s="19">
        <v>0</v>
      </c>
      <c r="H11" s="19">
        <v>3</v>
      </c>
      <c r="I11" s="19">
        <v>2</v>
      </c>
      <c r="J11" s="19">
        <f t="shared" si="0"/>
        <v>2</v>
      </c>
      <c r="K11" s="91">
        <f t="shared" si="1"/>
        <v>0.2</v>
      </c>
      <c r="L11" s="350">
        <f t="shared" si="2"/>
        <v>13</v>
      </c>
      <c r="M11" s="19">
        <v>17</v>
      </c>
      <c r="N11" s="350">
        <f t="shared" si="3"/>
        <v>21</v>
      </c>
      <c r="O11" s="350">
        <f t="shared" si="4"/>
        <v>18</v>
      </c>
      <c r="P11" s="19">
        <v>4</v>
      </c>
      <c r="Q11" s="206"/>
      <c r="R11" s="206"/>
      <c r="S11" s="322"/>
      <c r="T11" s="94">
        <v>7.5</v>
      </c>
      <c r="U11" s="106" t="s">
        <v>149</v>
      </c>
      <c r="V11" s="107"/>
      <c r="W11" s="106"/>
      <c r="X11" s="106"/>
      <c r="Y11" s="106" t="s">
        <v>23</v>
      </c>
      <c r="Z11" s="48"/>
      <c r="AA11" s="48"/>
      <c r="AB11" s="48">
        <v>5</v>
      </c>
      <c r="AC11" s="48">
        <v>3</v>
      </c>
      <c r="AD11" s="48">
        <v>2</v>
      </c>
      <c r="AE11" s="48">
        <v>0</v>
      </c>
      <c r="AF11" s="411">
        <f t="shared" si="5"/>
        <v>0.6</v>
      </c>
      <c r="AG11" s="411"/>
      <c r="AH11" s="48">
        <v>12</v>
      </c>
      <c r="AI11" s="48">
        <v>1</v>
      </c>
      <c r="AJ11" s="48">
        <v>19</v>
      </c>
      <c r="AK11" s="48">
        <v>0</v>
      </c>
      <c r="AL11" s="48">
        <v>1</v>
      </c>
      <c r="AM11" s="380">
        <f t="shared" si="6"/>
        <v>3.8</v>
      </c>
      <c r="AN11" s="174"/>
      <c r="AO11" s="174"/>
      <c r="AP11" s="176"/>
      <c r="AQ11" s="170"/>
      <c r="AR11" s="178"/>
      <c r="AS11" s="94">
        <v>6</v>
      </c>
      <c r="AT11" s="43">
        <v>2</v>
      </c>
      <c r="AU11" s="41" t="s">
        <v>100</v>
      </c>
      <c r="AV11" s="175" t="s">
        <v>19</v>
      </c>
      <c r="AW11" s="177">
        <v>5</v>
      </c>
      <c r="AX11" s="177">
        <v>1</v>
      </c>
      <c r="AY11" s="177">
        <v>0</v>
      </c>
      <c r="AZ11" s="177">
        <f t="shared" si="12"/>
        <v>1</v>
      </c>
      <c r="BA11" s="177">
        <v>0</v>
      </c>
      <c r="BB11" s="202">
        <f t="shared" si="8"/>
        <v>20</v>
      </c>
      <c r="BC11" s="177">
        <f t="shared" si="8"/>
        <v>1</v>
      </c>
      <c r="BD11" s="177">
        <f t="shared" si="8"/>
        <v>0</v>
      </c>
      <c r="BE11" s="177">
        <f t="shared" si="8"/>
        <v>1</v>
      </c>
      <c r="BF11" s="203">
        <f t="shared" si="8"/>
        <v>0</v>
      </c>
      <c r="BG11" s="48">
        <v>15</v>
      </c>
      <c r="BH11" s="48">
        <v>0</v>
      </c>
      <c r="BI11" s="48">
        <v>0</v>
      </c>
      <c r="BJ11" s="48">
        <f>+BH11+BI11</f>
        <v>0</v>
      </c>
      <c r="BK11" s="48">
        <v>0</v>
      </c>
      <c r="BL11" s="178"/>
      <c r="BM11" s="178"/>
      <c r="BN11" s="64">
        <v>7.5</v>
      </c>
      <c r="BP11" s="47" t="s">
        <v>334</v>
      </c>
      <c r="BQ11" s="174"/>
      <c r="BR11" s="177">
        <v>3</v>
      </c>
      <c r="BS11" s="177">
        <v>1</v>
      </c>
      <c r="BT11" s="177">
        <v>1</v>
      </c>
      <c r="BU11" s="177">
        <f t="shared" si="10"/>
        <v>2</v>
      </c>
      <c r="BV11" s="177">
        <v>0</v>
      </c>
      <c r="BW11" s="202">
        <f t="shared" si="14"/>
        <v>10</v>
      </c>
      <c r="BX11" s="177">
        <f t="shared" si="14"/>
        <v>3</v>
      </c>
      <c r="BY11" s="177">
        <f t="shared" si="14"/>
        <v>3</v>
      </c>
      <c r="BZ11" s="177">
        <f t="shared" si="15"/>
        <v>6</v>
      </c>
      <c r="CA11" s="203">
        <f t="shared" si="16"/>
        <v>4</v>
      </c>
      <c r="CB11" s="48">
        <v>7</v>
      </c>
      <c r="CC11" s="48">
        <v>2</v>
      </c>
      <c r="CD11" s="48">
        <v>2</v>
      </c>
      <c r="CE11" s="48">
        <f t="shared" si="11"/>
        <v>4</v>
      </c>
      <c r="CF11" s="48">
        <v>4</v>
      </c>
      <c r="CG11" s="178"/>
    </row>
    <row r="12" spans="1:85" ht="16.5" customHeight="1" x14ac:dyDescent="0.25">
      <c r="A12" s="206"/>
      <c r="B12" s="21"/>
      <c r="C12" s="21"/>
      <c r="D12" s="21"/>
      <c r="E12" s="22"/>
      <c r="F12" s="21"/>
      <c r="G12" s="23">
        <f>SUM(G4:G11)</f>
        <v>17</v>
      </c>
      <c r="H12" s="23">
        <f>SUM(H4:H11)</f>
        <v>17</v>
      </c>
      <c r="I12" s="23">
        <f>SUM(I4:I11)</f>
        <v>6</v>
      </c>
      <c r="J12" s="23"/>
      <c r="K12" s="23"/>
      <c r="L12" s="23">
        <f>SUM(L4:L11)</f>
        <v>119</v>
      </c>
      <c r="M12" s="23">
        <f>SUM(M4:M11)</f>
        <v>119</v>
      </c>
      <c r="N12" s="23">
        <f>SUM(N4:N11)</f>
        <v>178</v>
      </c>
      <c r="O12" s="23">
        <f>SUM(O4:O11)</f>
        <v>110</v>
      </c>
      <c r="P12" s="23"/>
      <c r="Q12" s="206"/>
      <c r="R12" s="206"/>
      <c r="S12" s="322"/>
      <c r="T12" s="94">
        <v>7.5</v>
      </c>
      <c r="U12" s="106" t="s">
        <v>16</v>
      </c>
      <c r="V12" s="107"/>
      <c r="W12" s="106"/>
      <c r="X12" s="106"/>
      <c r="Y12" s="106" t="s">
        <v>17</v>
      </c>
      <c r="Z12" s="48"/>
      <c r="AA12" s="48"/>
      <c r="AB12" s="48">
        <v>0</v>
      </c>
      <c r="AC12" s="48">
        <v>0</v>
      </c>
      <c r="AD12" s="48">
        <v>0</v>
      </c>
      <c r="AE12" s="48">
        <v>0</v>
      </c>
      <c r="AF12" s="319"/>
      <c r="AG12" s="319"/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380"/>
      <c r="AN12" s="174"/>
      <c r="AO12" s="174"/>
      <c r="AP12" s="174"/>
      <c r="AQ12" s="170"/>
      <c r="AR12" s="178"/>
      <c r="AS12" s="94">
        <v>9</v>
      </c>
      <c r="AT12" s="43">
        <v>4</v>
      </c>
      <c r="AU12" s="41" t="s">
        <v>117</v>
      </c>
      <c r="AV12" s="175" t="s">
        <v>19</v>
      </c>
      <c r="AW12" s="177">
        <v>4</v>
      </c>
      <c r="AX12" s="177">
        <v>0</v>
      </c>
      <c r="AY12" s="177">
        <v>1</v>
      </c>
      <c r="AZ12" s="177">
        <f t="shared" si="12"/>
        <v>1</v>
      </c>
      <c r="BA12" s="177">
        <v>0</v>
      </c>
      <c r="BB12" s="202">
        <f t="shared" si="8"/>
        <v>13</v>
      </c>
      <c r="BC12" s="177">
        <f t="shared" si="8"/>
        <v>5</v>
      </c>
      <c r="BD12" s="177">
        <f t="shared" si="8"/>
        <v>3</v>
      </c>
      <c r="BE12" s="177">
        <f t="shared" si="8"/>
        <v>8</v>
      </c>
      <c r="BF12" s="203">
        <f t="shared" si="8"/>
        <v>2</v>
      </c>
      <c r="BG12" s="48">
        <v>9</v>
      </c>
      <c r="BH12" s="48">
        <v>5</v>
      </c>
      <c r="BI12" s="48">
        <v>2</v>
      </c>
      <c r="BJ12" s="48">
        <f>+BH12+BI12</f>
        <v>7</v>
      </c>
      <c r="BK12" s="48">
        <v>2</v>
      </c>
      <c r="BL12" s="178"/>
      <c r="BM12" s="178"/>
      <c r="BN12" s="64">
        <v>6</v>
      </c>
      <c r="BP12" s="47" t="s">
        <v>367</v>
      </c>
      <c r="BQ12" s="174"/>
      <c r="BR12" s="177">
        <v>0</v>
      </c>
      <c r="BS12" s="177">
        <v>0</v>
      </c>
      <c r="BT12" s="177">
        <v>0</v>
      </c>
      <c r="BU12" s="177">
        <f t="shared" si="10"/>
        <v>0</v>
      </c>
      <c r="BV12" s="177">
        <v>0</v>
      </c>
      <c r="BW12" s="202">
        <f t="shared" si="14"/>
        <v>3</v>
      </c>
      <c r="BX12" s="177">
        <f t="shared" si="14"/>
        <v>0</v>
      </c>
      <c r="BY12" s="177">
        <f t="shared" si="14"/>
        <v>0</v>
      </c>
      <c r="BZ12" s="177">
        <f t="shared" si="15"/>
        <v>0</v>
      </c>
      <c r="CA12" s="203">
        <f t="shared" si="16"/>
        <v>0</v>
      </c>
      <c r="CB12" s="48">
        <v>3</v>
      </c>
      <c r="CC12" s="48">
        <v>0</v>
      </c>
      <c r="CD12" s="48">
        <v>0</v>
      </c>
      <c r="CE12" s="48">
        <f t="shared" si="11"/>
        <v>0</v>
      </c>
      <c r="CF12" s="48">
        <v>0</v>
      </c>
      <c r="CG12" s="178"/>
    </row>
    <row r="13" spans="1:85" ht="16.5" customHeight="1" thickBot="1" x14ac:dyDescent="0.3">
      <c r="A13" s="178"/>
      <c r="Q13" s="178"/>
      <c r="R13" s="178"/>
      <c r="S13" s="323"/>
      <c r="T13" s="64"/>
      <c r="U13" s="382" t="s">
        <v>26</v>
      </c>
      <c r="V13" s="383"/>
      <c r="W13" s="382"/>
      <c r="X13" s="384"/>
      <c r="Y13" s="382"/>
      <c r="Z13" s="48"/>
      <c r="AA13" s="48"/>
      <c r="AB13" s="48">
        <f>+AB80</f>
        <v>6</v>
      </c>
      <c r="AC13" s="48">
        <f t="shared" ref="AC13:AE13" si="17">+AC80</f>
        <v>5</v>
      </c>
      <c r="AD13" s="48">
        <f t="shared" si="17"/>
        <v>1</v>
      </c>
      <c r="AE13" s="48">
        <f t="shared" si="17"/>
        <v>0</v>
      </c>
      <c r="AF13" s="411">
        <f t="shared" ref="AF13:AF14" si="18">+(AC13*2+AE13)/(2*AB13)</f>
        <v>0.83333333333333337</v>
      </c>
      <c r="AG13" s="411"/>
      <c r="AH13" s="48">
        <f t="shared" ref="AH13:AL13" si="19">+AH80</f>
        <v>0</v>
      </c>
      <c r="AI13" s="48">
        <f t="shared" si="19"/>
        <v>0</v>
      </c>
      <c r="AJ13" s="48">
        <f t="shared" si="19"/>
        <v>11</v>
      </c>
      <c r="AK13" s="48">
        <f t="shared" si="19"/>
        <v>0</v>
      </c>
      <c r="AL13" s="48">
        <f t="shared" si="19"/>
        <v>0</v>
      </c>
      <c r="AM13" s="381">
        <f t="shared" ref="AM13:AM14" si="20">+AJ13/AB13</f>
        <v>1.8333333333333333</v>
      </c>
      <c r="AN13" s="174"/>
      <c r="AO13" s="174"/>
      <c r="AP13" s="174"/>
      <c r="AQ13" s="170"/>
      <c r="AR13" s="178"/>
      <c r="AS13" s="94">
        <v>7</v>
      </c>
      <c r="AT13" s="43">
        <v>10</v>
      </c>
      <c r="AU13" s="41" t="s">
        <v>47</v>
      </c>
      <c r="AV13" s="175" t="s">
        <v>19</v>
      </c>
      <c r="AW13" s="177">
        <v>4</v>
      </c>
      <c r="AX13" s="177">
        <v>0</v>
      </c>
      <c r="AY13" s="177">
        <v>1</v>
      </c>
      <c r="AZ13" s="177">
        <f t="shared" si="12"/>
        <v>1</v>
      </c>
      <c r="BA13" s="177">
        <v>0</v>
      </c>
      <c r="BB13" s="202">
        <f t="shared" si="8"/>
        <v>15</v>
      </c>
      <c r="BC13" s="177">
        <f t="shared" si="8"/>
        <v>3</v>
      </c>
      <c r="BD13" s="177">
        <f t="shared" si="8"/>
        <v>3</v>
      </c>
      <c r="BE13" s="177">
        <f t="shared" si="8"/>
        <v>6</v>
      </c>
      <c r="BF13" s="203">
        <f t="shared" si="8"/>
        <v>2</v>
      </c>
      <c r="BG13" s="48">
        <v>11</v>
      </c>
      <c r="BH13" s="48">
        <v>3</v>
      </c>
      <c r="BI13" s="48">
        <v>2</v>
      </c>
      <c r="BJ13" s="48">
        <f>+BH13+BI13</f>
        <v>5</v>
      </c>
      <c r="BK13" s="48">
        <v>2</v>
      </c>
      <c r="BL13" s="178"/>
      <c r="BM13" s="178"/>
      <c r="BN13" s="64">
        <v>6.5</v>
      </c>
      <c r="BP13" s="47" t="s">
        <v>427</v>
      </c>
      <c r="BQ13" s="174"/>
      <c r="BR13" s="177">
        <v>2</v>
      </c>
      <c r="BS13" s="177">
        <v>0</v>
      </c>
      <c r="BT13" s="177">
        <v>0</v>
      </c>
      <c r="BU13" s="177">
        <f t="shared" si="10"/>
        <v>0</v>
      </c>
      <c r="BV13" s="177">
        <v>0</v>
      </c>
      <c r="BW13" s="202">
        <f t="shared" si="14"/>
        <v>7</v>
      </c>
      <c r="BX13" s="177">
        <f t="shared" si="14"/>
        <v>0</v>
      </c>
      <c r="BY13" s="177">
        <f t="shared" si="14"/>
        <v>1</v>
      </c>
      <c r="BZ13" s="177">
        <f t="shared" si="15"/>
        <v>1</v>
      </c>
      <c r="CA13" s="203">
        <f t="shared" si="16"/>
        <v>0</v>
      </c>
      <c r="CB13" s="48">
        <v>5</v>
      </c>
      <c r="CC13" s="48">
        <v>0</v>
      </c>
      <c r="CD13" s="48">
        <v>1</v>
      </c>
      <c r="CE13" s="48">
        <f t="shared" si="11"/>
        <v>1</v>
      </c>
      <c r="CF13" s="48">
        <v>0</v>
      </c>
      <c r="CG13" s="178"/>
    </row>
    <row r="14" spans="1:85" ht="16.5" customHeight="1" x14ac:dyDescent="0.25">
      <c r="A14" s="178"/>
      <c r="B14" s="210" t="str">
        <f>"Summary for Week "&amp;TEXT(C2,"##")&amp;":"</f>
        <v>Summary for Week 20:</v>
      </c>
      <c r="C14" s="211"/>
      <c r="D14" s="211"/>
      <c r="E14" s="429">
        <v>44298</v>
      </c>
      <c r="F14" s="429"/>
      <c r="G14" s="212" t="s">
        <v>128</v>
      </c>
      <c r="H14" s="212" t="s">
        <v>33</v>
      </c>
      <c r="I14" s="212" t="s">
        <v>170</v>
      </c>
      <c r="J14" s="213"/>
      <c r="K14" s="213"/>
      <c r="L14" s="212" t="s">
        <v>169</v>
      </c>
      <c r="M14" s="213"/>
      <c r="N14" s="213"/>
      <c r="O14" s="213"/>
      <c r="P14" s="213"/>
      <c r="Q14" s="178"/>
      <c r="R14" s="178"/>
      <c r="S14" s="323"/>
      <c r="T14" s="208"/>
      <c r="U14" s="214"/>
      <c r="V14" s="215" t="s">
        <v>656</v>
      </c>
      <c r="W14" s="214"/>
      <c r="X14" s="214"/>
      <c r="Y14" s="215"/>
      <c r="Z14" s="199"/>
      <c r="AA14" s="199"/>
      <c r="AB14" s="68">
        <f t="shared" ref="AB14:AE14" si="21">SUM(AB5:AB13)</f>
        <v>40</v>
      </c>
      <c r="AC14" s="68">
        <f t="shared" si="21"/>
        <v>17</v>
      </c>
      <c r="AD14" s="68">
        <f t="shared" si="21"/>
        <v>17</v>
      </c>
      <c r="AE14" s="68">
        <f t="shared" si="21"/>
        <v>6</v>
      </c>
      <c r="AF14" s="413">
        <f t="shared" si="18"/>
        <v>0.5</v>
      </c>
      <c r="AG14" s="413"/>
      <c r="AH14" s="68">
        <f t="shared" ref="AH14:AL14" si="22">SUM(AH5:AH13)</f>
        <v>26</v>
      </c>
      <c r="AI14" s="68">
        <f t="shared" si="22"/>
        <v>1</v>
      </c>
      <c r="AJ14" s="68">
        <f t="shared" si="22"/>
        <v>115</v>
      </c>
      <c r="AK14" s="68">
        <f t="shared" si="22"/>
        <v>4</v>
      </c>
      <c r="AL14" s="68">
        <f t="shared" si="22"/>
        <v>2</v>
      </c>
      <c r="AM14" s="196">
        <f t="shared" si="20"/>
        <v>2.875</v>
      </c>
      <c r="AN14" s="177"/>
      <c r="AO14" s="177"/>
      <c r="AP14" s="177"/>
      <c r="AQ14" s="170"/>
      <c r="AR14" s="178"/>
      <c r="AS14" s="94">
        <v>7.5</v>
      </c>
      <c r="AT14" s="43">
        <v>3</v>
      </c>
      <c r="AU14" s="41" t="s">
        <v>66</v>
      </c>
      <c r="AV14" s="175" t="s">
        <v>19</v>
      </c>
      <c r="AW14" s="177">
        <v>5</v>
      </c>
      <c r="AX14" s="177">
        <v>0</v>
      </c>
      <c r="AY14" s="177">
        <v>1</v>
      </c>
      <c r="AZ14" s="177">
        <f t="shared" si="12"/>
        <v>1</v>
      </c>
      <c r="BA14" s="177">
        <v>0</v>
      </c>
      <c r="BB14" s="202">
        <f t="shared" si="8"/>
        <v>18</v>
      </c>
      <c r="BC14" s="177">
        <f t="shared" si="8"/>
        <v>0</v>
      </c>
      <c r="BD14" s="177">
        <f t="shared" si="8"/>
        <v>4</v>
      </c>
      <c r="BE14" s="177">
        <f t="shared" si="8"/>
        <v>4</v>
      </c>
      <c r="BF14" s="203">
        <f t="shared" si="8"/>
        <v>0</v>
      </c>
      <c r="BG14" s="48">
        <v>13</v>
      </c>
      <c r="BH14" s="48">
        <v>0</v>
      </c>
      <c r="BI14" s="48">
        <v>3</v>
      </c>
      <c r="BJ14" s="48">
        <f>+BH14+BI14</f>
        <v>3</v>
      </c>
      <c r="BK14" s="48">
        <v>0</v>
      </c>
      <c r="BL14" s="178"/>
      <c r="BM14" s="178"/>
      <c r="BN14" s="64">
        <v>7</v>
      </c>
      <c r="BP14" s="47" t="s">
        <v>685</v>
      </c>
      <c r="BR14" s="177">
        <v>1</v>
      </c>
      <c r="BS14" s="177">
        <v>0</v>
      </c>
      <c r="BT14" s="177">
        <v>0</v>
      </c>
      <c r="BU14" s="177">
        <f>+BS14+BT14</f>
        <v>0</v>
      </c>
      <c r="BV14" s="177">
        <v>0</v>
      </c>
      <c r="BW14" s="202">
        <f t="shared" si="14"/>
        <v>2</v>
      </c>
      <c r="BX14" s="177">
        <f t="shared" si="14"/>
        <v>0</v>
      </c>
      <c r="BY14" s="177">
        <f t="shared" si="14"/>
        <v>0</v>
      </c>
      <c r="BZ14" s="177">
        <f t="shared" si="15"/>
        <v>0</v>
      </c>
      <c r="CA14" s="203">
        <f t="shared" si="16"/>
        <v>0</v>
      </c>
      <c r="CB14" s="48">
        <v>1</v>
      </c>
      <c r="CC14" s="48">
        <v>0</v>
      </c>
      <c r="CD14" s="48">
        <v>0</v>
      </c>
      <c r="CE14" s="48">
        <f t="shared" si="11"/>
        <v>0</v>
      </c>
      <c r="CF14" s="48">
        <v>0</v>
      </c>
      <c r="CG14" s="178"/>
    </row>
    <row r="15" spans="1:85" ht="16.5" customHeight="1" x14ac:dyDescent="0.25">
      <c r="A15" s="178"/>
      <c r="B15" s="362" t="s">
        <v>56</v>
      </c>
      <c r="C15" s="327" t="s">
        <v>647</v>
      </c>
      <c r="D15" s="328"/>
      <c r="E15" s="320"/>
      <c r="F15" s="320"/>
      <c r="G15" s="330">
        <v>2</v>
      </c>
      <c r="H15" s="321">
        <v>1</v>
      </c>
      <c r="I15" s="175" t="s">
        <v>150</v>
      </c>
      <c r="J15" s="175"/>
      <c r="K15" s="175"/>
      <c r="L15" s="175" t="s">
        <v>781</v>
      </c>
      <c r="M15" s="175"/>
      <c r="N15" s="175"/>
      <c r="O15" s="175"/>
      <c r="P15" s="175"/>
      <c r="Q15" s="178"/>
      <c r="R15" s="178"/>
      <c r="S15" s="323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7"/>
      <c r="AM15" s="177"/>
      <c r="AN15" s="177"/>
      <c r="AO15" s="177"/>
      <c r="AP15" s="177"/>
      <c r="AQ15" s="170"/>
      <c r="AR15" s="178"/>
      <c r="AS15" s="94">
        <v>9</v>
      </c>
      <c r="AT15" s="43">
        <v>19</v>
      </c>
      <c r="AU15" s="41" t="s">
        <v>680</v>
      </c>
      <c r="AV15" s="175" t="s">
        <v>19</v>
      </c>
      <c r="AW15" s="177">
        <v>4</v>
      </c>
      <c r="AX15" s="177">
        <v>0</v>
      </c>
      <c r="AY15" s="177">
        <v>0</v>
      </c>
      <c r="AZ15" s="177">
        <f t="shared" si="12"/>
        <v>0</v>
      </c>
      <c r="BA15" s="177">
        <v>0</v>
      </c>
      <c r="BB15" s="202">
        <f t="shared" si="8"/>
        <v>4</v>
      </c>
      <c r="BC15" s="177">
        <f t="shared" si="8"/>
        <v>0</v>
      </c>
      <c r="BD15" s="177">
        <f t="shared" si="8"/>
        <v>0</v>
      </c>
      <c r="BE15" s="177">
        <f t="shared" si="8"/>
        <v>0</v>
      </c>
      <c r="BF15" s="203">
        <f t="shared" si="8"/>
        <v>0</v>
      </c>
      <c r="BG15" s="48"/>
      <c r="BH15" s="48"/>
      <c r="BI15" s="48"/>
      <c r="BJ15" s="48"/>
      <c r="BK15" s="48"/>
      <c r="BL15" s="178"/>
      <c r="BM15" s="178"/>
      <c r="BN15" s="64">
        <v>6.5</v>
      </c>
      <c r="BP15" s="47" t="s">
        <v>433</v>
      </c>
      <c r="BQ15" s="47" t="s">
        <v>692</v>
      </c>
      <c r="BR15" s="177"/>
      <c r="BS15" s="177"/>
      <c r="BT15" s="177"/>
      <c r="BU15" s="177"/>
      <c r="BV15" s="177"/>
      <c r="BW15" s="202">
        <f t="shared" si="14"/>
        <v>7</v>
      </c>
      <c r="BX15" s="177">
        <f t="shared" si="14"/>
        <v>0</v>
      </c>
      <c r="BY15" s="177">
        <f t="shared" si="14"/>
        <v>2</v>
      </c>
      <c r="BZ15" s="177">
        <f t="shared" si="15"/>
        <v>2</v>
      </c>
      <c r="CA15" s="203">
        <f t="shared" si="16"/>
        <v>0</v>
      </c>
      <c r="CB15" s="48">
        <v>7</v>
      </c>
      <c r="CC15" s="48">
        <v>0</v>
      </c>
      <c r="CD15" s="48">
        <v>2</v>
      </c>
      <c r="CE15" s="48">
        <f t="shared" si="11"/>
        <v>2</v>
      </c>
      <c r="CF15" s="48">
        <v>0</v>
      </c>
      <c r="CG15" s="178"/>
    </row>
    <row r="16" spans="1:85" ht="16.5" customHeight="1" x14ac:dyDescent="0.25">
      <c r="A16" s="178"/>
      <c r="B16" s="177" t="s">
        <v>36</v>
      </c>
      <c r="C16" s="320" t="s">
        <v>283</v>
      </c>
      <c r="D16" s="320"/>
      <c r="E16" s="320"/>
      <c r="F16" s="320"/>
      <c r="G16" s="330"/>
      <c r="H16" s="321">
        <v>2</v>
      </c>
      <c r="I16" s="175" t="s">
        <v>46</v>
      </c>
      <c r="J16" s="174"/>
      <c r="K16" s="174"/>
      <c r="L16" s="175" t="s">
        <v>424</v>
      </c>
      <c r="M16" s="175"/>
      <c r="N16" s="175"/>
      <c r="O16" s="175"/>
      <c r="P16" s="175"/>
      <c r="Q16" s="178"/>
      <c r="R16" s="178"/>
      <c r="S16" s="323"/>
      <c r="T16" s="177"/>
      <c r="U16" s="175"/>
      <c r="V16" s="175"/>
      <c r="W16" s="175"/>
      <c r="X16" s="175"/>
      <c r="Y16" s="205"/>
      <c r="Z16" s="177"/>
      <c r="AA16" s="177"/>
      <c r="AB16" s="177"/>
      <c r="AC16" s="177"/>
      <c r="AD16" s="177"/>
      <c r="AE16" s="176"/>
      <c r="AF16" s="175"/>
      <c r="AG16" s="175"/>
      <c r="AH16" s="175"/>
      <c r="AI16" s="175"/>
      <c r="AJ16" s="175"/>
      <c r="AK16" s="205"/>
      <c r="AL16" s="177"/>
      <c r="AM16" s="177"/>
      <c r="AN16" s="177"/>
      <c r="AO16" s="177"/>
      <c r="AP16" s="177"/>
      <c r="AQ16" s="170"/>
      <c r="AR16" s="178"/>
      <c r="AS16" s="94">
        <v>9</v>
      </c>
      <c r="AT16" s="43"/>
      <c r="AU16" s="41" t="s">
        <v>133</v>
      </c>
      <c r="AV16" s="175" t="s">
        <v>19</v>
      </c>
      <c r="AW16" s="177"/>
      <c r="AX16" s="177"/>
      <c r="AY16" s="177"/>
      <c r="AZ16" s="177"/>
      <c r="BA16" s="177"/>
      <c r="BB16" s="202">
        <f t="shared" si="8"/>
        <v>5</v>
      </c>
      <c r="BC16" s="177">
        <f t="shared" si="8"/>
        <v>1</v>
      </c>
      <c r="BD16" s="177">
        <f t="shared" si="8"/>
        <v>3</v>
      </c>
      <c r="BE16" s="177">
        <f t="shared" si="8"/>
        <v>4</v>
      </c>
      <c r="BF16" s="203">
        <f t="shared" si="8"/>
        <v>2</v>
      </c>
      <c r="BG16" s="48">
        <v>5</v>
      </c>
      <c r="BH16" s="48">
        <v>1</v>
      </c>
      <c r="BI16" s="48">
        <v>3</v>
      </c>
      <c r="BJ16" s="48">
        <f>+BH16+BI16</f>
        <v>4</v>
      </c>
      <c r="BK16" s="48">
        <v>2</v>
      </c>
      <c r="BL16" s="178"/>
      <c r="BM16" s="178"/>
      <c r="BN16" s="64">
        <v>8</v>
      </c>
      <c r="BP16" s="47" t="s">
        <v>401</v>
      </c>
      <c r="BQ16" s="47" t="s">
        <v>697</v>
      </c>
      <c r="BR16" s="177"/>
      <c r="BS16" s="177"/>
      <c r="BT16" s="177"/>
      <c r="BU16" s="177"/>
      <c r="BV16" s="177"/>
      <c r="BW16" s="202">
        <f t="shared" si="14"/>
        <v>8</v>
      </c>
      <c r="BX16" s="177">
        <f t="shared" si="14"/>
        <v>12</v>
      </c>
      <c r="BY16" s="177">
        <f t="shared" si="14"/>
        <v>7</v>
      </c>
      <c r="BZ16" s="177">
        <f t="shared" si="15"/>
        <v>19</v>
      </c>
      <c r="CA16" s="203">
        <f t="shared" si="16"/>
        <v>0</v>
      </c>
      <c r="CB16" s="48">
        <v>8</v>
      </c>
      <c r="CC16" s="48">
        <v>12</v>
      </c>
      <c r="CD16" s="48">
        <v>7</v>
      </c>
      <c r="CE16" s="48">
        <f t="shared" si="11"/>
        <v>19</v>
      </c>
      <c r="CF16" s="48">
        <v>0</v>
      </c>
      <c r="CG16" s="178"/>
    </row>
    <row r="17" spans="1:85" ht="16.5" customHeight="1" x14ac:dyDescent="0.25">
      <c r="A17" s="178"/>
      <c r="B17" s="174"/>
      <c r="C17" s="18"/>
      <c r="D17" s="324"/>
      <c r="E17" s="324"/>
      <c r="F17" s="324"/>
      <c r="G17" s="324"/>
      <c r="H17" s="321"/>
      <c r="I17" s="175"/>
      <c r="J17" s="174"/>
      <c r="K17" s="174"/>
      <c r="L17" s="175"/>
      <c r="M17" s="175"/>
      <c r="N17" s="175"/>
      <c r="O17" s="175"/>
      <c r="P17" s="175"/>
      <c r="Q17" s="178"/>
      <c r="R17" s="178"/>
      <c r="S17" s="323"/>
      <c r="T17" s="408" t="s">
        <v>658</v>
      </c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177"/>
      <c r="AO17" s="177"/>
      <c r="AP17" s="177"/>
      <c r="AQ17" s="170"/>
      <c r="AR17" s="178"/>
      <c r="AS17" s="94">
        <v>6.5</v>
      </c>
      <c r="AT17" s="43"/>
      <c r="AU17" s="41" t="s">
        <v>119</v>
      </c>
      <c r="AV17" s="175" t="s">
        <v>19</v>
      </c>
      <c r="AW17" s="177"/>
      <c r="AX17" s="177"/>
      <c r="AY17" s="177"/>
      <c r="AZ17" s="177"/>
      <c r="BA17" s="177"/>
      <c r="BB17" s="202">
        <f t="shared" si="8"/>
        <v>9</v>
      </c>
      <c r="BC17" s="177">
        <f t="shared" si="8"/>
        <v>0</v>
      </c>
      <c r="BD17" s="177">
        <f t="shared" si="8"/>
        <v>2</v>
      </c>
      <c r="BE17" s="177">
        <f t="shared" si="8"/>
        <v>2</v>
      </c>
      <c r="BF17" s="203">
        <f t="shared" si="8"/>
        <v>0</v>
      </c>
      <c r="BG17" s="48">
        <v>9</v>
      </c>
      <c r="BH17" s="48">
        <v>0</v>
      </c>
      <c r="BI17" s="48">
        <v>2</v>
      </c>
      <c r="BJ17" s="48">
        <f>+BH17+BI17</f>
        <v>2</v>
      </c>
      <c r="BK17" s="48">
        <v>0</v>
      </c>
      <c r="BL17" s="178"/>
      <c r="BM17" s="178"/>
      <c r="BN17" s="64">
        <v>8</v>
      </c>
      <c r="BP17" s="47" t="s">
        <v>397</v>
      </c>
      <c r="BQ17" s="174"/>
      <c r="BR17" s="177">
        <v>2</v>
      </c>
      <c r="BS17" s="177">
        <v>1</v>
      </c>
      <c r="BT17" s="177">
        <v>0</v>
      </c>
      <c r="BU17" s="177">
        <f t="shared" ref="BU17:BU23" si="23">+BS17+BT17</f>
        <v>1</v>
      </c>
      <c r="BV17" s="177">
        <v>0</v>
      </c>
      <c r="BW17" s="202">
        <f t="shared" si="14"/>
        <v>6</v>
      </c>
      <c r="BX17" s="177">
        <f t="shared" si="14"/>
        <v>2</v>
      </c>
      <c r="BY17" s="177">
        <f t="shared" si="14"/>
        <v>1</v>
      </c>
      <c r="BZ17" s="177">
        <f t="shared" si="15"/>
        <v>3</v>
      </c>
      <c r="CA17" s="203">
        <f t="shared" si="16"/>
        <v>0</v>
      </c>
      <c r="CB17" s="48">
        <v>4</v>
      </c>
      <c r="CC17" s="48">
        <v>1</v>
      </c>
      <c r="CD17" s="48">
        <v>1</v>
      </c>
      <c r="CE17" s="48">
        <f t="shared" si="11"/>
        <v>2</v>
      </c>
      <c r="CF17" s="48">
        <v>0</v>
      </c>
      <c r="CG17" s="178"/>
    </row>
    <row r="18" spans="1:85" ht="16.5" customHeight="1" thickBot="1" x14ac:dyDescent="0.3">
      <c r="A18" s="178"/>
      <c r="B18" s="177" t="s">
        <v>60</v>
      </c>
      <c r="C18" s="327" t="s">
        <v>645</v>
      </c>
      <c r="D18" s="324"/>
      <c r="E18" s="320"/>
      <c r="F18" s="320"/>
      <c r="G18" s="330">
        <v>4</v>
      </c>
      <c r="H18" s="321">
        <v>2</v>
      </c>
      <c r="I18" s="175" t="s">
        <v>674</v>
      </c>
      <c r="L18" s="175" t="s">
        <v>577</v>
      </c>
      <c r="Q18" s="178"/>
      <c r="R18" s="178"/>
      <c r="S18" s="323"/>
      <c r="AN18" s="177"/>
      <c r="AO18" s="177"/>
      <c r="AP18" s="177"/>
      <c r="AQ18" s="170"/>
      <c r="AR18" s="178"/>
      <c r="AS18" s="33" t="s">
        <v>247</v>
      </c>
      <c r="AT18" s="216"/>
      <c r="AU18" s="216"/>
      <c r="AV18" s="216"/>
      <c r="AW18" s="217">
        <f>SUM(AW5:AW17)</f>
        <v>50</v>
      </c>
      <c r="AX18" s="217">
        <f>SUM(AX5:AX17)</f>
        <v>7</v>
      </c>
      <c r="AY18" s="217">
        <f>SUM(AY5:AY17)+SUMIF(Y$5:Y$12,AV17,AI$5:AI$12)</f>
        <v>12</v>
      </c>
      <c r="AZ18" s="217">
        <f>+AY18+AX18</f>
        <v>19</v>
      </c>
      <c r="BA18" s="217">
        <f>SUM(BA5:BA17)</f>
        <v>0</v>
      </c>
      <c r="BB18" s="218">
        <f t="shared" si="8"/>
        <v>198</v>
      </c>
      <c r="BC18" s="217">
        <f t="shared" si="8"/>
        <v>40</v>
      </c>
      <c r="BD18" s="217">
        <f t="shared" si="8"/>
        <v>53</v>
      </c>
      <c r="BE18" s="217">
        <f t="shared" si="8"/>
        <v>93</v>
      </c>
      <c r="BF18" s="219">
        <f t="shared" si="8"/>
        <v>8</v>
      </c>
      <c r="BG18" s="217">
        <f>+SUM(BG5:BG17)</f>
        <v>148</v>
      </c>
      <c r="BH18" s="217">
        <f>+SUM(BH5:BH17)</f>
        <v>33</v>
      </c>
      <c r="BI18" s="217">
        <f>+SUM(BI5:BI17)+SUMIF($Y$35:$Y$42,"Canadiens",$AI$35:$AI$42)</f>
        <v>41</v>
      </c>
      <c r="BJ18" s="217">
        <f>+BI18+BH18</f>
        <v>74</v>
      </c>
      <c r="BK18" s="217">
        <f>+SUM(BK5:BK17)+SUMIF($Y$35:$Y$42,"Canadiens",$AH$35:$AH$42)</f>
        <v>8</v>
      </c>
      <c r="BL18" s="178"/>
      <c r="BM18" s="178"/>
      <c r="BN18" s="64">
        <v>8.5</v>
      </c>
      <c r="BP18" s="47" t="s">
        <v>479</v>
      </c>
      <c r="BQ18" s="174"/>
      <c r="BR18" s="177">
        <v>2</v>
      </c>
      <c r="BS18" s="177">
        <v>2</v>
      </c>
      <c r="BT18" s="177">
        <v>0</v>
      </c>
      <c r="BU18" s="177">
        <f t="shared" si="23"/>
        <v>2</v>
      </c>
      <c r="BV18" s="177">
        <v>2</v>
      </c>
      <c r="BW18" s="202">
        <f t="shared" si="14"/>
        <v>7</v>
      </c>
      <c r="BX18" s="177">
        <f t="shared" si="14"/>
        <v>9</v>
      </c>
      <c r="BY18" s="177">
        <f t="shared" si="14"/>
        <v>4</v>
      </c>
      <c r="BZ18" s="177">
        <f t="shared" si="15"/>
        <v>13</v>
      </c>
      <c r="CA18" s="203">
        <f t="shared" si="16"/>
        <v>2</v>
      </c>
      <c r="CB18" s="48">
        <v>5</v>
      </c>
      <c r="CC18" s="48">
        <v>7</v>
      </c>
      <c r="CD18" s="48">
        <v>4</v>
      </c>
      <c r="CE18" s="48">
        <f t="shared" si="11"/>
        <v>11</v>
      </c>
      <c r="CF18" s="48">
        <v>0</v>
      </c>
      <c r="CG18" s="178"/>
    </row>
    <row r="19" spans="1:85" ht="16.5" customHeight="1" thickBot="1" x14ac:dyDescent="0.3">
      <c r="A19" s="178"/>
      <c r="B19" s="177" t="s">
        <v>36</v>
      </c>
      <c r="C19" s="320"/>
      <c r="D19" s="320" t="s">
        <v>190</v>
      </c>
      <c r="E19" s="320"/>
      <c r="F19" s="320"/>
      <c r="G19" s="330"/>
      <c r="H19" s="321">
        <v>2</v>
      </c>
      <c r="I19" s="175" t="s">
        <v>153</v>
      </c>
      <c r="L19" s="175" t="s">
        <v>804</v>
      </c>
      <c r="Q19" s="178"/>
      <c r="R19" s="178"/>
      <c r="S19" s="323"/>
      <c r="T19" s="367" t="s">
        <v>310</v>
      </c>
      <c r="U19" s="25"/>
      <c r="V19" s="25"/>
      <c r="W19" s="25"/>
      <c r="X19" s="25"/>
      <c r="Y19" s="25" t="s">
        <v>2</v>
      </c>
      <c r="Z19" s="254"/>
      <c r="AA19" s="25"/>
      <c r="AB19" s="367" t="s">
        <v>4</v>
      </c>
      <c r="AC19" s="367" t="s">
        <v>8</v>
      </c>
      <c r="AD19" s="367" t="s">
        <v>9</v>
      </c>
      <c r="AE19" s="367" t="s">
        <v>10</v>
      </c>
      <c r="AF19" s="423" t="s">
        <v>129</v>
      </c>
      <c r="AG19" s="423"/>
      <c r="AH19" s="367" t="s">
        <v>3</v>
      </c>
      <c r="AI19" s="367" t="s">
        <v>130</v>
      </c>
      <c r="AJ19" s="367" t="s">
        <v>5</v>
      </c>
      <c r="AK19" s="367" t="s">
        <v>7</v>
      </c>
      <c r="AL19" s="367" t="s">
        <v>6</v>
      </c>
      <c r="AM19" s="367" t="s">
        <v>131</v>
      </c>
      <c r="AN19" s="177"/>
      <c r="AO19" s="177"/>
      <c r="AP19" s="177"/>
      <c r="AQ19" s="170"/>
      <c r="AR19" s="178"/>
      <c r="AS19" s="34" t="s">
        <v>172</v>
      </c>
      <c r="AT19" s="220"/>
      <c r="AU19" s="221"/>
      <c r="AV19" s="32" t="s">
        <v>176</v>
      </c>
      <c r="AW19" s="199">
        <v>9</v>
      </c>
      <c r="AX19" s="199">
        <v>1</v>
      </c>
      <c r="AY19" s="199">
        <v>4</v>
      </c>
      <c r="AZ19" s="177">
        <f t="shared" ref="AZ19" si="24">+AY19+AX19</f>
        <v>5</v>
      </c>
      <c r="BA19" s="199">
        <v>0</v>
      </c>
      <c r="BB19" s="202">
        <f t="shared" si="8"/>
        <v>39</v>
      </c>
      <c r="BC19" s="177">
        <f t="shared" si="8"/>
        <v>6</v>
      </c>
      <c r="BD19" s="177">
        <f t="shared" si="8"/>
        <v>12</v>
      </c>
      <c r="BE19" s="177">
        <f t="shared" si="8"/>
        <v>18</v>
      </c>
      <c r="BF19" s="203">
        <f t="shared" si="8"/>
        <v>6</v>
      </c>
      <c r="BG19" s="31">
        <v>30</v>
      </c>
      <c r="BH19" s="31">
        <v>5</v>
      </c>
      <c r="BI19" s="31">
        <v>8</v>
      </c>
      <c r="BJ19" s="31">
        <f t="shared" ref="BJ19" si="25">+BH19+BI19</f>
        <v>13</v>
      </c>
      <c r="BK19" s="31">
        <v>6</v>
      </c>
      <c r="BL19" s="178"/>
      <c r="BM19" s="178"/>
      <c r="BN19" s="64">
        <v>6.5</v>
      </c>
      <c r="BP19" s="47" t="s">
        <v>531</v>
      </c>
      <c r="BQ19" s="174"/>
      <c r="BR19" s="177">
        <v>0</v>
      </c>
      <c r="BS19" s="177">
        <v>0</v>
      </c>
      <c r="BT19" s="177">
        <v>0</v>
      </c>
      <c r="BU19" s="177">
        <f t="shared" si="23"/>
        <v>0</v>
      </c>
      <c r="BV19" s="177">
        <v>0</v>
      </c>
      <c r="BW19" s="202">
        <f t="shared" si="14"/>
        <v>4</v>
      </c>
      <c r="BX19" s="177">
        <f t="shared" si="14"/>
        <v>1</v>
      </c>
      <c r="BY19" s="177">
        <f t="shared" si="14"/>
        <v>1</v>
      </c>
      <c r="BZ19" s="177">
        <f t="shared" si="15"/>
        <v>2</v>
      </c>
      <c r="CA19" s="203">
        <f t="shared" si="16"/>
        <v>0</v>
      </c>
      <c r="CB19" s="48">
        <v>4</v>
      </c>
      <c r="CC19" s="48">
        <v>1</v>
      </c>
      <c r="CD19" s="48">
        <v>1</v>
      </c>
      <c r="CE19" s="48">
        <f t="shared" si="11"/>
        <v>2</v>
      </c>
      <c r="CF19" s="48">
        <v>0</v>
      </c>
      <c r="CG19" s="178"/>
    </row>
    <row r="20" spans="1:85" ht="16.5" customHeight="1" x14ac:dyDescent="0.25">
      <c r="A20" s="178"/>
      <c r="C20" s="18"/>
      <c r="D20" s="18"/>
      <c r="E20" s="18"/>
      <c r="F20" s="18"/>
      <c r="G20" s="18"/>
      <c r="H20" s="321">
        <v>2</v>
      </c>
      <c r="I20" s="175" t="s">
        <v>443</v>
      </c>
      <c r="L20" s="175" t="s">
        <v>782</v>
      </c>
      <c r="Q20" s="178"/>
      <c r="R20" s="178"/>
      <c r="S20" s="323"/>
      <c r="T20" s="94">
        <v>7.5</v>
      </c>
      <c r="U20" s="106" t="s">
        <v>16</v>
      </c>
      <c r="V20" s="107"/>
      <c r="W20" s="106"/>
      <c r="X20" s="106"/>
      <c r="Y20" s="106" t="s">
        <v>17</v>
      </c>
      <c r="Z20" s="177"/>
      <c r="AA20" s="177"/>
      <c r="AB20" s="94">
        <f t="shared" ref="AB20:AE27" si="26">SUMIF($U$5:$U$12,$U20,AB$5:AB$12)+SUMIF($U$35:$U$42,$U20,AB$35:AB$42)</f>
        <v>10.5</v>
      </c>
      <c r="AC20" s="177">
        <f t="shared" si="26"/>
        <v>6</v>
      </c>
      <c r="AD20" s="177">
        <f t="shared" si="26"/>
        <v>3</v>
      </c>
      <c r="AE20" s="177">
        <f t="shared" si="26"/>
        <v>1</v>
      </c>
      <c r="AF20" s="411">
        <f t="shared" ref="AF20:AF29" si="27">+(AC20*2+AE20)/(2*AB20)</f>
        <v>0.61904761904761907</v>
      </c>
      <c r="AG20" s="411"/>
      <c r="AH20" s="177">
        <f t="shared" ref="AH20:AL27" si="28">SUMIF($U$5:$U$12,$U20,AH$5:AH$12)+SUMIF($U$35:$U$42,$U20,AH$35:AH$42)</f>
        <v>0</v>
      </c>
      <c r="AI20" s="177">
        <f t="shared" si="28"/>
        <v>0</v>
      </c>
      <c r="AJ20" s="177">
        <f t="shared" si="28"/>
        <v>15</v>
      </c>
      <c r="AK20" s="177">
        <f t="shared" si="28"/>
        <v>0</v>
      </c>
      <c r="AL20" s="177">
        <f t="shared" si="28"/>
        <v>4</v>
      </c>
      <c r="AM20" s="196">
        <f>+AJ20/AB20</f>
        <v>1.4285714285714286</v>
      </c>
      <c r="AN20" s="177"/>
      <c r="AO20" s="177"/>
      <c r="AP20" s="177"/>
      <c r="AQ20" s="170"/>
      <c r="AR20" s="178"/>
      <c r="AS20" s="64">
        <v>9</v>
      </c>
      <c r="AT20" s="48">
        <v>27</v>
      </c>
      <c r="AU20" s="47" t="s">
        <v>150</v>
      </c>
      <c r="AV20" s="175" t="s">
        <v>177</v>
      </c>
      <c r="AW20" s="177">
        <v>4</v>
      </c>
      <c r="AX20" s="177">
        <v>5</v>
      </c>
      <c r="AY20" s="177">
        <v>2</v>
      </c>
      <c r="AZ20" s="177">
        <f t="shared" ref="AZ20:AZ28" si="29">+AY20+AX20</f>
        <v>7</v>
      </c>
      <c r="BA20" s="177">
        <v>2</v>
      </c>
      <c r="BB20" s="202">
        <f t="shared" ref="BB20:BB28" si="30">+AW20+BG20</f>
        <v>19</v>
      </c>
      <c r="BC20" s="177">
        <f t="shared" ref="BC20:BC28" si="31">+AX20+BH20</f>
        <v>16</v>
      </c>
      <c r="BD20" s="177">
        <f t="shared" ref="BD20:BD28" si="32">+AY20+BI20</f>
        <v>14</v>
      </c>
      <c r="BE20" s="177">
        <f t="shared" ref="BE20:BE28" si="33">+AZ20+BJ20</f>
        <v>30</v>
      </c>
      <c r="BF20" s="203">
        <f t="shared" ref="BF20:BF28" si="34">+BA20+BK20</f>
        <v>6</v>
      </c>
      <c r="BG20" s="48">
        <v>15</v>
      </c>
      <c r="BH20" s="48">
        <v>11</v>
      </c>
      <c r="BI20" s="48">
        <v>12</v>
      </c>
      <c r="BJ20" s="48">
        <f>+BH20+BI20</f>
        <v>23</v>
      </c>
      <c r="BK20" s="48">
        <v>4</v>
      </c>
      <c r="BL20" s="178"/>
      <c r="BM20" s="178"/>
      <c r="BN20" s="64">
        <v>7</v>
      </c>
      <c r="BP20" s="47" t="s">
        <v>423</v>
      </c>
      <c r="BQ20" s="174"/>
      <c r="BR20" s="177">
        <v>0</v>
      </c>
      <c r="BS20" s="177">
        <v>0</v>
      </c>
      <c r="BT20" s="177">
        <v>0</v>
      </c>
      <c r="BU20" s="177">
        <f t="shared" si="23"/>
        <v>0</v>
      </c>
      <c r="BV20" s="177">
        <v>0</v>
      </c>
      <c r="BW20" s="202">
        <f t="shared" si="14"/>
        <v>1</v>
      </c>
      <c r="BX20" s="177">
        <f t="shared" si="14"/>
        <v>0</v>
      </c>
      <c r="BY20" s="177">
        <f t="shared" si="14"/>
        <v>0</v>
      </c>
      <c r="BZ20" s="177">
        <f t="shared" si="15"/>
        <v>0</v>
      </c>
      <c r="CA20" s="203">
        <f t="shared" si="16"/>
        <v>0</v>
      </c>
      <c r="CB20" s="48">
        <v>1</v>
      </c>
      <c r="CC20" s="48">
        <v>0</v>
      </c>
      <c r="CD20" s="48">
        <v>0</v>
      </c>
      <c r="CE20" s="48">
        <f t="shared" si="11"/>
        <v>0</v>
      </c>
      <c r="CF20" s="48">
        <v>0</v>
      </c>
      <c r="CG20" s="178"/>
    </row>
    <row r="21" spans="1:85" ht="16.5" customHeight="1" x14ac:dyDescent="0.25">
      <c r="A21" s="178"/>
      <c r="H21" s="321">
        <v>2</v>
      </c>
      <c r="I21" s="175" t="s">
        <v>71</v>
      </c>
      <c r="L21" s="175"/>
      <c r="M21" s="175" t="s">
        <v>254</v>
      </c>
      <c r="P21" s="175" t="s">
        <v>286</v>
      </c>
      <c r="Q21" s="178"/>
      <c r="R21" s="178"/>
      <c r="S21" s="323"/>
      <c r="T21" s="94">
        <v>7.5</v>
      </c>
      <c r="U21" s="106" t="s">
        <v>180</v>
      </c>
      <c r="V21" s="107"/>
      <c r="W21" s="106"/>
      <c r="X21" s="106"/>
      <c r="Y21" s="106" t="s">
        <v>173</v>
      </c>
      <c r="Z21" s="177"/>
      <c r="AA21" s="177"/>
      <c r="AB21" s="48">
        <f t="shared" si="26"/>
        <v>18</v>
      </c>
      <c r="AC21" s="177">
        <f t="shared" si="26"/>
        <v>13</v>
      </c>
      <c r="AD21" s="177">
        <f t="shared" si="26"/>
        <v>2</v>
      </c>
      <c r="AE21" s="177">
        <f t="shared" si="26"/>
        <v>3</v>
      </c>
      <c r="AF21" s="411">
        <f t="shared" si="27"/>
        <v>0.80555555555555558</v>
      </c>
      <c r="AG21" s="411"/>
      <c r="AH21" s="177">
        <f t="shared" si="28"/>
        <v>12</v>
      </c>
      <c r="AI21" s="177">
        <f t="shared" si="28"/>
        <v>3</v>
      </c>
      <c r="AJ21" s="177">
        <f t="shared" si="28"/>
        <v>29</v>
      </c>
      <c r="AK21" s="177">
        <f t="shared" si="28"/>
        <v>0</v>
      </c>
      <c r="AL21" s="177">
        <f t="shared" si="28"/>
        <v>3</v>
      </c>
      <c r="AM21" s="255">
        <f t="shared" ref="AM21:AM29" si="35">+AJ21/AB21</f>
        <v>1.6111111111111112</v>
      </c>
      <c r="AN21" s="177"/>
      <c r="AO21" s="177"/>
      <c r="AP21" s="177"/>
      <c r="AQ21" s="170"/>
      <c r="AR21" s="178"/>
      <c r="AS21" s="64">
        <v>7.5</v>
      </c>
      <c r="AT21" s="48">
        <v>7</v>
      </c>
      <c r="AU21" s="47" t="s">
        <v>46</v>
      </c>
      <c r="AV21" s="175" t="s">
        <v>177</v>
      </c>
      <c r="AW21" s="177">
        <v>5</v>
      </c>
      <c r="AX21" s="177">
        <v>4</v>
      </c>
      <c r="AY21" s="177">
        <v>2</v>
      </c>
      <c r="AZ21" s="177">
        <f t="shared" si="29"/>
        <v>6</v>
      </c>
      <c r="BA21" s="177">
        <v>6</v>
      </c>
      <c r="BB21" s="202">
        <f t="shared" si="30"/>
        <v>20</v>
      </c>
      <c r="BC21" s="177">
        <f t="shared" si="31"/>
        <v>6</v>
      </c>
      <c r="BD21" s="177">
        <f t="shared" si="32"/>
        <v>7</v>
      </c>
      <c r="BE21" s="177">
        <f t="shared" si="33"/>
        <v>13</v>
      </c>
      <c r="BF21" s="203">
        <f t="shared" si="34"/>
        <v>12</v>
      </c>
      <c r="BG21" s="48">
        <v>15</v>
      </c>
      <c r="BH21" s="48">
        <v>2</v>
      </c>
      <c r="BI21" s="48">
        <v>5</v>
      </c>
      <c r="BJ21" s="48">
        <f>+BH21+BI21</f>
        <v>7</v>
      </c>
      <c r="BK21" s="48">
        <v>6</v>
      </c>
      <c r="BL21" s="178"/>
      <c r="BM21" s="178"/>
      <c r="BN21" s="64">
        <v>8</v>
      </c>
      <c r="BP21" s="47" t="s">
        <v>398</v>
      </c>
      <c r="BQ21" s="174"/>
      <c r="BR21" s="177">
        <v>2</v>
      </c>
      <c r="BS21" s="177">
        <v>1</v>
      </c>
      <c r="BT21" s="177">
        <v>1</v>
      </c>
      <c r="BU21" s="177">
        <f t="shared" si="23"/>
        <v>2</v>
      </c>
      <c r="BV21" s="177">
        <v>0</v>
      </c>
      <c r="BW21" s="202">
        <f t="shared" si="14"/>
        <v>5</v>
      </c>
      <c r="BX21" s="177">
        <f t="shared" si="14"/>
        <v>2</v>
      </c>
      <c r="BY21" s="177">
        <f t="shared" si="14"/>
        <v>1</v>
      </c>
      <c r="BZ21" s="177">
        <f t="shared" si="15"/>
        <v>3</v>
      </c>
      <c r="CA21" s="203">
        <f t="shared" si="16"/>
        <v>0</v>
      </c>
      <c r="CB21" s="48">
        <v>3</v>
      </c>
      <c r="CC21" s="48">
        <v>1</v>
      </c>
      <c r="CD21" s="48">
        <v>0</v>
      </c>
      <c r="CE21" s="48">
        <f t="shared" si="11"/>
        <v>1</v>
      </c>
      <c r="CF21" s="48">
        <v>0</v>
      </c>
      <c r="CG21" s="178"/>
    </row>
    <row r="22" spans="1:85" ht="16.5" customHeight="1" x14ac:dyDescent="0.25">
      <c r="A22" s="178"/>
      <c r="B22" s="223"/>
      <c r="C22" s="224"/>
      <c r="D22" s="224"/>
      <c r="E22" s="224"/>
      <c r="F22" s="224"/>
      <c r="G22" s="224"/>
      <c r="H22" s="224"/>
      <c r="I22" s="224"/>
      <c r="J22" s="225"/>
      <c r="K22" s="225"/>
      <c r="L22" s="225"/>
      <c r="M22" s="225"/>
      <c r="N22" s="225"/>
      <c r="O22" s="225"/>
      <c r="P22" s="225"/>
      <c r="Q22" s="178"/>
      <c r="R22" s="178"/>
      <c r="S22" s="323"/>
      <c r="T22" s="94">
        <v>8</v>
      </c>
      <c r="U22" s="106" t="s">
        <v>18</v>
      </c>
      <c r="V22" s="107"/>
      <c r="W22" s="106"/>
      <c r="X22" s="106"/>
      <c r="Y22" s="106" t="s">
        <v>177</v>
      </c>
      <c r="Z22" s="177"/>
      <c r="AA22" s="177"/>
      <c r="AB22" s="48">
        <f t="shared" si="26"/>
        <v>20</v>
      </c>
      <c r="AC22" s="177">
        <f t="shared" si="26"/>
        <v>6</v>
      </c>
      <c r="AD22" s="177">
        <f t="shared" si="26"/>
        <v>8</v>
      </c>
      <c r="AE22" s="177">
        <f t="shared" si="26"/>
        <v>6</v>
      </c>
      <c r="AF22" s="411">
        <f t="shared" si="27"/>
        <v>0.45</v>
      </c>
      <c r="AG22" s="411"/>
      <c r="AH22" s="177">
        <f t="shared" si="28"/>
        <v>0</v>
      </c>
      <c r="AI22" s="177">
        <f t="shared" si="28"/>
        <v>0</v>
      </c>
      <c r="AJ22" s="177">
        <f t="shared" si="28"/>
        <v>47</v>
      </c>
      <c r="AK22" s="177">
        <f t="shared" si="28"/>
        <v>2</v>
      </c>
      <c r="AL22" s="177">
        <f t="shared" si="28"/>
        <v>3</v>
      </c>
      <c r="AM22" s="255">
        <f t="shared" si="35"/>
        <v>2.35</v>
      </c>
      <c r="AN22" s="177"/>
      <c r="AO22" s="177"/>
      <c r="AP22" s="177"/>
      <c r="AQ22" s="222"/>
      <c r="AR22" s="178"/>
      <c r="AS22" s="64">
        <v>7</v>
      </c>
      <c r="AT22" s="48">
        <v>10</v>
      </c>
      <c r="AU22" s="47" t="s">
        <v>267</v>
      </c>
      <c r="AV22" s="175" t="s">
        <v>177</v>
      </c>
      <c r="AW22" s="177">
        <v>5</v>
      </c>
      <c r="AX22" s="177">
        <v>2</v>
      </c>
      <c r="AY22" s="177">
        <v>2</v>
      </c>
      <c r="AZ22" s="177">
        <f t="shared" si="29"/>
        <v>4</v>
      </c>
      <c r="BA22" s="177">
        <v>0</v>
      </c>
      <c r="BB22" s="202">
        <f t="shared" si="30"/>
        <v>5</v>
      </c>
      <c r="BC22" s="177">
        <f t="shared" si="31"/>
        <v>2</v>
      </c>
      <c r="BD22" s="177">
        <f t="shared" si="32"/>
        <v>2</v>
      </c>
      <c r="BE22" s="177">
        <f t="shared" si="33"/>
        <v>4</v>
      </c>
      <c r="BF22" s="203">
        <f t="shared" si="34"/>
        <v>0</v>
      </c>
      <c r="BG22" s="48"/>
      <c r="BH22" s="48"/>
      <c r="BI22" s="48"/>
      <c r="BJ22" s="48"/>
      <c r="BK22" s="48"/>
      <c r="BL22" s="178"/>
      <c r="BM22" s="178"/>
      <c r="BN22" s="64">
        <v>7</v>
      </c>
      <c r="BP22" s="47" t="s">
        <v>422</v>
      </c>
      <c r="BQ22" s="174"/>
      <c r="BR22" s="177">
        <v>2</v>
      </c>
      <c r="BS22" s="177">
        <v>1</v>
      </c>
      <c r="BT22" s="177">
        <v>1</v>
      </c>
      <c r="BU22" s="177">
        <f t="shared" si="23"/>
        <v>2</v>
      </c>
      <c r="BV22" s="177">
        <v>0</v>
      </c>
      <c r="BW22" s="202">
        <f t="shared" ref="BW22:BY37" si="36">+CB22+BR22</f>
        <v>4</v>
      </c>
      <c r="BX22" s="177">
        <f t="shared" si="36"/>
        <v>1</v>
      </c>
      <c r="BY22" s="177">
        <f t="shared" si="36"/>
        <v>2</v>
      </c>
      <c r="BZ22" s="177">
        <f t="shared" si="15"/>
        <v>3</v>
      </c>
      <c r="CA22" s="203">
        <f t="shared" si="16"/>
        <v>0</v>
      </c>
      <c r="CB22" s="48">
        <v>2</v>
      </c>
      <c r="CC22" s="48">
        <v>0</v>
      </c>
      <c r="CD22" s="48">
        <v>1</v>
      </c>
      <c r="CE22" s="48">
        <f t="shared" si="11"/>
        <v>1</v>
      </c>
      <c r="CF22" s="48">
        <v>0</v>
      </c>
      <c r="CG22" s="178"/>
    </row>
    <row r="23" spans="1:85" ht="16.5" customHeight="1" x14ac:dyDescent="0.25">
      <c r="A23" s="178"/>
      <c r="B23" s="360" t="s">
        <v>65</v>
      </c>
      <c r="C23" s="327" t="s">
        <v>646</v>
      </c>
      <c r="D23" s="328"/>
      <c r="E23" s="320"/>
      <c r="F23" s="320"/>
      <c r="G23" s="330">
        <v>1</v>
      </c>
      <c r="H23" s="321">
        <v>1</v>
      </c>
      <c r="I23" s="320" t="s">
        <v>401</v>
      </c>
      <c r="J23" s="320"/>
      <c r="K23" s="175"/>
      <c r="L23" s="175" t="s">
        <v>188</v>
      </c>
      <c r="M23" s="175"/>
      <c r="N23" s="175"/>
      <c r="O23" s="175"/>
      <c r="P23" s="175"/>
      <c r="Q23" s="178"/>
      <c r="R23" s="178"/>
      <c r="S23" s="323"/>
      <c r="T23" s="94">
        <v>7.5</v>
      </c>
      <c r="U23" s="106" t="s">
        <v>149</v>
      </c>
      <c r="V23" s="107"/>
      <c r="W23" s="106"/>
      <c r="X23" s="106"/>
      <c r="Y23" s="106" t="s">
        <v>23</v>
      </c>
      <c r="Z23" s="177"/>
      <c r="AA23" s="177"/>
      <c r="AB23" s="48">
        <f t="shared" si="26"/>
        <v>19</v>
      </c>
      <c r="AC23" s="177">
        <f t="shared" si="26"/>
        <v>11</v>
      </c>
      <c r="AD23" s="177">
        <f t="shared" si="26"/>
        <v>7</v>
      </c>
      <c r="AE23" s="177">
        <f t="shared" si="26"/>
        <v>1</v>
      </c>
      <c r="AF23" s="411">
        <f t="shared" si="27"/>
        <v>0.60526315789473684</v>
      </c>
      <c r="AG23" s="411"/>
      <c r="AH23" s="177">
        <f t="shared" si="28"/>
        <v>12</v>
      </c>
      <c r="AI23" s="177">
        <f t="shared" si="28"/>
        <v>2</v>
      </c>
      <c r="AJ23" s="177">
        <f t="shared" si="28"/>
        <v>58</v>
      </c>
      <c r="AK23" s="177">
        <f t="shared" si="28"/>
        <v>1</v>
      </c>
      <c r="AL23" s="177">
        <f t="shared" si="28"/>
        <v>2</v>
      </c>
      <c r="AM23" s="255">
        <f t="shared" si="35"/>
        <v>3.0526315789473686</v>
      </c>
      <c r="AN23" s="177"/>
      <c r="AO23" s="177"/>
      <c r="AP23" s="177"/>
      <c r="AQ23" s="363"/>
      <c r="AR23" s="178"/>
      <c r="AS23" s="64">
        <v>6.5</v>
      </c>
      <c r="AT23" s="48">
        <v>2</v>
      </c>
      <c r="AU23" s="47" t="s">
        <v>161</v>
      </c>
      <c r="AV23" s="175" t="s">
        <v>177</v>
      </c>
      <c r="AW23" s="177">
        <v>5</v>
      </c>
      <c r="AX23" s="177">
        <v>1</v>
      </c>
      <c r="AY23" s="177">
        <v>2</v>
      </c>
      <c r="AZ23" s="177">
        <f t="shared" si="29"/>
        <v>3</v>
      </c>
      <c r="BA23" s="177">
        <v>0</v>
      </c>
      <c r="BB23" s="202">
        <f t="shared" si="30"/>
        <v>20</v>
      </c>
      <c r="BC23" s="177">
        <f t="shared" si="31"/>
        <v>6</v>
      </c>
      <c r="BD23" s="177">
        <f t="shared" si="32"/>
        <v>10</v>
      </c>
      <c r="BE23" s="177">
        <f t="shared" si="33"/>
        <v>16</v>
      </c>
      <c r="BF23" s="203">
        <f t="shared" si="34"/>
        <v>0</v>
      </c>
      <c r="BG23" s="48">
        <v>15</v>
      </c>
      <c r="BH23" s="48">
        <v>5</v>
      </c>
      <c r="BI23" s="48">
        <v>8</v>
      </c>
      <c r="BJ23" s="48">
        <f>+BH23+BI23</f>
        <v>13</v>
      </c>
      <c r="BK23" s="48">
        <v>0</v>
      </c>
      <c r="BL23" s="178"/>
      <c r="BM23" s="178"/>
      <c r="BN23" s="64">
        <v>7.5</v>
      </c>
      <c r="BP23" s="47" t="s">
        <v>396</v>
      </c>
      <c r="BQ23" s="174"/>
      <c r="BR23" s="177">
        <v>4</v>
      </c>
      <c r="BS23" s="177">
        <v>1</v>
      </c>
      <c r="BT23" s="177">
        <v>3</v>
      </c>
      <c r="BU23" s="177">
        <f t="shared" si="23"/>
        <v>4</v>
      </c>
      <c r="BV23" s="177">
        <v>2</v>
      </c>
      <c r="BW23" s="202">
        <f t="shared" si="36"/>
        <v>7</v>
      </c>
      <c r="BX23" s="177">
        <f t="shared" si="36"/>
        <v>1</v>
      </c>
      <c r="BY23" s="177">
        <f t="shared" si="36"/>
        <v>3</v>
      </c>
      <c r="BZ23" s="177">
        <f t="shared" si="15"/>
        <v>4</v>
      </c>
      <c r="CA23" s="203">
        <f t="shared" si="16"/>
        <v>2</v>
      </c>
      <c r="CB23" s="48">
        <v>3</v>
      </c>
      <c r="CC23" s="48">
        <v>0</v>
      </c>
      <c r="CD23" s="48">
        <v>0</v>
      </c>
      <c r="CE23" s="48">
        <f t="shared" si="11"/>
        <v>0</v>
      </c>
      <c r="CF23" s="48">
        <v>0</v>
      </c>
      <c r="CG23" s="178"/>
    </row>
    <row r="24" spans="1:85" ht="16.5" customHeight="1" x14ac:dyDescent="0.25">
      <c r="A24" s="178"/>
      <c r="B24" s="177" t="s">
        <v>36</v>
      </c>
      <c r="C24" s="329" t="s">
        <v>785</v>
      </c>
      <c r="D24" s="329"/>
      <c r="E24" s="329"/>
      <c r="F24" s="320"/>
      <c r="G24" s="328"/>
      <c r="H24" s="321"/>
      <c r="I24" s="320"/>
      <c r="J24" s="320"/>
      <c r="L24" s="175"/>
      <c r="O24" s="175"/>
      <c r="P24" s="175"/>
      <c r="Q24" s="178"/>
      <c r="R24" s="178"/>
      <c r="S24" s="323"/>
      <c r="T24" s="94">
        <v>7</v>
      </c>
      <c r="U24" s="106" t="s">
        <v>24</v>
      </c>
      <c r="V24" s="107"/>
      <c r="W24" s="106"/>
      <c r="X24" s="106"/>
      <c r="Y24" s="106" t="s">
        <v>25</v>
      </c>
      <c r="Z24" s="177"/>
      <c r="AA24" s="177"/>
      <c r="AB24" s="48">
        <f t="shared" si="26"/>
        <v>20</v>
      </c>
      <c r="AC24" s="177">
        <f t="shared" si="26"/>
        <v>9</v>
      </c>
      <c r="AD24" s="177">
        <f t="shared" si="26"/>
        <v>9</v>
      </c>
      <c r="AE24" s="177">
        <f t="shared" si="26"/>
        <v>2</v>
      </c>
      <c r="AF24" s="411">
        <f t="shared" si="27"/>
        <v>0.5</v>
      </c>
      <c r="AG24" s="411"/>
      <c r="AH24" s="177">
        <f t="shared" si="28"/>
        <v>4</v>
      </c>
      <c r="AI24" s="177">
        <f t="shared" si="28"/>
        <v>0</v>
      </c>
      <c r="AJ24" s="177">
        <f t="shared" si="28"/>
        <v>63</v>
      </c>
      <c r="AK24" s="177">
        <f t="shared" si="28"/>
        <v>1</v>
      </c>
      <c r="AL24" s="177">
        <f t="shared" si="28"/>
        <v>1</v>
      </c>
      <c r="AM24" s="255">
        <f t="shared" si="35"/>
        <v>3.15</v>
      </c>
      <c r="AN24" s="177"/>
      <c r="AO24" s="177"/>
      <c r="AP24" s="177"/>
      <c r="AQ24" s="363"/>
      <c r="AR24" s="178"/>
      <c r="AS24" s="64">
        <v>7</v>
      </c>
      <c r="AT24" s="48">
        <v>55</v>
      </c>
      <c r="AU24" s="47" t="s">
        <v>118</v>
      </c>
      <c r="AV24" s="175" t="s">
        <v>177</v>
      </c>
      <c r="AW24" s="177">
        <v>3</v>
      </c>
      <c r="AX24" s="177">
        <v>0</v>
      </c>
      <c r="AY24" s="177">
        <v>2</v>
      </c>
      <c r="AZ24" s="177">
        <f t="shared" si="29"/>
        <v>2</v>
      </c>
      <c r="BA24" s="177">
        <v>0</v>
      </c>
      <c r="BB24" s="202">
        <f t="shared" si="30"/>
        <v>13</v>
      </c>
      <c r="BC24" s="177">
        <f t="shared" si="31"/>
        <v>0</v>
      </c>
      <c r="BD24" s="177">
        <f t="shared" si="32"/>
        <v>6</v>
      </c>
      <c r="BE24" s="177">
        <f t="shared" si="33"/>
        <v>6</v>
      </c>
      <c r="BF24" s="203">
        <f t="shared" si="34"/>
        <v>0</v>
      </c>
      <c r="BG24" s="48">
        <v>10</v>
      </c>
      <c r="BH24" s="48">
        <v>0</v>
      </c>
      <c r="BI24" s="48">
        <v>4</v>
      </c>
      <c r="BJ24" s="48">
        <f>+BH24+BI24</f>
        <v>4</v>
      </c>
      <c r="BK24" s="48">
        <v>0</v>
      </c>
      <c r="BL24" s="178"/>
      <c r="BM24" s="178"/>
      <c r="BN24" s="64">
        <v>6.5</v>
      </c>
      <c r="BP24" s="47" t="s">
        <v>242</v>
      </c>
      <c r="BQ24" s="47" t="s">
        <v>693</v>
      </c>
      <c r="BR24" s="177"/>
      <c r="BS24" s="177"/>
      <c r="BT24" s="177"/>
      <c r="BU24" s="177"/>
      <c r="BV24" s="177"/>
      <c r="BW24" s="202">
        <f t="shared" si="36"/>
        <v>14</v>
      </c>
      <c r="BX24" s="177">
        <f t="shared" si="36"/>
        <v>2</v>
      </c>
      <c r="BY24" s="177">
        <f t="shared" si="36"/>
        <v>3</v>
      </c>
      <c r="BZ24" s="177">
        <f t="shared" si="15"/>
        <v>5</v>
      </c>
      <c r="CA24" s="203">
        <f t="shared" si="16"/>
        <v>0</v>
      </c>
      <c r="CB24" s="48">
        <v>14</v>
      </c>
      <c r="CC24" s="48">
        <v>2</v>
      </c>
      <c r="CD24" s="48">
        <v>3</v>
      </c>
      <c r="CE24" s="48">
        <f t="shared" si="11"/>
        <v>5</v>
      </c>
      <c r="CF24" s="48">
        <v>0</v>
      </c>
      <c r="CG24" s="178"/>
    </row>
    <row r="25" spans="1:85" ht="16.5" customHeight="1" x14ac:dyDescent="0.25">
      <c r="A25" s="178"/>
      <c r="B25" s="174"/>
      <c r="C25" s="329" t="s">
        <v>786</v>
      </c>
      <c r="D25" s="329"/>
      <c r="E25" s="329"/>
      <c r="F25" s="324"/>
      <c r="G25" s="324"/>
      <c r="H25" s="321"/>
      <c r="I25" s="320"/>
      <c r="J25" s="320"/>
      <c r="L25" s="175"/>
      <c r="O25" s="175"/>
      <c r="P25" s="175"/>
      <c r="Q25" s="178"/>
      <c r="R25" s="178"/>
      <c r="S25" s="323"/>
      <c r="T25" s="94">
        <v>8</v>
      </c>
      <c r="U25" s="106" t="s">
        <v>126</v>
      </c>
      <c r="V25" s="107"/>
      <c r="W25" s="106"/>
      <c r="X25" s="106"/>
      <c r="Y25" s="106" t="s">
        <v>21</v>
      </c>
      <c r="Z25" s="177"/>
      <c r="AA25" s="177"/>
      <c r="AB25" s="48">
        <f t="shared" si="26"/>
        <v>20</v>
      </c>
      <c r="AC25" s="177">
        <f t="shared" si="26"/>
        <v>4</v>
      </c>
      <c r="AD25" s="177">
        <f t="shared" si="26"/>
        <v>14</v>
      </c>
      <c r="AE25" s="177">
        <f t="shared" si="26"/>
        <v>2</v>
      </c>
      <c r="AF25" s="411">
        <f t="shared" si="27"/>
        <v>0.25</v>
      </c>
      <c r="AG25" s="411"/>
      <c r="AH25" s="177">
        <f t="shared" si="28"/>
        <v>0</v>
      </c>
      <c r="AI25" s="177">
        <f t="shared" si="28"/>
        <v>0</v>
      </c>
      <c r="AJ25" s="177">
        <f t="shared" si="28"/>
        <v>66</v>
      </c>
      <c r="AK25" s="177">
        <f t="shared" si="28"/>
        <v>2</v>
      </c>
      <c r="AL25" s="177">
        <f t="shared" si="28"/>
        <v>1</v>
      </c>
      <c r="AM25" s="255">
        <f t="shared" si="35"/>
        <v>3.3</v>
      </c>
      <c r="AN25" s="177"/>
      <c r="AO25" s="177"/>
      <c r="AP25" s="177"/>
      <c r="AQ25" s="363"/>
      <c r="AR25" s="178"/>
      <c r="AS25" s="64">
        <v>7.5</v>
      </c>
      <c r="AT25" s="48">
        <v>4</v>
      </c>
      <c r="AU25" s="47" t="s">
        <v>90</v>
      </c>
      <c r="AV25" s="175" t="s">
        <v>177</v>
      </c>
      <c r="AW25" s="177">
        <v>5</v>
      </c>
      <c r="AX25" s="177">
        <v>0</v>
      </c>
      <c r="AY25" s="177">
        <v>2</v>
      </c>
      <c r="AZ25" s="177">
        <f t="shared" si="29"/>
        <v>2</v>
      </c>
      <c r="BA25" s="177">
        <v>0</v>
      </c>
      <c r="BB25" s="202">
        <f t="shared" si="30"/>
        <v>18</v>
      </c>
      <c r="BC25" s="177">
        <f t="shared" si="31"/>
        <v>4</v>
      </c>
      <c r="BD25" s="177">
        <f t="shared" si="32"/>
        <v>8</v>
      </c>
      <c r="BE25" s="177">
        <f t="shared" si="33"/>
        <v>12</v>
      </c>
      <c r="BF25" s="203">
        <f t="shared" si="34"/>
        <v>0</v>
      </c>
      <c r="BG25" s="48">
        <v>13</v>
      </c>
      <c r="BH25" s="48">
        <v>4</v>
      </c>
      <c r="BI25" s="48">
        <v>6</v>
      </c>
      <c r="BJ25" s="48">
        <f>+BH25+BI25</f>
        <v>10</v>
      </c>
      <c r="BK25" s="48">
        <v>0</v>
      </c>
      <c r="BL25" s="178"/>
      <c r="BM25" s="178"/>
      <c r="BN25" s="64">
        <v>8</v>
      </c>
      <c r="BP25" s="47" t="s">
        <v>458</v>
      </c>
      <c r="BQ25" s="47"/>
      <c r="BR25" s="177">
        <v>0</v>
      </c>
      <c r="BS25" s="177">
        <v>0</v>
      </c>
      <c r="BT25" s="177">
        <v>0</v>
      </c>
      <c r="BU25" s="177">
        <f>+BS25+BT25</f>
        <v>0</v>
      </c>
      <c r="BV25" s="177">
        <v>0</v>
      </c>
      <c r="BW25" s="202">
        <f t="shared" si="36"/>
        <v>5</v>
      </c>
      <c r="BX25" s="177">
        <f t="shared" si="36"/>
        <v>6</v>
      </c>
      <c r="BY25" s="177">
        <f t="shared" si="36"/>
        <v>0</v>
      </c>
      <c r="BZ25" s="177">
        <f t="shared" si="15"/>
        <v>6</v>
      </c>
      <c r="CA25" s="203">
        <f t="shared" si="16"/>
        <v>0</v>
      </c>
      <c r="CB25" s="48">
        <v>5</v>
      </c>
      <c r="CC25" s="48">
        <v>6</v>
      </c>
      <c r="CD25" s="48">
        <v>0</v>
      </c>
      <c r="CE25" s="48">
        <f t="shared" si="11"/>
        <v>6</v>
      </c>
      <c r="CF25" s="48">
        <v>0</v>
      </c>
      <c r="CG25" s="178"/>
    </row>
    <row r="26" spans="1:85" ht="16.5" customHeight="1" x14ac:dyDescent="0.25">
      <c r="A26" s="178"/>
      <c r="C26" s="329"/>
      <c r="D26" s="329"/>
      <c r="E26" s="329"/>
      <c r="F26" s="18"/>
      <c r="G26" s="18"/>
      <c r="H26" s="321"/>
      <c r="I26" s="320"/>
      <c r="J26" s="320"/>
      <c r="L26" s="175"/>
      <c r="O26" s="175"/>
      <c r="P26" s="175"/>
      <c r="Q26" s="178"/>
      <c r="R26" s="178"/>
      <c r="S26" s="323"/>
      <c r="T26" s="94">
        <v>7</v>
      </c>
      <c r="U26" s="106" t="s">
        <v>22</v>
      </c>
      <c r="V26" s="107"/>
      <c r="W26" s="106"/>
      <c r="X26" s="106"/>
      <c r="Y26" s="106" t="s">
        <v>15</v>
      </c>
      <c r="Z26" s="177"/>
      <c r="AA26" s="177"/>
      <c r="AB26" s="48">
        <f t="shared" si="26"/>
        <v>19</v>
      </c>
      <c r="AC26" s="177">
        <f t="shared" si="26"/>
        <v>4</v>
      </c>
      <c r="AD26" s="177">
        <f t="shared" si="26"/>
        <v>8</v>
      </c>
      <c r="AE26" s="177">
        <f t="shared" si="26"/>
        <v>7</v>
      </c>
      <c r="AF26" s="411">
        <f t="shared" si="27"/>
        <v>0.39473684210526316</v>
      </c>
      <c r="AG26" s="411"/>
      <c r="AH26" s="177">
        <f t="shared" si="28"/>
        <v>0</v>
      </c>
      <c r="AI26" s="177">
        <f t="shared" si="28"/>
        <v>1</v>
      </c>
      <c r="AJ26" s="177">
        <f t="shared" si="28"/>
        <v>64</v>
      </c>
      <c r="AK26" s="177">
        <f t="shared" si="28"/>
        <v>0</v>
      </c>
      <c r="AL26" s="177">
        <f t="shared" si="28"/>
        <v>0</v>
      </c>
      <c r="AM26" s="255">
        <f t="shared" si="35"/>
        <v>3.3684210526315788</v>
      </c>
      <c r="AN26" s="177"/>
      <c r="AO26" s="177"/>
      <c r="AP26" s="177"/>
      <c r="AQ26" s="363"/>
      <c r="AR26" s="178"/>
      <c r="AS26" s="64">
        <v>6</v>
      </c>
      <c r="AT26" s="48">
        <v>8</v>
      </c>
      <c r="AU26" s="47" t="s">
        <v>187</v>
      </c>
      <c r="AV26" s="175" t="s">
        <v>177</v>
      </c>
      <c r="AW26" s="177">
        <v>5</v>
      </c>
      <c r="AX26" s="177">
        <v>0</v>
      </c>
      <c r="AY26" s="177">
        <v>2</v>
      </c>
      <c r="AZ26" s="177">
        <f t="shared" si="29"/>
        <v>2</v>
      </c>
      <c r="BA26" s="177">
        <v>4</v>
      </c>
      <c r="BB26" s="202">
        <f t="shared" si="30"/>
        <v>17</v>
      </c>
      <c r="BC26" s="177">
        <f t="shared" si="31"/>
        <v>2</v>
      </c>
      <c r="BD26" s="177">
        <f t="shared" si="32"/>
        <v>5</v>
      </c>
      <c r="BE26" s="177">
        <f t="shared" si="33"/>
        <v>7</v>
      </c>
      <c r="BF26" s="203">
        <f t="shared" si="34"/>
        <v>4</v>
      </c>
      <c r="BG26" s="48">
        <v>12</v>
      </c>
      <c r="BH26" s="48">
        <v>2</v>
      </c>
      <c r="BI26" s="48">
        <v>3</v>
      </c>
      <c r="BJ26" s="48">
        <f>+BH26+BI26</f>
        <v>5</v>
      </c>
      <c r="BK26" s="48">
        <v>0</v>
      </c>
      <c r="BL26" s="178"/>
      <c r="BM26" s="178"/>
      <c r="BN26" s="64">
        <v>8.5</v>
      </c>
      <c r="BP26" s="47" t="s">
        <v>480</v>
      </c>
      <c r="BQ26" s="47" t="s">
        <v>694</v>
      </c>
      <c r="BR26" s="177"/>
      <c r="BS26" s="177"/>
      <c r="BT26" s="177"/>
      <c r="BU26" s="177"/>
      <c r="BV26" s="177"/>
      <c r="BW26" s="202">
        <f t="shared" si="36"/>
        <v>5</v>
      </c>
      <c r="BX26" s="177">
        <f t="shared" si="36"/>
        <v>2</v>
      </c>
      <c r="BY26" s="177">
        <f t="shared" si="36"/>
        <v>2</v>
      </c>
      <c r="BZ26" s="177">
        <f t="shared" si="15"/>
        <v>4</v>
      </c>
      <c r="CA26" s="203">
        <f t="shared" si="16"/>
        <v>2</v>
      </c>
      <c r="CB26" s="48">
        <v>5</v>
      </c>
      <c r="CC26" s="48">
        <v>2</v>
      </c>
      <c r="CD26" s="48">
        <v>2</v>
      </c>
      <c r="CE26" s="48">
        <f t="shared" si="11"/>
        <v>4</v>
      </c>
      <c r="CF26" s="48">
        <v>2</v>
      </c>
      <c r="CG26" s="178"/>
    </row>
    <row r="27" spans="1:85" ht="16.5" customHeight="1" x14ac:dyDescent="0.25">
      <c r="A27" s="178"/>
      <c r="B27" s="324"/>
      <c r="C27" s="327" t="s">
        <v>634</v>
      </c>
      <c r="D27" s="328"/>
      <c r="E27" s="320"/>
      <c r="F27" s="320"/>
      <c r="G27" s="330">
        <v>2</v>
      </c>
      <c r="H27" s="321">
        <v>1</v>
      </c>
      <c r="I27" s="320" t="s">
        <v>166</v>
      </c>
      <c r="J27" s="320"/>
      <c r="K27" s="175"/>
      <c r="L27" s="175" t="s">
        <v>59</v>
      </c>
      <c r="M27" s="175"/>
      <c r="N27" s="175"/>
      <c r="O27" s="175"/>
      <c r="P27" s="175"/>
      <c r="Q27" s="178"/>
      <c r="R27" s="178"/>
      <c r="S27" s="323"/>
      <c r="T27" s="94">
        <v>7.5</v>
      </c>
      <c r="U27" s="106" t="s">
        <v>127</v>
      </c>
      <c r="V27" s="107"/>
      <c r="W27" s="106"/>
      <c r="X27" s="106"/>
      <c r="Y27" s="106" t="s">
        <v>19</v>
      </c>
      <c r="Z27" s="177"/>
      <c r="AA27" s="177"/>
      <c r="AB27" s="48">
        <f t="shared" si="26"/>
        <v>19</v>
      </c>
      <c r="AC27" s="177">
        <f t="shared" si="26"/>
        <v>4</v>
      </c>
      <c r="AD27" s="177">
        <f t="shared" si="26"/>
        <v>12</v>
      </c>
      <c r="AE27" s="177">
        <f t="shared" si="26"/>
        <v>3</v>
      </c>
      <c r="AF27" s="411">
        <f t="shared" si="27"/>
        <v>0.28947368421052633</v>
      </c>
      <c r="AG27" s="411"/>
      <c r="AH27" s="177">
        <f t="shared" si="28"/>
        <v>0</v>
      </c>
      <c r="AI27" s="177">
        <f t="shared" si="28"/>
        <v>1</v>
      </c>
      <c r="AJ27" s="177">
        <f t="shared" si="28"/>
        <v>68</v>
      </c>
      <c r="AK27" s="177">
        <f t="shared" si="28"/>
        <v>3</v>
      </c>
      <c r="AL27" s="177">
        <f t="shared" si="28"/>
        <v>0</v>
      </c>
      <c r="AM27" s="255">
        <f t="shared" si="35"/>
        <v>3.5789473684210527</v>
      </c>
      <c r="AN27" s="177"/>
      <c r="AO27" s="177"/>
      <c r="AP27" s="177"/>
      <c r="AQ27" s="363"/>
      <c r="AR27" s="178"/>
      <c r="AS27" s="64">
        <v>8.5</v>
      </c>
      <c r="AT27" s="48">
        <v>9</v>
      </c>
      <c r="AU27" s="47" t="s">
        <v>424</v>
      </c>
      <c r="AV27" s="175" t="s">
        <v>177</v>
      </c>
      <c r="AW27" s="177">
        <v>4</v>
      </c>
      <c r="AX27" s="177">
        <v>0</v>
      </c>
      <c r="AY27" s="177">
        <v>2</v>
      </c>
      <c r="AZ27" s="177">
        <f t="shared" si="29"/>
        <v>2</v>
      </c>
      <c r="BA27" s="177">
        <v>6</v>
      </c>
      <c r="BB27" s="202">
        <f t="shared" si="30"/>
        <v>4</v>
      </c>
      <c r="BC27" s="177">
        <f t="shared" si="31"/>
        <v>0</v>
      </c>
      <c r="BD27" s="177">
        <f t="shared" si="32"/>
        <v>2</v>
      </c>
      <c r="BE27" s="177">
        <f t="shared" si="33"/>
        <v>2</v>
      </c>
      <c r="BF27" s="203">
        <f t="shared" si="34"/>
        <v>6</v>
      </c>
      <c r="BG27" s="48"/>
      <c r="BH27" s="48"/>
      <c r="BI27" s="48"/>
      <c r="BJ27" s="48"/>
      <c r="BK27" s="48"/>
      <c r="BL27" s="178"/>
      <c r="BM27" s="178"/>
      <c r="BN27" s="64">
        <v>7</v>
      </c>
      <c r="BP27" s="47" t="s">
        <v>266</v>
      </c>
      <c r="BQ27" s="47"/>
      <c r="BR27" s="177">
        <v>0</v>
      </c>
      <c r="BS27" s="177">
        <v>0</v>
      </c>
      <c r="BT27" s="177">
        <v>0</v>
      </c>
      <c r="BU27" s="177">
        <f>+BS27+BT27</f>
        <v>0</v>
      </c>
      <c r="BV27" s="177">
        <v>0</v>
      </c>
      <c r="BW27" s="202">
        <f t="shared" si="36"/>
        <v>1</v>
      </c>
      <c r="BX27" s="177">
        <f t="shared" si="36"/>
        <v>0</v>
      </c>
      <c r="BY27" s="177">
        <f t="shared" si="36"/>
        <v>2</v>
      </c>
      <c r="BZ27" s="177">
        <f t="shared" si="15"/>
        <v>2</v>
      </c>
      <c r="CA27" s="203">
        <f t="shared" si="16"/>
        <v>0</v>
      </c>
      <c r="CB27" s="48">
        <v>1</v>
      </c>
      <c r="CC27" s="48">
        <v>0</v>
      </c>
      <c r="CD27" s="48">
        <v>2</v>
      </c>
      <c r="CE27" s="48">
        <f t="shared" si="11"/>
        <v>2</v>
      </c>
      <c r="CF27" s="48">
        <v>0</v>
      </c>
      <c r="CG27" s="178"/>
    </row>
    <row r="28" spans="1:85" ht="16.5" customHeight="1" thickBot="1" x14ac:dyDescent="0.3">
      <c r="A28" s="178"/>
      <c r="B28" s="321" t="s">
        <v>36</v>
      </c>
      <c r="C28" s="320"/>
      <c r="D28" s="329" t="s">
        <v>190</v>
      </c>
      <c r="E28" s="329"/>
      <c r="F28" s="324"/>
      <c r="G28" s="324"/>
      <c r="H28" s="177">
        <v>2</v>
      </c>
      <c r="I28" s="175" t="s">
        <v>166</v>
      </c>
      <c r="L28" s="175" t="s">
        <v>38</v>
      </c>
      <c r="M28" s="175"/>
      <c r="N28" s="175"/>
      <c r="O28" s="175"/>
      <c r="P28" s="175"/>
      <c r="Q28" s="178"/>
      <c r="R28" s="178"/>
      <c r="S28" s="323"/>
      <c r="T28" s="174"/>
      <c r="U28" s="175" t="s">
        <v>26</v>
      </c>
      <c r="V28" s="174"/>
      <c r="W28" s="175"/>
      <c r="X28" s="176"/>
      <c r="Y28" s="175"/>
      <c r="Z28" s="177"/>
      <c r="AA28" s="177"/>
      <c r="AB28" s="94">
        <f>+AB13+AB43</f>
        <v>14.5</v>
      </c>
      <c r="AC28" s="177">
        <f>+AC13+AC43</f>
        <v>10</v>
      </c>
      <c r="AD28" s="177">
        <f>+AD13+AD43</f>
        <v>4</v>
      </c>
      <c r="AE28" s="177">
        <f>+AE13+AE43</f>
        <v>1</v>
      </c>
      <c r="AF28" s="411">
        <f t="shared" si="27"/>
        <v>0.72413793103448276</v>
      </c>
      <c r="AG28" s="411"/>
      <c r="AH28" s="177">
        <f>+AH13+AH43</f>
        <v>2</v>
      </c>
      <c r="AI28" s="177">
        <f>+AI13+AI43</f>
        <v>0</v>
      </c>
      <c r="AJ28" s="177">
        <f>+AJ13+AJ43</f>
        <v>29</v>
      </c>
      <c r="AK28" s="177">
        <f>+AK13+AK43</f>
        <v>0</v>
      </c>
      <c r="AL28" s="177">
        <f>+AL13+AL43</f>
        <v>0</v>
      </c>
      <c r="AM28" s="256">
        <f t="shared" si="35"/>
        <v>2</v>
      </c>
      <c r="AN28" s="177"/>
      <c r="AO28" s="177"/>
      <c r="AP28" s="177"/>
      <c r="AQ28" s="363"/>
      <c r="AR28" s="178"/>
      <c r="AS28" s="64">
        <v>8</v>
      </c>
      <c r="AT28" s="48">
        <v>5</v>
      </c>
      <c r="AU28" s="47" t="s">
        <v>76</v>
      </c>
      <c r="AV28" s="175" t="s">
        <v>177</v>
      </c>
      <c r="AW28" s="177">
        <v>5</v>
      </c>
      <c r="AX28" s="177">
        <v>0</v>
      </c>
      <c r="AY28" s="177">
        <v>1</v>
      </c>
      <c r="AZ28" s="177">
        <f t="shared" si="29"/>
        <v>1</v>
      </c>
      <c r="BA28" s="177">
        <v>0</v>
      </c>
      <c r="BB28" s="202">
        <f t="shared" si="30"/>
        <v>19</v>
      </c>
      <c r="BC28" s="177">
        <f t="shared" si="31"/>
        <v>2</v>
      </c>
      <c r="BD28" s="177">
        <f t="shared" si="32"/>
        <v>5</v>
      </c>
      <c r="BE28" s="177">
        <f t="shared" si="33"/>
        <v>7</v>
      </c>
      <c r="BF28" s="203">
        <f t="shared" si="34"/>
        <v>0</v>
      </c>
      <c r="BG28" s="48">
        <v>14</v>
      </c>
      <c r="BH28" s="48">
        <v>2</v>
      </c>
      <c r="BI28" s="48">
        <v>4</v>
      </c>
      <c r="BJ28" s="48">
        <f>+BH28+BI28</f>
        <v>6</v>
      </c>
      <c r="BK28" s="48">
        <v>0</v>
      </c>
      <c r="BL28" s="178"/>
      <c r="BM28" s="178"/>
      <c r="BN28" s="64">
        <v>9</v>
      </c>
      <c r="BP28" s="47" t="s">
        <v>431</v>
      </c>
      <c r="BQ28" s="47"/>
      <c r="BR28" s="177">
        <v>0</v>
      </c>
      <c r="BS28" s="177">
        <v>0</v>
      </c>
      <c r="BT28" s="177">
        <v>0</v>
      </c>
      <c r="BU28" s="177">
        <f>+BS28+BT28</f>
        <v>0</v>
      </c>
      <c r="BV28" s="177">
        <v>0</v>
      </c>
      <c r="BW28" s="202">
        <f t="shared" si="36"/>
        <v>4</v>
      </c>
      <c r="BX28" s="177">
        <f t="shared" si="36"/>
        <v>1</v>
      </c>
      <c r="BY28" s="177">
        <f t="shared" si="36"/>
        <v>1</v>
      </c>
      <c r="BZ28" s="177">
        <f t="shared" si="15"/>
        <v>2</v>
      </c>
      <c r="CA28" s="203">
        <f t="shared" si="16"/>
        <v>0</v>
      </c>
      <c r="CB28" s="48">
        <v>4</v>
      </c>
      <c r="CC28" s="48">
        <v>1</v>
      </c>
      <c r="CD28" s="48">
        <v>1</v>
      </c>
      <c r="CE28" s="48">
        <f t="shared" si="11"/>
        <v>2</v>
      </c>
      <c r="CF28" s="48">
        <v>0</v>
      </c>
      <c r="CG28" s="178"/>
    </row>
    <row r="29" spans="1:85" ht="16.5" customHeight="1" x14ac:dyDescent="0.25">
      <c r="A29" s="178"/>
      <c r="B29" s="224"/>
      <c r="C29" s="224"/>
      <c r="D29" s="224"/>
      <c r="E29" s="224"/>
      <c r="F29" s="224"/>
      <c r="G29" s="224"/>
      <c r="H29" s="224"/>
      <c r="I29" s="225"/>
      <c r="J29" s="225"/>
      <c r="K29" s="225"/>
      <c r="L29" s="225"/>
      <c r="M29" s="225"/>
      <c r="N29" s="225"/>
      <c r="O29" s="225"/>
      <c r="P29" s="225"/>
      <c r="Q29" s="178"/>
      <c r="R29" s="178"/>
      <c r="S29" s="323"/>
      <c r="T29" s="84"/>
      <c r="U29" s="84"/>
      <c r="V29" s="83" t="s">
        <v>655</v>
      </c>
      <c r="W29" s="84"/>
      <c r="X29" s="84"/>
      <c r="Y29" s="84"/>
      <c r="Z29" s="83"/>
      <c r="AA29" s="68"/>
      <c r="AB29" s="68">
        <f t="shared" ref="AB29:AE29" si="37">SUM(AB20:AB28)</f>
        <v>160</v>
      </c>
      <c r="AC29" s="68">
        <f t="shared" si="37"/>
        <v>67</v>
      </c>
      <c r="AD29" s="68">
        <f t="shared" si="37"/>
        <v>67</v>
      </c>
      <c r="AE29" s="68">
        <f t="shared" si="37"/>
        <v>26</v>
      </c>
      <c r="AF29" s="413">
        <f t="shared" si="27"/>
        <v>0.5</v>
      </c>
      <c r="AG29" s="413"/>
      <c r="AH29" s="68">
        <f t="shared" ref="AH29:AL29" si="38">SUM(AH20:AH28)</f>
        <v>30</v>
      </c>
      <c r="AI29" s="68">
        <f t="shared" si="38"/>
        <v>7</v>
      </c>
      <c r="AJ29" s="68">
        <f t="shared" si="38"/>
        <v>439</v>
      </c>
      <c r="AK29" s="68">
        <f t="shared" si="38"/>
        <v>9</v>
      </c>
      <c r="AL29" s="68">
        <f t="shared" si="38"/>
        <v>14</v>
      </c>
      <c r="AM29" s="196">
        <f t="shared" si="35"/>
        <v>2.7437499999999999</v>
      </c>
      <c r="AN29" s="177"/>
      <c r="AO29" s="177"/>
      <c r="AP29" s="177"/>
      <c r="AQ29" s="363"/>
      <c r="AR29" s="178"/>
      <c r="AS29" s="64">
        <v>8.5</v>
      </c>
      <c r="AT29" s="48"/>
      <c r="AU29" s="47" t="s">
        <v>143</v>
      </c>
      <c r="AV29" s="175" t="s">
        <v>177</v>
      </c>
      <c r="AW29" s="177"/>
      <c r="AX29" s="177"/>
      <c r="AY29" s="177"/>
      <c r="AZ29" s="177"/>
      <c r="BA29" s="177"/>
      <c r="BB29" s="202">
        <f t="shared" ref="BB29:BF36" si="39">+AW29+BG29</f>
        <v>7</v>
      </c>
      <c r="BC29" s="177">
        <f t="shared" si="39"/>
        <v>5</v>
      </c>
      <c r="BD29" s="177">
        <f t="shared" si="39"/>
        <v>2</v>
      </c>
      <c r="BE29" s="177">
        <f t="shared" si="39"/>
        <v>7</v>
      </c>
      <c r="BF29" s="203">
        <f t="shared" si="39"/>
        <v>0</v>
      </c>
      <c r="BG29" s="48">
        <v>7</v>
      </c>
      <c r="BH29" s="48">
        <v>5</v>
      </c>
      <c r="BI29" s="48">
        <v>2</v>
      </c>
      <c r="BJ29" s="48">
        <f>+BH29+BI29</f>
        <v>7</v>
      </c>
      <c r="BK29" s="48">
        <v>0</v>
      </c>
      <c r="BL29" s="178"/>
      <c r="BM29" s="178"/>
      <c r="BN29" s="64">
        <v>7.5</v>
      </c>
      <c r="BP29" s="47" t="s">
        <v>303</v>
      </c>
      <c r="BQ29" s="47" t="s">
        <v>695</v>
      </c>
      <c r="BR29" s="177"/>
      <c r="BS29" s="177"/>
      <c r="BT29" s="177"/>
      <c r="BU29" s="177"/>
      <c r="BV29" s="177"/>
      <c r="BW29" s="202">
        <f t="shared" si="36"/>
        <v>8</v>
      </c>
      <c r="BX29" s="177">
        <f t="shared" si="36"/>
        <v>0</v>
      </c>
      <c r="BY29" s="177">
        <f t="shared" si="36"/>
        <v>2</v>
      </c>
      <c r="BZ29" s="177">
        <f t="shared" si="15"/>
        <v>2</v>
      </c>
      <c r="CA29" s="203">
        <f t="shared" si="16"/>
        <v>2</v>
      </c>
      <c r="CB29" s="48">
        <v>8</v>
      </c>
      <c r="CC29" s="48">
        <v>0</v>
      </c>
      <c r="CD29" s="48">
        <v>2</v>
      </c>
      <c r="CE29" s="48">
        <f t="shared" si="11"/>
        <v>2</v>
      </c>
      <c r="CF29" s="48">
        <v>2</v>
      </c>
      <c r="CG29" s="178"/>
    </row>
    <row r="30" spans="1:85" ht="16.5" customHeight="1" x14ac:dyDescent="0.25">
      <c r="A30" s="178"/>
      <c r="B30" s="360" t="s">
        <v>77</v>
      </c>
      <c r="C30" s="327" t="s">
        <v>632</v>
      </c>
      <c r="D30" s="324"/>
      <c r="E30" s="324"/>
      <c r="F30" s="331"/>
      <c r="G30" s="330">
        <v>2</v>
      </c>
      <c r="H30" s="330">
        <v>2</v>
      </c>
      <c r="I30" s="175" t="s">
        <v>446</v>
      </c>
      <c r="J30" s="175"/>
      <c r="K30" s="175"/>
      <c r="L30" s="175" t="s">
        <v>784</v>
      </c>
      <c r="M30" s="175"/>
      <c r="N30" s="175"/>
      <c r="O30" s="175"/>
      <c r="P30" s="175"/>
      <c r="Q30" s="178"/>
      <c r="R30" s="178"/>
      <c r="S30" s="323"/>
      <c r="T30" s="177"/>
      <c r="U30" s="175"/>
      <c r="V30" s="175"/>
      <c r="W30" s="175"/>
      <c r="X30" s="194"/>
      <c r="Y30" s="175"/>
      <c r="Z30" s="177"/>
      <c r="AA30" s="177"/>
      <c r="AB30" s="177"/>
      <c r="AC30" s="177"/>
      <c r="AD30" s="177"/>
      <c r="AE30" s="176"/>
      <c r="AF30" s="177"/>
      <c r="AG30" s="175"/>
      <c r="AH30" s="175"/>
      <c r="AI30" s="175"/>
      <c r="AJ30" s="194"/>
      <c r="AK30" s="175"/>
      <c r="AL30" s="177"/>
      <c r="AM30" s="177"/>
      <c r="AN30" s="177"/>
      <c r="AO30" s="177"/>
      <c r="AP30" s="177"/>
      <c r="AQ30" s="363"/>
      <c r="AR30" s="178"/>
      <c r="AS30" s="64">
        <v>7</v>
      </c>
      <c r="AT30" s="48"/>
      <c r="AU30" s="47" t="s">
        <v>114</v>
      </c>
      <c r="AV30" s="175" t="s">
        <v>177</v>
      </c>
      <c r="AW30" s="177"/>
      <c r="AX30" s="177"/>
      <c r="AY30" s="177"/>
      <c r="AZ30" s="177"/>
      <c r="BA30" s="177"/>
      <c r="BB30" s="202">
        <f t="shared" si="39"/>
        <v>7</v>
      </c>
      <c r="BC30" s="177">
        <f t="shared" si="39"/>
        <v>2</v>
      </c>
      <c r="BD30" s="177">
        <f t="shared" si="39"/>
        <v>2</v>
      </c>
      <c r="BE30" s="177">
        <f t="shared" si="39"/>
        <v>4</v>
      </c>
      <c r="BF30" s="203">
        <f t="shared" si="39"/>
        <v>0</v>
      </c>
      <c r="BG30" s="48">
        <v>7</v>
      </c>
      <c r="BH30" s="48">
        <v>2</v>
      </c>
      <c r="BI30" s="48">
        <v>2</v>
      </c>
      <c r="BJ30" s="48">
        <f>+BH30+BI30</f>
        <v>4</v>
      </c>
      <c r="BK30" s="48">
        <v>0</v>
      </c>
      <c r="BL30" s="178"/>
      <c r="BM30" s="178"/>
      <c r="BN30" s="64">
        <v>7.5</v>
      </c>
      <c r="BP30" s="47" t="s">
        <v>326</v>
      </c>
      <c r="BQ30" s="47"/>
      <c r="BR30" s="177">
        <v>0</v>
      </c>
      <c r="BS30" s="177">
        <v>0</v>
      </c>
      <c r="BT30" s="177">
        <v>0</v>
      </c>
      <c r="BU30" s="177">
        <f>+BS30+BT30</f>
        <v>0</v>
      </c>
      <c r="BV30" s="177">
        <v>0</v>
      </c>
      <c r="BW30" s="202">
        <f t="shared" si="36"/>
        <v>2</v>
      </c>
      <c r="BX30" s="177">
        <f t="shared" si="36"/>
        <v>0</v>
      </c>
      <c r="BY30" s="177">
        <f t="shared" si="36"/>
        <v>1</v>
      </c>
      <c r="BZ30" s="177">
        <f t="shared" si="15"/>
        <v>1</v>
      </c>
      <c r="CA30" s="203">
        <f t="shared" si="16"/>
        <v>0</v>
      </c>
      <c r="CB30" s="48">
        <v>2</v>
      </c>
      <c r="CC30" s="48">
        <v>0</v>
      </c>
      <c r="CD30" s="48">
        <v>1</v>
      </c>
      <c r="CE30" s="48">
        <f t="shared" si="11"/>
        <v>1</v>
      </c>
      <c r="CF30" s="48">
        <v>0</v>
      </c>
      <c r="CG30" s="178"/>
    </row>
    <row r="31" spans="1:85" ht="16.5" customHeight="1" x14ac:dyDescent="0.25">
      <c r="A31" s="178"/>
      <c r="B31" s="177" t="s">
        <v>36</v>
      </c>
      <c r="C31" s="329" t="s">
        <v>389</v>
      </c>
      <c r="D31" s="329"/>
      <c r="E31" s="329"/>
      <c r="F31" s="324"/>
      <c r="G31" s="330"/>
      <c r="H31" s="330">
        <v>2</v>
      </c>
      <c r="I31" s="175" t="s">
        <v>469</v>
      </c>
      <c r="J31" s="175"/>
      <c r="K31" s="174"/>
      <c r="L31" s="175" t="s">
        <v>305</v>
      </c>
      <c r="M31" s="175"/>
      <c r="N31" s="175"/>
      <c r="O31" s="175"/>
      <c r="P31" s="175"/>
      <c r="Q31" s="178"/>
      <c r="R31" s="178"/>
      <c r="S31" s="323"/>
      <c r="T31" s="177"/>
      <c r="U31" s="175"/>
      <c r="V31" s="175"/>
      <c r="W31" s="175"/>
      <c r="X31" s="194"/>
      <c r="Y31" s="175"/>
      <c r="Z31" s="177"/>
      <c r="AA31" s="177"/>
      <c r="AB31" s="177"/>
      <c r="AC31" s="177"/>
      <c r="AD31" s="177"/>
      <c r="AE31" s="176"/>
      <c r="AF31" s="177"/>
      <c r="AG31" s="175"/>
      <c r="AH31" s="175"/>
      <c r="AI31" s="175"/>
      <c r="AJ31" s="194"/>
      <c r="AK31" s="175"/>
      <c r="AL31" s="177"/>
      <c r="AM31" s="177"/>
      <c r="AN31" s="177"/>
      <c r="AO31" s="177"/>
      <c r="AP31" s="177"/>
      <c r="AQ31" s="363"/>
      <c r="AR31" s="178"/>
      <c r="AS31" s="64">
        <v>6</v>
      </c>
      <c r="AT31" s="48"/>
      <c r="AU31" s="47" t="s">
        <v>140</v>
      </c>
      <c r="AV31" s="175" t="s">
        <v>177</v>
      </c>
      <c r="AW31" s="177"/>
      <c r="AX31" s="177"/>
      <c r="AY31" s="177"/>
      <c r="AZ31" s="177"/>
      <c r="BA31" s="177"/>
      <c r="BB31" s="202">
        <f t="shared" si="39"/>
        <v>10</v>
      </c>
      <c r="BC31" s="177">
        <f t="shared" si="39"/>
        <v>0</v>
      </c>
      <c r="BD31" s="177">
        <f t="shared" si="39"/>
        <v>1</v>
      </c>
      <c r="BE31" s="177">
        <f t="shared" si="39"/>
        <v>1</v>
      </c>
      <c r="BF31" s="203">
        <f t="shared" si="39"/>
        <v>2</v>
      </c>
      <c r="BG31" s="48">
        <v>10</v>
      </c>
      <c r="BH31" s="48">
        <v>0</v>
      </c>
      <c r="BI31" s="48">
        <v>1</v>
      </c>
      <c r="BJ31" s="48">
        <f>+BH31+BI31</f>
        <v>1</v>
      </c>
      <c r="BK31" s="48">
        <v>2</v>
      </c>
      <c r="BL31" s="178"/>
      <c r="BM31" s="178"/>
      <c r="BN31" s="64">
        <v>8</v>
      </c>
      <c r="BP31" s="47" t="s">
        <v>265</v>
      </c>
      <c r="BQ31" s="47" t="s">
        <v>695</v>
      </c>
      <c r="BR31" s="177"/>
      <c r="BS31" s="177"/>
      <c r="BT31" s="177"/>
      <c r="BU31" s="177"/>
      <c r="BV31" s="177"/>
      <c r="BW31" s="202">
        <f t="shared" si="36"/>
        <v>9</v>
      </c>
      <c r="BX31" s="177">
        <f t="shared" si="36"/>
        <v>10</v>
      </c>
      <c r="BY31" s="177">
        <f t="shared" si="36"/>
        <v>3</v>
      </c>
      <c r="BZ31" s="177">
        <f t="shared" si="15"/>
        <v>13</v>
      </c>
      <c r="CA31" s="203">
        <f t="shared" si="16"/>
        <v>4</v>
      </c>
      <c r="CB31" s="48">
        <v>9</v>
      </c>
      <c r="CC31" s="48">
        <v>10</v>
      </c>
      <c r="CD31" s="48">
        <v>3</v>
      </c>
      <c r="CE31" s="48">
        <f t="shared" si="11"/>
        <v>13</v>
      </c>
      <c r="CF31" s="48">
        <v>4</v>
      </c>
      <c r="CG31" s="178"/>
    </row>
    <row r="32" spans="1:85" ht="16.5" customHeight="1" thickBot="1" x14ac:dyDescent="0.3">
      <c r="A32" s="178"/>
      <c r="C32" s="320"/>
      <c r="D32" s="18"/>
      <c r="E32" s="18"/>
      <c r="F32" s="18"/>
      <c r="G32" s="330"/>
      <c r="H32" s="330"/>
      <c r="I32" s="175"/>
      <c r="K32" s="174"/>
      <c r="L32" s="175"/>
      <c r="M32" s="175"/>
      <c r="P32" s="175"/>
      <c r="Q32" s="178"/>
      <c r="R32" s="178"/>
      <c r="S32" s="323"/>
      <c r="T32" s="408" t="s">
        <v>651</v>
      </c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177"/>
      <c r="AO32" s="177"/>
      <c r="AP32" s="177"/>
      <c r="AQ32" s="363"/>
      <c r="AR32" s="178"/>
      <c r="AS32" s="216" t="s">
        <v>174</v>
      </c>
      <c r="AT32" s="216"/>
      <c r="AU32" s="216"/>
      <c r="AV32" s="216"/>
      <c r="AW32" s="217">
        <f>SUM(AW19:AW31)</f>
        <v>50</v>
      </c>
      <c r="AX32" s="217">
        <f>SUM(AX19:AX31)</f>
        <v>13</v>
      </c>
      <c r="AY32" s="217">
        <f>SUM(AY19:AY31)+SUMIF(Y$5:Y$12,AV31,AI$5:AI$12)</f>
        <v>21</v>
      </c>
      <c r="AZ32" s="217">
        <f t="shared" ref="AZ32:AZ45" si="40">+AY32+AX32</f>
        <v>34</v>
      </c>
      <c r="BA32" s="217">
        <f>SUM(BA19:BA31)</f>
        <v>18</v>
      </c>
      <c r="BB32" s="218">
        <f t="shared" si="39"/>
        <v>198</v>
      </c>
      <c r="BC32" s="217">
        <f t="shared" si="39"/>
        <v>51</v>
      </c>
      <c r="BD32" s="217">
        <f t="shared" si="39"/>
        <v>76</v>
      </c>
      <c r="BE32" s="217">
        <f t="shared" si="39"/>
        <v>127</v>
      </c>
      <c r="BF32" s="219">
        <f t="shared" si="39"/>
        <v>36</v>
      </c>
      <c r="BG32" s="217">
        <f>+SUM(BG19:BG31)</f>
        <v>148</v>
      </c>
      <c r="BH32" s="217">
        <f>+SUM(BH19:BH31)</f>
        <v>38</v>
      </c>
      <c r="BI32" s="217">
        <f>+SUM(BI19:BI31)+SUMIF($Y$35:$Y$42,"SotF",$AI$35:$AI$42)</f>
        <v>55</v>
      </c>
      <c r="BJ32" s="217">
        <f>+BI32+BH32</f>
        <v>93</v>
      </c>
      <c r="BK32" s="217">
        <f>+SUM(BK19:BK31)+SUMIF($Y$35:$Y$42,"SotF",$AH$35:$AH$42)</f>
        <v>18</v>
      </c>
      <c r="BL32" s="178"/>
      <c r="BM32" s="178"/>
      <c r="BN32" s="64">
        <v>6</v>
      </c>
      <c r="BP32" s="47" t="s">
        <v>63</v>
      </c>
      <c r="BQ32" s="47"/>
      <c r="BR32" s="177">
        <v>0</v>
      </c>
      <c r="BS32" s="177">
        <v>0</v>
      </c>
      <c r="BT32" s="177">
        <v>0</v>
      </c>
      <c r="BU32" s="177">
        <f>+BS32+BT32</f>
        <v>0</v>
      </c>
      <c r="BV32" s="177">
        <v>0</v>
      </c>
      <c r="BW32" s="202">
        <f t="shared" si="36"/>
        <v>4</v>
      </c>
      <c r="BX32" s="177">
        <f t="shared" si="36"/>
        <v>0</v>
      </c>
      <c r="BY32" s="177">
        <f t="shared" si="36"/>
        <v>0</v>
      </c>
      <c r="BZ32" s="177">
        <f t="shared" si="15"/>
        <v>0</v>
      </c>
      <c r="CA32" s="203">
        <f t="shared" si="16"/>
        <v>4</v>
      </c>
      <c r="CB32" s="48">
        <v>4</v>
      </c>
      <c r="CC32" s="48">
        <v>0</v>
      </c>
      <c r="CD32" s="48">
        <v>0</v>
      </c>
      <c r="CE32" s="48">
        <f t="shared" si="11"/>
        <v>0</v>
      </c>
      <c r="CF32" s="48">
        <v>4</v>
      </c>
      <c r="CG32" s="178"/>
    </row>
    <row r="33" spans="1:85" ht="16.5" customHeight="1" x14ac:dyDescent="0.25">
      <c r="A33" s="178" t="s">
        <v>74</v>
      </c>
      <c r="B33" s="324"/>
      <c r="C33" s="327" t="s">
        <v>650</v>
      </c>
      <c r="D33" s="324"/>
      <c r="E33" s="324"/>
      <c r="F33" s="331"/>
      <c r="G33" s="330">
        <v>3</v>
      </c>
      <c r="H33" s="330">
        <v>1</v>
      </c>
      <c r="I33" s="175" t="s">
        <v>192</v>
      </c>
      <c r="J33" s="174"/>
      <c r="K33" s="174"/>
      <c r="L33" s="175" t="s">
        <v>783</v>
      </c>
      <c r="M33" s="175"/>
      <c r="N33" s="175"/>
      <c r="O33" s="175"/>
      <c r="Q33" s="178"/>
      <c r="R33" s="178"/>
      <c r="S33" s="323"/>
      <c r="AN33" s="177"/>
      <c r="AO33" s="177"/>
      <c r="AP33" s="177"/>
      <c r="AQ33" s="363"/>
      <c r="AR33" s="178"/>
      <c r="AS33" s="220" t="s">
        <v>53</v>
      </c>
      <c r="AT33" s="220"/>
      <c r="AU33" s="221"/>
      <c r="AV33" s="205" t="s">
        <v>54</v>
      </c>
      <c r="AW33" s="199">
        <v>13</v>
      </c>
      <c r="AX33" s="199">
        <v>5</v>
      </c>
      <c r="AY33" s="199">
        <v>2</v>
      </c>
      <c r="AZ33" s="177">
        <f t="shared" si="40"/>
        <v>7</v>
      </c>
      <c r="BA33" s="199">
        <v>4</v>
      </c>
      <c r="BB33" s="202">
        <f t="shared" si="39"/>
        <v>45</v>
      </c>
      <c r="BC33" s="177">
        <f t="shared" si="39"/>
        <v>12</v>
      </c>
      <c r="BD33" s="177">
        <f t="shared" si="39"/>
        <v>7</v>
      </c>
      <c r="BE33" s="177">
        <f t="shared" si="39"/>
        <v>19</v>
      </c>
      <c r="BF33" s="203">
        <f t="shared" si="39"/>
        <v>14</v>
      </c>
      <c r="BG33" s="31">
        <v>32</v>
      </c>
      <c r="BH33" s="31">
        <v>7</v>
      </c>
      <c r="BI33" s="31">
        <v>5</v>
      </c>
      <c r="BJ33" s="31">
        <f t="shared" ref="BJ33:BJ43" si="41">+BH33+BI33</f>
        <v>12</v>
      </c>
      <c r="BK33" s="31">
        <v>10</v>
      </c>
      <c r="BL33" s="178"/>
      <c r="BM33" s="178"/>
      <c r="BN33" s="64">
        <v>8.5</v>
      </c>
      <c r="BP33" s="47" t="s">
        <v>424</v>
      </c>
      <c r="BQ33" s="47" t="s">
        <v>696</v>
      </c>
      <c r="BR33" s="177"/>
      <c r="BS33" s="177"/>
      <c r="BT33" s="177"/>
      <c r="BU33" s="177"/>
      <c r="BV33" s="177"/>
      <c r="BW33" s="202">
        <f t="shared" si="36"/>
        <v>8</v>
      </c>
      <c r="BX33" s="177">
        <f t="shared" si="36"/>
        <v>1</v>
      </c>
      <c r="BY33" s="177">
        <f t="shared" si="36"/>
        <v>2</v>
      </c>
      <c r="BZ33" s="177">
        <f t="shared" si="15"/>
        <v>3</v>
      </c>
      <c r="CA33" s="203">
        <f t="shared" si="16"/>
        <v>4</v>
      </c>
      <c r="CB33" s="48">
        <v>8</v>
      </c>
      <c r="CC33" s="48">
        <v>1</v>
      </c>
      <c r="CD33" s="48">
        <v>2</v>
      </c>
      <c r="CE33" s="48">
        <f t="shared" si="11"/>
        <v>3</v>
      </c>
      <c r="CF33" s="48">
        <v>4</v>
      </c>
      <c r="CG33" s="178"/>
    </row>
    <row r="34" spans="1:85" ht="16.5" customHeight="1" thickBot="1" x14ac:dyDescent="0.3">
      <c r="A34" s="178"/>
      <c r="B34" s="321" t="s">
        <v>36</v>
      </c>
      <c r="C34" s="320"/>
      <c r="D34" s="320" t="s">
        <v>190</v>
      </c>
      <c r="E34" s="320"/>
      <c r="F34" s="320"/>
      <c r="G34" s="330"/>
      <c r="H34" s="330">
        <v>1</v>
      </c>
      <c r="I34" s="175" t="s">
        <v>192</v>
      </c>
      <c r="J34" s="174"/>
      <c r="K34" s="174"/>
      <c r="L34" s="175" t="s">
        <v>242</v>
      </c>
      <c r="N34" s="175"/>
      <c r="O34" s="175"/>
      <c r="Q34" s="178"/>
      <c r="R34" s="178"/>
      <c r="S34" s="323"/>
      <c r="T34" s="367" t="s">
        <v>310</v>
      </c>
      <c r="U34" s="25"/>
      <c r="V34" s="25"/>
      <c r="W34" s="25"/>
      <c r="X34" s="25"/>
      <c r="Y34" s="25" t="s">
        <v>2</v>
      </c>
      <c r="Z34" s="254"/>
      <c r="AA34" s="25"/>
      <c r="AB34" s="367" t="s">
        <v>4</v>
      </c>
      <c r="AC34" s="367" t="s">
        <v>8</v>
      </c>
      <c r="AD34" s="367" t="s">
        <v>9</v>
      </c>
      <c r="AE34" s="367" t="s">
        <v>10</v>
      </c>
      <c r="AF34" s="423" t="s">
        <v>129</v>
      </c>
      <c r="AG34" s="423"/>
      <c r="AH34" s="367" t="s">
        <v>3</v>
      </c>
      <c r="AI34" s="367" t="s">
        <v>130</v>
      </c>
      <c r="AJ34" s="367" t="s">
        <v>5</v>
      </c>
      <c r="AK34" s="367" t="s">
        <v>7</v>
      </c>
      <c r="AL34" s="367" t="s">
        <v>6</v>
      </c>
      <c r="AM34" s="367" t="s">
        <v>131</v>
      </c>
      <c r="AN34" s="177"/>
      <c r="AO34" s="177"/>
      <c r="AP34" s="177"/>
      <c r="AQ34" s="363"/>
      <c r="AR34" s="178"/>
      <c r="AS34" s="64">
        <v>7.5</v>
      </c>
      <c r="AT34" s="48">
        <v>27</v>
      </c>
      <c r="AU34" s="47" t="s">
        <v>43</v>
      </c>
      <c r="AV34" s="175" t="s">
        <v>307</v>
      </c>
      <c r="AW34" s="177">
        <v>5</v>
      </c>
      <c r="AX34" s="177">
        <v>0</v>
      </c>
      <c r="AY34" s="177">
        <v>4</v>
      </c>
      <c r="AZ34" s="177">
        <f t="shared" si="40"/>
        <v>4</v>
      </c>
      <c r="BA34" s="177">
        <v>0</v>
      </c>
      <c r="BB34" s="202">
        <f t="shared" si="39"/>
        <v>18</v>
      </c>
      <c r="BC34" s="177">
        <f t="shared" si="39"/>
        <v>6</v>
      </c>
      <c r="BD34" s="177">
        <f t="shared" si="39"/>
        <v>12</v>
      </c>
      <c r="BE34" s="177">
        <f t="shared" si="39"/>
        <v>18</v>
      </c>
      <c r="BF34" s="203">
        <f t="shared" si="39"/>
        <v>0</v>
      </c>
      <c r="BG34" s="48">
        <v>13</v>
      </c>
      <c r="BH34" s="48">
        <v>6</v>
      </c>
      <c r="BI34" s="48">
        <v>8</v>
      </c>
      <c r="BJ34" s="48">
        <f t="shared" si="41"/>
        <v>14</v>
      </c>
      <c r="BK34" s="48">
        <v>0</v>
      </c>
      <c r="BL34" s="178"/>
      <c r="BM34" s="178"/>
      <c r="BN34" s="64">
        <v>8</v>
      </c>
      <c r="BP34" s="47" t="s">
        <v>556</v>
      </c>
      <c r="BQ34" s="47"/>
      <c r="BR34" s="177">
        <v>0</v>
      </c>
      <c r="BS34" s="177">
        <v>0</v>
      </c>
      <c r="BT34" s="177">
        <v>0</v>
      </c>
      <c r="BU34" s="177">
        <f>+BS34+BT34</f>
        <v>0</v>
      </c>
      <c r="BV34" s="177">
        <v>0</v>
      </c>
      <c r="BW34" s="202">
        <f t="shared" si="36"/>
        <v>2</v>
      </c>
      <c r="BX34" s="177">
        <f t="shared" si="36"/>
        <v>0</v>
      </c>
      <c r="BY34" s="177">
        <f t="shared" si="36"/>
        <v>0</v>
      </c>
      <c r="BZ34" s="177">
        <f t="shared" si="15"/>
        <v>0</v>
      </c>
      <c r="CA34" s="203">
        <f t="shared" si="16"/>
        <v>0</v>
      </c>
      <c r="CB34" s="48">
        <v>2</v>
      </c>
      <c r="CC34" s="48">
        <v>0</v>
      </c>
      <c r="CD34" s="48">
        <v>0</v>
      </c>
      <c r="CE34" s="48">
        <f t="shared" si="11"/>
        <v>0</v>
      </c>
      <c r="CF34" s="48">
        <v>0</v>
      </c>
      <c r="CG34" s="178"/>
    </row>
    <row r="35" spans="1:85" ht="16.5" customHeight="1" x14ac:dyDescent="0.25">
      <c r="A35" s="178"/>
      <c r="C35" s="320"/>
      <c r="D35" s="18"/>
      <c r="E35" s="18"/>
      <c r="F35" s="18"/>
      <c r="G35" s="18"/>
      <c r="H35" s="330">
        <v>2</v>
      </c>
      <c r="I35" s="175" t="s">
        <v>75</v>
      </c>
      <c r="J35" s="175"/>
      <c r="K35" s="174"/>
      <c r="L35" s="175" t="s">
        <v>592</v>
      </c>
      <c r="M35" s="175"/>
      <c r="N35" s="175"/>
      <c r="Q35" s="178"/>
      <c r="R35" s="178"/>
      <c r="S35" s="323"/>
      <c r="T35" s="94">
        <v>7.5</v>
      </c>
      <c r="U35" s="106" t="s">
        <v>16</v>
      </c>
      <c r="V35" s="107"/>
      <c r="W35" s="106"/>
      <c r="X35" s="106"/>
      <c r="Y35" s="106" t="s">
        <v>17</v>
      </c>
      <c r="AA35" s="58"/>
      <c r="AB35" s="94">
        <v>10.5</v>
      </c>
      <c r="AC35" s="58">
        <v>6</v>
      </c>
      <c r="AD35" s="58">
        <v>3</v>
      </c>
      <c r="AE35" s="58">
        <v>1</v>
      </c>
      <c r="AF35" s="413">
        <f t="shared" ref="AF35:AF42" si="42">+(AC35*2+AE35)/(2*AB35)</f>
        <v>0.61904761904761907</v>
      </c>
      <c r="AG35" s="413"/>
      <c r="AH35" s="58">
        <v>0</v>
      </c>
      <c r="AI35" s="58">
        <v>0</v>
      </c>
      <c r="AJ35" s="58">
        <v>15</v>
      </c>
      <c r="AK35" s="58">
        <v>0</v>
      </c>
      <c r="AL35" s="58">
        <v>4</v>
      </c>
      <c r="AM35" s="79">
        <f t="shared" ref="AM35:AM42" si="43">+AJ35/AB35</f>
        <v>1.4285714285714286</v>
      </c>
      <c r="AN35" s="177"/>
      <c r="AO35" s="177"/>
      <c r="AP35" s="177"/>
      <c r="AQ35" s="363"/>
      <c r="AR35" s="178"/>
      <c r="AS35" s="64">
        <v>8.5</v>
      </c>
      <c r="AT35" s="48">
        <v>14</v>
      </c>
      <c r="AU35" s="47" t="s">
        <v>73</v>
      </c>
      <c r="AV35" s="175" t="s">
        <v>307</v>
      </c>
      <c r="AW35" s="177">
        <v>5</v>
      </c>
      <c r="AX35" s="177">
        <v>2</v>
      </c>
      <c r="AY35" s="177">
        <v>1</v>
      </c>
      <c r="AZ35" s="177">
        <f t="shared" si="40"/>
        <v>3</v>
      </c>
      <c r="BA35" s="177">
        <v>2</v>
      </c>
      <c r="BB35" s="202">
        <f t="shared" si="39"/>
        <v>16</v>
      </c>
      <c r="BC35" s="177">
        <f t="shared" si="39"/>
        <v>9</v>
      </c>
      <c r="BD35" s="177">
        <f t="shared" si="39"/>
        <v>8</v>
      </c>
      <c r="BE35" s="177">
        <f t="shared" si="39"/>
        <v>17</v>
      </c>
      <c r="BF35" s="203">
        <f t="shared" si="39"/>
        <v>4</v>
      </c>
      <c r="BG35" s="48">
        <v>11</v>
      </c>
      <c r="BH35" s="48">
        <v>7</v>
      </c>
      <c r="BI35" s="48">
        <v>7</v>
      </c>
      <c r="BJ35" s="48">
        <f t="shared" si="41"/>
        <v>14</v>
      </c>
      <c r="BK35" s="48">
        <v>2</v>
      </c>
      <c r="BL35" s="178"/>
      <c r="BM35" s="178"/>
      <c r="BN35" s="64">
        <v>8.5</v>
      </c>
      <c r="BP35" s="47" t="s">
        <v>481</v>
      </c>
      <c r="BQ35" s="47"/>
      <c r="BR35" s="177">
        <v>0</v>
      </c>
      <c r="BS35" s="177">
        <v>0</v>
      </c>
      <c r="BT35" s="177">
        <v>0</v>
      </c>
      <c r="BU35" s="177">
        <f>+BS35+BT35</f>
        <v>0</v>
      </c>
      <c r="BV35" s="177">
        <v>0</v>
      </c>
      <c r="BW35" s="202">
        <f t="shared" si="36"/>
        <v>2</v>
      </c>
      <c r="BX35" s="177">
        <f t="shared" si="36"/>
        <v>1</v>
      </c>
      <c r="BY35" s="177">
        <f t="shared" si="36"/>
        <v>0</v>
      </c>
      <c r="BZ35" s="177">
        <f t="shared" si="15"/>
        <v>1</v>
      </c>
      <c r="CA35" s="203">
        <f t="shared" si="16"/>
        <v>0</v>
      </c>
      <c r="CB35" s="48">
        <v>2</v>
      </c>
      <c r="CC35" s="48">
        <v>1</v>
      </c>
      <c r="CD35" s="48">
        <v>0</v>
      </c>
      <c r="CE35" s="48">
        <f t="shared" si="11"/>
        <v>1</v>
      </c>
      <c r="CF35" s="48">
        <v>0</v>
      </c>
      <c r="CG35" s="178"/>
    </row>
    <row r="36" spans="1:85" ht="16.5" customHeight="1" x14ac:dyDescent="0.25">
      <c r="A36" s="178"/>
      <c r="B36" s="212"/>
      <c r="C36" s="224"/>
      <c r="D36" s="224"/>
      <c r="E36" s="224"/>
      <c r="F36" s="224"/>
      <c r="G36" s="224"/>
      <c r="H36" s="224"/>
      <c r="I36" s="224"/>
      <c r="J36" s="225"/>
      <c r="K36" s="225"/>
      <c r="L36" s="225"/>
      <c r="M36" s="225"/>
      <c r="N36" s="225"/>
      <c r="O36" s="225"/>
      <c r="P36" s="225"/>
      <c r="Q36" s="178"/>
      <c r="R36" s="178"/>
      <c r="S36" s="323"/>
      <c r="T36" s="94">
        <v>7.5</v>
      </c>
      <c r="U36" s="106" t="s">
        <v>180</v>
      </c>
      <c r="V36" s="107"/>
      <c r="W36" s="106"/>
      <c r="X36" s="106"/>
      <c r="Y36" s="106" t="s">
        <v>173</v>
      </c>
      <c r="AA36" s="58"/>
      <c r="AB36" s="58">
        <v>13</v>
      </c>
      <c r="AC36" s="58">
        <v>8</v>
      </c>
      <c r="AD36" s="58">
        <v>2</v>
      </c>
      <c r="AE36" s="58">
        <v>3</v>
      </c>
      <c r="AF36" s="411">
        <f t="shared" si="42"/>
        <v>0.73076923076923073</v>
      </c>
      <c r="AG36" s="411"/>
      <c r="AH36" s="58">
        <v>0</v>
      </c>
      <c r="AI36" s="58">
        <v>3</v>
      </c>
      <c r="AJ36" s="58">
        <v>20</v>
      </c>
      <c r="AK36" s="58">
        <v>0</v>
      </c>
      <c r="AL36" s="58">
        <v>3</v>
      </c>
      <c r="AM36" s="79">
        <f t="shared" si="43"/>
        <v>1.5384615384615385</v>
      </c>
      <c r="AN36" s="177"/>
      <c r="AO36" s="177"/>
      <c r="AP36" s="177"/>
      <c r="AQ36" s="363"/>
      <c r="AR36" s="178"/>
      <c r="AS36" s="64">
        <v>9.5</v>
      </c>
      <c r="AT36" s="48">
        <v>9</v>
      </c>
      <c r="AU36" s="47" t="s">
        <v>166</v>
      </c>
      <c r="AV36" s="175" t="s">
        <v>307</v>
      </c>
      <c r="AW36" s="177">
        <v>3</v>
      </c>
      <c r="AX36" s="177">
        <v>4</v>
      </c>
      <c r="AY36" s="177">
        <v>1</v>
      </c>
      <c r="AZ36" s="177">
        <f t="shared" si="40"/>
        <v>5</v>
      </c>
      <c r="BA36" s="177">
        <v>0</v>
      </c>
      <c r="BB36" s="202">
        <f t="shared" si="39"/>
        <v>18</v>
      </c>
      <c r="BC36" s="177">
        <f t="shared" si="39"/>
        <v>26</v>
      </c>
      <c r="BD36" s="177">
        <f t="shared" si="39"/>
        <v>13</v>
      </c>
      <c r="BE36" s="177">
        <f t="shared" si="39"/>
        <v>39</v>
      </c>
      <c r="BF36" s="203">
        <f t="shared" si="39"/>
        <v>0</v>
      </c>
      <c r="BG36" s="48">
        <v>15</v>
      </c>
      <c r="BH36" s="48">
        <v>22</v>
      </c>
      <c r="BI36" s="48">
        <v>12</v>
      </c>
      <c r="BJ36" s="48">
        <f t="shared" si="41"/>
        <v>34</v>
      </c>
      <c r="BK36" s="48">
        <v>0</v>
      </c>
      <c r="BL36" s="178"/>
      <c r="BM36" s="178"/>
      <c r="BN36" s="64">
        <v>9.5</v>
      </c>
      <c r="BP36" s="47" t="s">
        <v>404</v>
      </c>
      <c r="BQ36" s="47"/>
      <c r="BR36" s="177">
        <v>0</v>
      </c>
      <c r="BS36" s="177">
        <v>0</v>
      </c>
      <c r="BT36" s="177">
        <v>0</v>
      </c>
      <c r="BU36" s="177">
        <f>+BS36+BT36</f>
        <v>0</v>
      </c>
      <c r="BV36" s="177">
        <v>0</v>
      </c>
      <c r="BW36" s="202">
        <f t="shared" si="36"/>
        <v>2</v>
      </c>
      <c r="BX36" s="177">
        <f t="shared" si="36"/>
        <v>3</v>
      </c>
      <c r="BY36" s="177">
        <f t="shared" si="36"/>
        <v>0</v>
      </c>
      <c r="BZ36" s="177">
        <f t="shared" si="15"/>
        <v>3</v>
      </c>
      <c r="CA36" s="203">
        <f t="shared" si="16"/>
        <v>0</v>
      </c>
      <c r="CB36" s="48">
        <v>2</v>
      </c>
      <c r="CC36" s="48">
        <v>3</v>
      </c>
      <c r="CD36" s="48">
        <v>0</v>
      </c>
      <c r="CE36" s="48">
        <f t="shared" si="11"/>
        <v>3</v>
      </c>
      <c r="CF36" s="48">
        <v>0</v>
      </c>
      <c r="CG36" s="178"/>
    </row>
    <row r="37" spans="1:85" ht="16.5" customHeight="1" x14ac:dyDescent="0.25">
      <c r="A37" s="178"/>
      <c r="B37" s="360" t="s">
        <v>93</v>
      </c>
      <c r="C37" s="327" t="s">
        <v>648</v>
      </c>
      <c r="D37" s="324"/>
      <c r="E37" s="328"/>
      <c r="F37" s="328"/>
      <c r="G37" s="330">
        <v>1</v>
      </c>
      <c r="H37" s="177">
        <v>2</v>
      </c>
      <c r="I37" s="175" t="s">
        <v>791</v>
      </c>
      <c r="J37" s="175"/>
      <c r="K37" s="175"/>
      <c r="L37" s="175" t="s">
        <v>792</v>
      </c>
      <c r="M37" s="175"/>
      <c r="N37" s="175"/>
      <c r="O37" s="175"/>
      <c r="P37" s="175"/>
      <c r="Q37" s="178"/>
      <c r="R37" s="178"/>
      <c r="S37" s="323"/>
      <c r="T37" s="94">
        <v>8</v>
      </c>
      <c r="U37" s="106" t="s">
        <v>18</v>
      </c>
      <c r="V37" s="107"/>
      <c r="W37" s="106"/>
      <c r="X37" s="106"/>
      <c r="Y37" s="106" t="s">
        <v>177</v>
      </c>
      <c r="AA37" s="58"/>
      <c r="AB37" s="58">
        <v>15</v>
      </c>
      <c r="AC37" s="58">
        <v>6</v>
      </c>
      <c r="AD37" s="58">
        <v>5</v>
      </c>
      <c r="AE37" s="58">
        <v>4</v>
      </c>
      <c r="AF37" s="411">
        <f t="shared" si="42"/>
        <v>0.53333333333333333</v>
      </c>
      <c r="AG37" s="411"/>
      <c r="AH37" s="58">
        <v>0</v>
      </c>
      <c r="AI37" s="58">
        <v>0</v>
      </c>
      <c r="AJ37" s="58">
        <v>31</v>
      </c>
      <c r="AK37" s="58">
        <v>1</v>
      </c>
      <c r="AL37" s="58">
        <v>3</v>
      </c>
      <c r="AM37" s="79">
        <f t="shared" si="43"/>
        <v>2.0666666666666669</v>
      </c>
      <c r="AN37" s="177"/>
      <c r="AO37" s="177"/>
      <c r="AP37" s="177"/>
      <c r="AQ37" s="363"/>
      <c r="AR37" s="178"/>
      <c r="AS37" s="64">
        <v>8</v>
      </c>
      <c r="AT37" s="48">
        <v>18</v>
      </c>
      <c r="AU37" s="47" t="s">
        <v>137</v>
      </c>
      <c r="AV37" s="175" t="s">
        <v>307</v>
      </c>
      <c r="AW37" s="177">
        <v>3</v>
      </c>
      <c r="AX37" s="177">
        <v>0</v>
      </c>
      <c r="AY37" s="177">
        <v>3</v>
      </c>
      <c r="AZ37" s="177">
        <f t="shared" si="40"/>
        <v>3</v>
      </c>
      <c r="BA37" s="177">
        <v>0</v>
      </c>
      <c r="BB37" s="202">
        <f t="shared" ref="BB37:BF45" si="44">+AW37+BG37</f>
        <v>15</v>
      </c>
      <c r="BC37" s="177">
        <f t="shared" si="44"/>
        <v>6</v>
      </c>
      <c r="BD37" s="177">
        <f t="shared" si="44"/>
        <v>7</v>
      </c>
      <c r="BE37" s="177">
        <f t="shared" si="44"/>
        <v>13</v>
      </c>
      <c r="BF37" s="203">
        <f t="shared" si="44"/>
        <v>6</v>
      </c>
      <c r="BG37" s="48">
        <v>12</v>
      </c>
      <c r="BH37" s="48">
        <v>6</v>
      </c>
      <c r="BI37" s="48">
        <v>4</v>
      </c>
      <c r="BJ37" s="48">
        <f t="shared" si="41"/>
        <v>10</v>
      </c>
      <c r="BK37" s="48">
        <v>6</v>
      </c>
      <c r="BL37" s="178"/>
      <c r="BM37" s="178"/>
      <c r="BN37" s="64">
        <v>9</v>
      </c>
      <c r="BP37" s="47" t="s">
        <v>189</v>
      </c>
      <c r="BQ37" s="47"/>
      <c r="BR37" s="177">
        <v>2</v>
      </c>
      <c r="BS37" s="177">
        <v>3</v>
      </c>
      <c r="BT37" s="177">
        <v>0</v>
      </c>
      <c r="BU37" s="177">
        <f>+BS37+BT37</f>
        <v>3</v>
      </c>
      <c r="BV37" s="177">
        <v>0</v>
      </c>
      <c r="BW37" s="202">
        <f t="shared" si="36"/>
        <v>10</v>
      </c>
      <c r="BX37" s="177">
        <f t="shared" si="36"/>
        <v>6</v>
      </c>
      <c r="BY37" s="177">
        <f t="shared" si="36"/>
        <v>5</v>
      </c>
      <c r="BZ37" s="177">
        <f t="shared" si="15"/>
        <v>11</v>
      </c>
      <c r="CA37" s="203">
        <f t="shared" si="16"/>
        <v>0</v>
      </c>
      <c r="CB37" s="48">
        <v>8</v>
      </c>
      <c r="CC37" s="48">
        <v>3</v>
      </c>
      <c r="CD37" s="48">
        <v>5</v>
      </c>
      <c r="CE37" s="48">
        <f t="shared" si="11"/>
        <v>8</v>
      </c>
      <c r="CF37" s="48">
        <v>0</v>
      </c>
      <c r="CG37" s="178"/>
    </row>
    <row r="38" spans="1:85" ht="16.5" customHeight="1" x14ac:dyDescent="0.25">
      <c r="A38" s="178"/>
      <c r="B38" s="177" t="s">
        <v>36</v>
      </c>
      <c r="C38" s="320" t="s">
        <v>790</v>
      </c>
      <c r="D38" s="320"/>
      <c r="E38" s="320"/>
      <c r="F38" s="324"/>
      <c r="G38" s="330"/>
      <c r="H38" s="177"/>
      <c r="I38" s="175"/>
      <c r="J38" s="175"/>
      <c r="K38" s="175"/>
      <c r="L38" s="175"/>
      <c r="M38" s="175"/>
      <c r="N38" s="175"/>
      <c r="O38" s="175"/>
      <c r="P38" s="175"/>
      <c r="Q38" s="178"/>
      <c r="R38" s="178"/>
      <c r="S38" s="323"/>
      <c r="T38" s="94">
        <v>7.5</v>
      </c>
      <c r="U38" s="106" t="s">
        <v>149</v>
      </c>
      <c r="V38" s="107"/>
      <c r="W38" s="106"/>
      <c r="X38" s="106"/>
      <c r="Y38" s="106" t="s">
        <v>23</v>
      </c>
      <c r="AA38" s="58"/>
      <c r="AB38" s="58">
        <v>14</v>
      </c>
      <c r="AC38" s="58">
        <v>8</v>
      </c>
      <c r="AD38" s="58">
        <v>5</v>
      </c>
      <c r="AE38" s="58">
        <v>1</v>
      </c>
      <c r="AF38" s="411">
        <f t="shared" si="42"/>
        <v>0.6071428571428571</v>
      </c>
      <c r="AG38" s="411"/>
      <c r="AH38" s="58">
        <v>0</v>
      </c>
      <c r="AI38" s="58">
        <v>1</v>
      </c>
      <c r="AJ38" s="58">
        <v>39</v>
      </c>
      <c r="AK38" s="58">
        <v>1</v>
      </c>
      <c r="AL38" s="58">
        <v>1</v>
      </c>
      <c r="AM38" s="79">
        <f t="shared" si="43"/>
        <v>2.7857142857142856</v>
      </c>
      <c r="AN38" s="177"/>
      <c r="AO38" s="177"/>
      <c r="AP38" s="177"/>
      <c r="AQ38" s="363"/>
      <c r="AR38" s="178"/>
      <c r="AS38" s="64">
        <v>7.5</v>
      </c>
      <c r="AT38" s="48">
        <v>4</v>
      </c>
      <c r="AU38" s="47" t="s">
        <v>59</v>
      </c>
      <c r="AV38" s="175" t="s">
        <v>307</v>
      </c>
      <c r="AW38" s="177">
        <v>5</v>
      </c>
      <c r="AX38" s="177">
        <v>0</v>
      </c>
      <c r="AY38" s="177">
        <v>2</v>
      </c>
      <c r="AZ38" s="177">
        <f t="shared" si="40"/>
        <v>2</v>
      </c>
      <c r="BA38" s="177">
        <v>2</v>
      </c>
      <c r="BB38" s="202">
        <f t="shared" si="44"/>
        <v>17</v>
      </c>
      <c r="BC38" s="177">
        <f t="shared" si="44"/>
        <v>0</v>
      </c>
      <c r="BD38" s="177">
        <f t="shared" si="44"/>
        <v>9</v>
      </c>
      <c r="BE38" s="177">
        <f t="shared" si="44"/>
        <v>9</v>
      </c>
      <c r="BF38" s="203">
        <f t="shared" si="44"/>
        <v>2</v>
      </c>
      <c r="BG38" s="48">
        <v>12</v>
      </c>
      <c r="BH38" s="48">
        <v>0</v>
      </c>
      <c r="BI38" s="48">
        <v>7</v>
      </c>
      <c r="BJ38" s="48">
        <f t="shared" si="41"/>
        <v>7</v>
      </c>
      <c r="BK38" s="48">
        <v>0</v>
      </c>
      <c r="BL38" s="178"/>
      <c r="BM38" s="178"/>
      <c r="BN38" s="64">
        <v>7.5</v>
      </c>
      <c r="BP38" s="47" t="s">
        <v>612</v>
      </c>
      <c r="BQ38" s="47"/>
      <c r="BR38" s="177">
        <v>0</v>
      </c>
      <c r="BS38" s="177">
        <v>0</v>
      </c>
      <c r="BT38" s="177">
        <v>0</v>
      </c>
      <c r="BU38" s="177">
        <f>+BS38+BT38</f>
        <v>0</v>
      </c>
      <c r="BV38" s="177">
        <v>0</v>
      </c>
      <c r="BW38" s="202">
        <f t="shared" ref="BW38:BY52" si="45">+CB38+BR38</f>
        <v>1</v>
      </c>
      <c r="BX38" s="177">
        <f t="shared" si="45"/>
        <v>0</v>
      </c>
      <c r="BY38" s="177">
        <f t="shared" si="45"/>
        <v>0</v>
      </c>
      <c r="BZ38" s="177">
        <f t="shared" si="15"/>
        <v>0</v>
      </c>
      <c r="CA38" s="203">
        <f t="shared" si="16"/>
        <v>0</v>
      </c>
      <c r="CB38" s="48">
        <v>1</v>
      </c>
      <c r="CC38" s="48">
        <v>0</v>
      </c>
      <c r="CD38" s="48">
        <v>0</v>
      </c>
      <c r="CE38" s="48">
        <f t="shared" si="11"/>
        <v>0</v>
      </c>
      <c r="CF38" s="48">
        <v>0</v>
      </c>
      <c r="CG38" s="178"/>
    </row>
    <row r="39" spans="1:85" ht="16.5" customHeight="1" x14ac:dyDescent="0.25">
      <c r="A39" s="178"/>
      <c r="C39" s="18"/>
      <c r="D39" s="18"/>
      <c r="E39" s="18"/>
      <c r="F39" s="18"/>
      <c r="G39" s="18"/>
      <c r="Q39" s="178"/>
      <c r="R39" s="178"/>
      <c r="S39" s="323"/>
      <c r="T39" s="94">
        <v>7</v>
      </c>
      <c r="U39" s="106" t="s">
        <v>24</v>
      </c>
      <c r="V39" s="107"/>
      <c r="W39" s="106"/>
      <c r="X39" s="106"/>
      <c r="Y39" s="106" t="s">
        <v>25</v>
      </c>
      <c r="AA39" s="58"/>
      <c r="AB39" s="58">
        <v>15</v>
      </c>
      <c r="AC39" s="58">
        <v>7</v>
      </c>
      <c r="AD39" s="58">
        <v>7</v>
      </c>
      <c r="AE39" s="58">
        <v>1</v>
      </c>
      <c r="AF39" s="411">
        <f t="shared" si="42"/>
        <v>0.5</v>
      </c>
      <c r="AG39" s="411"/>
      <c r="AH39" s="58">
        <v>2</v>
      </c>
      <c r="AI39" s="58">
        <v>0</v>
      </c>
      <c r="AJ39" s="58">
        <v>47</v>
      </c>
      <c r="AK39" s="58">
        <v>1</v>
      </c>
      <c r="AL39" s="58">
        <v>1</v>
      </c>
      <c r="AM39" s="79">
        <f t="shared" si="43"/>
        <v>3.1333333333333333</v>
      </c>
      <c r="AN39" s="177"/>
      <c r="AO39" s="177"/>
      <c r="AP39" s="177"/>
      <c r="AQ39" s="363"/>
      <c r="AR39" s="178"/>
      <c r="AS39" s="64">
        <v>7</v>
      </c>
      <c r="AT39" s="48">
        <v>8</v>
      </c>
      <c r="AU39" s="47" t="s">
        <v>167</v>
      </c>
      <c r="AV39" s="175" t="s">
        <v>307</v>
      </c>
      <c r="AW39" s="177">
        <v>2</v>
      </c>
      <c r="AX39" s="177">
        <v>0</v>
      </c>
      <c r="AY39" s="177">
        <v>1</v>
      </c>
      <c r="AZ39" s="177">
        <f t="shared" si="40"/>
        <v>1</v>
      </c>
      <c r="BA39" s="177">
        <v>0</v>
      </c>
      <c r="BB39" s="202">
        <f t="shared" si="44"/>
        <v>15</v>
      </c>
      <c r="BC39" s="177">
        <f t="shared" si="44"/>
        <v>3</v>
      </c>
      <c r="BD39" s="177">
        <f t="shared" si="44"/>
        <v>6</v>
      </c>
      <c r="BE39" s="177">
        <f t="shared" si="44"/>
        <v>9</v>
      </c>
      <c r="BF39" s="203">
        <f t="shared" si="44"/>
        <v>2</v>
      </c>
      <c r="BG39" s="48">
        <v>13</v>
      </c>
      <c r="BH39" s="48">
        <v>3</v>
      </c>
      <c r="BI39" s="48">
        <v>5</v>
      </c>
      <c r="BJ39" s="48">
        <f t="shared" si="41"/>
        <v>8</v>
      </c>
      <c r="BK39" s="48">
        <v>2</v>
      </c>
      <c r="BL39" s="178"/>
      <c r="BM39" s="178"/>
      <c r="BN39" s="64">
        <v>7</v>
      </c>
      <c r="BP39" s="47" t="s">
        <v>267</v>
      </c>
      <c r="BQ39" s="47" t="s">
        <v>696</v>
      </c>
      <c r="BR39" s="177"/>
      <c r="BS39" s="177"/>
      <c r="BT39" s="177"/>
      <c r="BU39" s="177"/>
      <c r="BV39" s="177"/>
      <c r="BW39" s="202">
        <f t="shared" si="45"/>
        <v>12</v>
      </c>
      <c r="BX39" s="177">
        <f t="shared" si="45"/>
        <v>5</v>
      </c>
      <c r="BY39" s="177">
        <f t="shared" si="45"/>
        <v>4</v>
      </c>
      <c r="BZ39" s="177">
        <f t="shared" si="15"/>
        <v>9</v>
      </c>
      <c r="CA39" s="203">
        <f t="shared" si="16"/>
        <v>2</v>
      </c>
      <c r="CB39" s="48">
        <v>12</v>
      </c>
      <c r="CC39" s="48">
        <v>5</v>
      </c>
      <c r="CD39" s="48">
        <v>4</v>
      </c>
      <c r="CE39" s="48">
        <f t="shared" si="11"/>
        <v>9</v>
      </c>
      <c r="CF39" s="48">
        <v>2</v>
      </c>
      <c r="CG39" s="178"/>
    </row>
    <row r="40" spans="1:85" ht="16.5" customHeight="1" x14ac:dyDescent="0.25">
      <c r="A40" s="178"/>
      <c r="B40" s="328"/>
      <c r="C40" s="327" t="s">
        <v>649</v>
      </c>
      <c r="D40" s="324"/>
      <c r="E40" s="324"/>
      <c r="F40" s="328"/>
      <c r="G40" s="330">
        <v>5</v>
      </c>
      <c r="H40" s="177">
        <v>1</v>
      </c>
      <c r="I40" s="175" t="s">
        <v>158</v>
      </c>
      <c r="J40" s="174"/>
      <c r="K40" s="174"/>
      <c r="L40" s="175"/>
      <c r="M40" s="175" t="s">
        <v>254</v>
      </c>
      <c r="N40" s="175"/>
      <c r="O40" s="175"/>
      <c r="P40" s="175"/>
      <c r="Q40" s="178"/>
      <c r="R40" s="178"/>
      <c r="S40" s="323"/>
      <c r="T40" s="94">
        <v>8</v>
      </c>
      <c r="U40" s="106" t="s">
        <v>126</v>
      </c>
      <c r="V40" s="107"/>
      <c r="W40" s="106"/>
      <c r="X40" s="106"/>
      <c r="Y40" s="106" t="s">
        <v>21</v>
      </c>
      <c r="AA40" s="58"/>
      <c r="AB40" s="58">
        <v>15</v>
      </c>
      <c r="AC40" s="58">
        <v>3</v>
      </c>
      <c r="AD40" s="58">
        <v>10</v>
      </c>
      <c r="AE40" s="58">
        <v>2</v>
      </c>
      <c r="AF40" s="411">
        <f t="shared" si="42"/>
        <v>0.26666666666666666</v>
      </c>
      <c r="AG40" s="411"/>
      <c r="AH40" s="58">
        <v>0</v>
      </c>
      <c r="AI40" s="58">
        <v>0</v>
      </c>
      <c r="AJ40" s="58">
        <v>49</v>
      </c>
      <c r="AK40" s="58">
        <v>1</v>
      </c>
      <c r="AL40" s="58">
        <v>0</v>
      </c>
      <c r="AM40" s="79">
        <f t="shared" si="43"/>
        <v>3.2666666666666666</v>
      </c>
      <c r="AN40" s="177"/>
      <c r="AO40" s="177"/>
      <c r="AP40" s="177"/>
      <c r="AQ40" s="363"/>
      <c r="AR40" s="178"/>
      <c r="AS40" s="64">
        <v>7.5</v>
      </c>
      <c r="AT40" s="48">
        <v>13</v>
      </c>
      <c r="AU40" s="47" t="s">
        <v>38</v>
      </c>
      <c r="AV40" s="175" t="s">
        <v>307</v>
      </c>
      <c r="AW40" s="177">
        <v>5</v>
      </c>
      <c r="AX40" s="177">
        <v>0</v>
      </c>
      <c r="AY40" s="177">
        <v>1</v>
      </c>
      <c r="AZ40" s="177">
        <f t="shared" si="40"/>
        <v>1</v>
      </c>
      <c r="BA40" s="177">
        <v>0</v>
      </c>
      <c r="BB40" s="202">
        <f t="shared" si="44"/>
        <v>18</v>
      </c>
      <c r="BC40" s="177">
        <f t="shared" si="44"/>
        <v>0</v>
      </c>
      <c r="BD40" s="177">
        <f t="shared" si="44"/>
        <v>8</v>
      </c>
      <c r="BE40" s="177">
        <f t="shared" si="44"/>
        <v>8</v>
      </c>
      <c r="BF40" s="203">
        <f t="shared" si="44"/>
        <v>0</v>
      </c>
      <c r="BG40" s="48">
        <v>13</v>
      </c>
      <c r="BH40" s="48">
        <v>0</v>
      </c>
      <c r="BI40" s="48">
        <v>7</v>
      </c>
      <c r="BJ40" s="48">
        <f t="shared" si="41"/>
        <v>7</v>
      </c>
      <c r="BK40" s="48">
        <v>0</v>
      </c>
      <c r="BL40" s="178"/>
      <c r="BM40" s="178"/>
      <c r="BN40" s="64">
        <v>9</v>
      </c>
      <c r="BP40" s="47" t="s">
        <v>207</v>
      </c>
      <c r="BQ40" s="47"/>
      <c r="BR40" s="177">
        <v>2</v>
      </c>
      <c r="BS40" s="177">
        <v>1</v>
      </c>
      <c r="BT40" s="177">
        <v>2</v>
      </c>
      <c r="BU40" s="177">
        <f>+BS40+BT40</f>
        <v>3</v>
      </c>
      <c r="BV40" s="177">
        <v>0</v>
      </c>
      <c r="BW40" s="202">
        <f t="shared" si="45"/>
        <v>5</v>
      </c>
      <c r="BX40" s="177">
        <f t="shared" si="45"/>
        <v>3</v>
      </c>
      <c r="BY40" s="177">
        <f t="shared" si="45"/>
        <v>2</v>
      </c>
      <c r="BZ40" s="177">
        <f t="shared" si="15"/>
        <v>5</v>
      </c>
      <c r="CA40" s="203">
        <f t="shared" si="16"/>
        <v>0</v>
      </c>
      <c r="CB40" s="48">
        <v>3</v>
      </c>
      <c r="CC40" s="48">
        <v>2</v>
      </c>
      <c r="CD40" s="48">
        <v>0</v>
      </c>
      <c r="CE40" s="48">
        <f t="shared" si="11"/>
        <v>2</v>
      </c>
      <c r="CF40" s="48">
        <v>0</v>
      </c>
      <c r="CG40" s="178"/>
    </row>
    <row r="41" spans="1:85" ht="16.5" customHeight="1" x14ac:dyDescent="0.25">
      <c r="A41" s="178"/>
      <c r="B41" s="177" t="s">
        <v>36</v>
      </c>
      <c r="C41" s="320" t="s">
        <v>787</v>
      </c>
      <c r="D41" s="320"/>
      <c r="E41" s="320"/>
      <c r="F41" s="320"/>
      <c r="G41" s="330"/>
      <c r="H41" s="177">
        <v>1</v>
      </c>
      <c r="I41" s="175" t="s">
        <v>96</v>
      </c>
      <c r="J41" s="174"/>
      <c r="K41" s="174"/>
      <c r="L41" s="175" t="s">
        <v>412</v>
      </c>
      <c r="M41" s="175"/>
      <c r="N41" s="175"/>
      <c r="O41" s="175"/>
      <c r="P41" s="175"/>
      <c r="Q41" s="178"/>
      <c r="R41" s="178"/>
      <c r="S41" s="323"/>
      <c r="T41" s="94">
        <v>7</v>
      </c>
      <c r="U41" s="106" t="s">
        <v>22</v>
      </c>
      <c r="V41" s="107"/>
      <c r="W41" s="106"/>
      <c r="X41" s="106"/>
      <c r="Y41" s="106" t="s">
        <v>15</v>
      </c>
      <c r="AA41" s="58"/>
      <c r="AB41" s="58">
        <v>14</v>
      </c>
      <c r="AC41" s="58">
        <v>4</v>
      </c>
      <c r="AD41" s="58">
        <v>6</v>
      </c>
      <c r="AE41" s="58">
        <v>4</v>
      </c>
      <c r="AF41" s="411">
        <f t="shared" si="42"/>
        <v>0.42857142857142855</v>
      </c>
      <c r="AG41" s="411"/>
      <c r="AH41" s="58">
        <v>0</v>
      </c>
      <c r="AI41" s="58">
        <v>1</v>
      </c>
      <c r="AJ41" s="58">
        <v>49</v>
      </c>
      <c r="AK41" s="58">
        <v>0</v>
      </c>
      <c r="AL41" s="58">
        <v>0</v>
      </c>
      <c r="AM41" s="79">
        <f t="shared" si="43"/>
        <v>3.5</v>
      </c>
      <c r="AN41" s="177"/>
      <c r="AO41" s="177"/>
      <c r="AP41" s="177"/>
      <c r="AQ41" s="363"/>
      <c r="AR41" s="178"/>
      <c r="AS41" s="64">
        <v>6</v>
      </c>
      <c r="AT41" s="48">
        <v>3</v>
      </c>
      <c r="AU41" s="47" t="s">
        <v>67</v>
      </c>
      <c r="AV41" s="175" t="s">
        <v>307</v>
      </c>
      <c r="AW41" s="177">
        <v>0</v>
      </c>
      <c r="AX41" s="177">
        <v>0</v>
      </c>
      <c r="AY41" s="177">
        <v>0</v>
      </c>
      <c r="AZ41" s="177">
        <f t="shared" si="40"/>
        <v>0</v>
      </c>
      <c r="BA41" s="177">
        <v>0</v>
      </c>
      <c r="BB41" s="202">
        <f t="shared" si="44"/>
        <v>5</v>
      </c>
      <c r="BC41" s="177">
        <f t="shared" si="44"/>
        <v>0</v>
      </c>
      <c r="BD41" s="177">
        <f t="shared" si="44"/>
        <v>5</v>
      </c>
      <c r="BE41" s="177">
        <f t="shared" si="44"/>
        <v>5</v>
      </c>
      <c r="BF41" s="203">
        <f t="shared" si="44"/>
        <v>0</v>
      </c>
      <c r="BG41" s="48">
        <v>5</v>
      </c>
      <c r="BH41" s="48">
        <v>0</v>
      </c>
      <c r="BI41" s="48">
        <v>5</v>
      </c>
      <c r="BJ41" s="48">
        <f t="shared" si="41"/>
        <v>5</v>
      </c>
      <c r="BK41" s="48">
        <v>0</v>
      </c>
      <c r="BL41" s="178"/>
      <c r="BM41" s="178"/>
      <c r="BN41" s="64">
        <v>8</v>
      </c>
      <c r="BP41" s="47" t="s">
        <v>296</v>
      </c>
      <c r="BQ41" s="47"/>
      <c r="BR41" s="177">
        <v>1</v>
      </c>
      <c r="BS41" s="177">
        <v>0</v>
      </c>
      <c r="BT41" s="177">
        <v>0</v>
      </c>
      <c r="BU41" s="177">
        <f>+BS41+BT41</f>
        <v>0</v>
      </c>
      <c r="BV41" s="177">
        <v>0</v>
      </c>
      <c r="BW41" s="202">
        <f t="shared" si="45"/>
        <v>4</v>
      </c>
      <c r="BX41" s="177">
        <f t="shared" si="45"/>
        <v>0</v>
      </c>
      <c r="BY41" s="177">
        <f t="shared" si="45"/>
        <v>1</v>
      </c>
      <c r="BZ41" s="177">
        <f t="shared" si="15"/>
        <v>1</v>
      </c>
      <c r="CA41" s="203">
        <f t="shared" si="16"/>
        <v>0</v>
      </c>
      <c r="CB41" s="48">
        <v>3</v>
      </c>
      <c r="CC41" s="48">
        <v>0</v>
      </c>
      <c r="CD41" s="48">
        <v>1</v>
      </c>
      <c r="CE41" s="48">
        <f t="shared" si="11"/>
        <v>1</v>
      </c>
      <c r="CF41" s="48">
        <v>0</v>
      </c>
      <c r="CG41" s="178"/>
    </row>
    <row r="42" spans="1:85" ht="16.5" customHeight="1" x14ac:dyDescent="0.25">
      <c r="A42" s="178"/>
      <c r="B42" s="174"/>
      <c r="C42" s="320" t="s">
        <v>788</v>
      </c>
      <c r="D42" s="320"/>
      <c r="E42" s="320"/>
      <c r="F42" s="324"/>
      <c r="G42" s="324"/>
      <c r="H42" s="177">
        <v>2</v>
      </c>
      <c r="I42" s="175" t="s">
        <v>134</v>
      </c>
      <c r="J42" s="174"/>
      <c r="K42" s="174"/>
      <c r="L42" s="175" t="s">
        <v>793</v>
      </c>
      <c r="M42" s="175"/>
      <c r="N42" s="175"/>
      <c r="O42" s="175"/>
      <c r="P42" s="175"/>
      <c r="Q42" s="178"/>
      <c r="R42" s="178"/>
      <c r="S42" s="323"/>
      <c r="T42" s="94">
        <v>7.5</v>
      </c>
      <c r="U42" s="106" t="s">
        <v>127</v>
      </c>
      <c r="V42" s="107"/>
      <c r="W42" s="106"/>
      <c r="X42" s="106"/>
      <c r="Y42" s="106" t="s">
        <v>19</v>
      </c>
      <c r="AA42" s="58"/>
      <c r="AB42" s="58">
        <v>15</v>
      </c>
      <c r="AC42" s="58">
        <v>3</v>
      </c>
      <c r="AD42" s="58">
        <v>9</v>
      </c>
      <c r="AE42" s="58">
        <v>3</v>
      </c>
      <c r="AF42" s="411">
        <f t="shared" si="42"/>
        <v>0.3</v>
      </c>
      <c r="AG42" s="411"/>
      <c r="AH42" s="58">
        <v>0</v>
      </c>
      <c r="AI42" s="58">
        <v>1</v>
      </c>
      <c r="AJ42" s="58">
        <v>56</v>
      </c>
      <c r="AK42" s="58">
        <v>1</v>
      </c>
      <c r="AL42" s="58">
        <v>0</v>
      </c>
      <c r="AM42" s="79">
        <f t="shared" si="43"/>
        <v>3.7333333333333334</v>
      </c>
      <c r="AN42" s="177"/>
      <c r="AO42" s="177"/>
      <c r="AP42" s="177"/>
      <c r="AQ42" s="363"/>
      <c r="AR42" s="178"/>
      <c r="AS42" s="64">
        <v>6.5</v>
      </c>
      <c r="AT42" s="48">
        <v>34</v>
      </c>
      <c r="AU42" s="47" t="s">
        <v>139</v>
      </c>
      <c r="AV42" s="175" t="s">
        <v>307</v>
      </c>
      <c r="AW42" s="177">
        <v>5</v>
      </c>
      <c r="AX42" s="177">
        <v>0</v>
      </c>
      <c r="AY42" s="177">
        <v>0</v>
      </c>
      <c r="AZ42" s="177">
        <f t="shared" si="40"/>
        <v>0</v>
      </c>
      <c r="BA42" s="177">
        <v>0</v>
      </c>
      <c r="BB42" s="202">
        <f t="shared" si="44"/>
        <v>16</v>
      </c>
      <c r="BC42" s="177">
        <f t="shared" si="44"/>
        <v>0</v>
      </c>
      <c r="BD42" s="177">
        <f t="shared" si="44"/>
        <v>5</v>
      </c>
      <c r="BE42" s="177">
        <f t="shared" si="44"/>
        <v>5</v>
      </c>
      <c r="BF42" s="203">
        <f t="shared" si="44"/>
        <v>0</v>
      </c>
      <c r="BG42" s="48">
        <v>11</v>
      </c>
      <c r="BH42" s="48">
        <v>0</v>
      </c>
      <c r="BI42" s="48">
        <v>5</v>
      </c>
      <c r="BJ42" s="48">
        <f t="shared" si="41"/>
        <v>5</v>
      </c>
      <c r="BK42" s="48">
        <v>0</v>
      </c>
      <c r="BL42" s="178"/>
      <c r="BM42" s="178"/>
      <c r="BN42" s="64">
        <v>6</v>
      </c>
      <c r="BP42" s="47" t="s">
        <v>305</v>
      </c>
      <c r="BQ42" s="47" t="s">
        <v>694</v>
      </c>
      <c r="BR42" s="177"/>
      <c r="BS42" s="177"/>
      <c r="BT42" s="177"/>
      <c r="BU42" s="177"/>
      <c r="BV42" s="177"/>
      <c r="BW42" s="202">
        <f t="shared" si="45"/>
        <v>12</v>
      </c>
      <c r="BX42" s="177">
        <f t="shared" si="45"/>
        <v>0</v>
      </c>
      <c r="BY42" s="177">
        <f t="shared" si="45"/>
        <v>0</v>
      </c>
      <c r="BZ42" s="177">
        <f t="shared" si="15"/>
        <v>0</v>
      </c>
      <c r="CA42" s="203">
        <f t="shared" si="16"/>
        <v>0</v>
      </c>
      <c r="CB42" s="48">
        <v>12</v>
      </c>
      <c r="CC42" s="48">
        <v>0</v>
      </c>
      <c r="CD42" s="48">
        <v>0</v>
      </c>
      <c r="CE42" s="48">
        <f t="shared" si="11"/>
        <v>0</v>
      </c>
      <c r="CF42" s="48">
        <v>0</v>
      </c>
      <c r="CG42" s="178"/>
    </row>
    <row r="43" spans="1:85" ht="16.5" customHeight="1" thickBot="1" x14ac:dyDescent="0.3">
      <c r="A43" s="178"/>
      <c r="C43" s="320" t="s">
        <v>789</v>
      </c>
      <c r="D43" s="18"/>
      <c r="E43" s="18"/>
      <c r="F43" s="18"/>
      <c r="G43" s="18"/>
      <c r="H43" s="177">
        <v>2</v>
      </c>
      <c r="I43" s="175" t="s">
        <v>412</v>
      </c>
      <c r="L43" s="175" t="s">
        <v>96</v>
      </c>
      <c r="M43" s="175"/>
      <c r="N43" s="175"/>
      <c r="Q43" s="178"/>
      <c r="R43" s="178"/>
      <c r="S43" s="323"/>
      <c r="T43" s="72"/>
      <c r="U43" s="41" t="s">
        <v>26</v>
      </c>
      <c r="W43" s="41"/>
      <c r="X43" s="41"/>
      <c r="Y43" s="42"/>
      <c r="Z43" s="41"/>
      <c r="AA43" s="43"/>
      <c r="AB43" s="43">
        <f>+AB106</f>
        <v>8.5</v>
      </c>
      <c r="AC43" s="43">
        <f>+AC106</f>
        <v>5</v>
      </c>
      <c r="AD43" s="43">
        <f>+AD106</f>
        <v>3</v>
      </c>
      <c r="AE43" s="43">
        <f>+AE106</f>
        <v>1</v>
      </c>
      <c r="AF43" s="412">
        <f>+AF106</f>
        <v>0.6470588235294118</v>
      </c>
      <c r="AG43" s="412"/>
      <c r="AH43" s="43">
        <f t="shared" ref="AH43:AM43" si="46">+AH106</f>
        <v>2</v>
      </c>
      <c r="AI43" s="43">
        <f t="shared" si="46"/>
        <v>0</v>
      </c>
      <c r="AJ43" s="43">
        <f t="shared" si="46"/>
        <v>18</v>
      </c>
      <c r="AK43" s="43">
        <f t="shared" si="46"/>
        <v>0</v>
      </c>
      <c r="AL43" s="43">
        <f t="shared" si="46"/>
        <v>0</v>
      </c>
      <c r="AM43" s="57">
        <f t="shared" si="46"/>
        <v>2.1176470588235294</v>
      </c>
      <c r="AN43" s="177"/>
      <c r="AO43" s="177"/>
      <c r="AP43" s="177"/>
      <c r="AQ43" s="363"/>
      <c r="AR43" s="178"/>
      <c r="AS43" s="64">
        <v>6</v>
      </c>
      <c r="AT43" s="48">
        <v>5</v>
      </c>
      <c r="AU43" s="47" t="s">
        <v>362</v>
      </c>
      <c r="AV43" s="175" t="s">
        <v>307</v>
      </c>
      <c r="AW43" s="177">
        <v>4</v>
      </c>
      <c r="AX43" s="177">
        <v>0</v>
      </c>
      <c r="AY43" s="177">
        <v>0</v>
      </c>
      <c r="AZ43" s="177">
        <f t="shared" si="40"/>
        <v>0</v>
      </c>
      <c r="BA43" s="177">
        <v>0</v>
      </c>
      <c r="BB43" s="202">
        <f t="shared" si="44"/>
        <v>14</v>
      </c>
      <c r="BC43" s="177">
        <f t="shared" si="44"/>
        <v>0</v>
      </c>
      <c r="BD43" s="177">
        <f t="shared" si="44"/>
        <v>4</v>
      </c>
      <c r="BE43" s="177">
        <f t="shared" si="44"/>
        <v>4</v>
      </c>
      <c r="BF43" s="203">
        <f t="shared" si="44"/>
        <v>2</v>
      </c>
      <c r="BG43" s="48">
        <v>10</v>
      </c>
      <c r="BH43" s="48">
        <v>0</v>
      </c>
      <c r="BI43" s="48">
        <v>4</v>
      </c>
      <c r="BJ43" s="48">
        <f t="shared" si="41"/>
        <v>4</v>
      </c>
      <c r="BK43" s="48">
        <v>2</v>
      </c>
      <c r="BL43" s="178"/>
      <c r="BM43" s="178"/>
      <c r="BN43" s="64">
        <v>7</v>
      </c>
      <c r="BP43" s="47" t="s">
        <v>369</v>
      </c>
      <c r="BQ43" s="47"/>
      <c r="BR43" s="177">
        <v>2</v>
      </c>
      <c r="BS43" s="177">
        <v>0</v>
      </c>
      <c r="BT43" s="177">
        <v>1</v>
      </c>
      <c r="BU43" s="177">
        <f t="shared" ref="BU43:BU49" si="47">+BS43+BT43</f>
        <v>1</v>
      </c>
      <c r="BV43" s="177">
        <v>0</v>
      </c>
      <c r="BW43" s="202">
        <f t="shared" si="45"/>
        <v>7</v>
      </c>
      <c r="BX43" s="177">
        <f t="shared" si="45"/>
        <v>2</v>
      </c>
      <c r="BY43" s="177">
        <f t="shared" si="45"/>
        <v>6</v>
      </c>
      <c r="BZ43" s="177">
        <f t="shared" si="15"/>
        <v>8</v>
      </c>
      <c r="CA43" s="203">
        <f t="shared" si="16"/>
        <v>0</v>
      </c>
      <c r="CB43" s="48">
        <v>5</v>
      </c>
      <c r="CC43" s="48">
        <v>2</v>
      </c>
      <c r="CD43" s="48">
        <v>5</v>
      </c>
      <c r="CE43" s="48">
        <f t="shared" si="11"/>
        <v>7</v>
      </c>
      <c r="CF43" s="48">
        <v>0</v>
      </c>
      <c r="CG43" s="178"/>
    </row>
    <row r="44" spans="1:85" ht="16.5" customHeight="1" thickBot="1" x14ac:dyDescent="0.3">
      <c r="A44" s="178"/>
      <c r="C44" s="18"/>
      <c r="D44" s="18"/>
      <c r="E44" s="18"/>
      <c r="F44" s="18"/>
      <c r="H44" s="177">
        <v>2</v>
      </c>
      <c r="I44" s="175" t="s">
        <v>158</v>
      </c>
      <c r="L44" s="175"/>
      <c r="M44" s="175" t="s">
        <v>254</v>
      </c>
      <c r="N44" s="175"/>
      <c r="Q44" s="178"/>
      <c r="R44" s="178"/>
      <c r="S44" s="323"/>
      <c r="T44" s="84"/>
      <c r="U44" s="84"/>
      <c r="V44" s="83" t="s">
        <v>653</v>
      </c>
      <c r="W44" s="84"/>
      <c r="X44" s="84"/>
      <c r="Y44" s="84"/>
      <c r="Z44" s="83"/>
      <c r="AA44" s="68"/>
      <c r="AB44" s="68">
        <f t="shared" ref="AB44:AE44" si="48">SUM(AB35:AB43)</f>
        <v>120</v>
      </c>
      <c r="AC44" s="68">
        <f t="shared" si="48"/>
        <v>50</v>
      </c>
      <c r="AD44" s="68">
        <f t="shared" si="48"/>
        <v>50</v>
      </c>
      <c r="AE44" s="68">
        <f t="shared" si="48"/>
        <v>20</v>
      </c>
      <c r="AF44" s="413">
        <f t="shared" ref="AF44" si="49">+(AC44*2+AE44)/(2*AB44)</f>
        <v>0.5</v>
      </c>
      <c r="AG44" s="413"/>
      <c r="AH44" s="68">
        <f t="shared" ref="AH44:AL44" si="50">SUM(AH35:AH43)</f>
        <v>4</v>
      </c>
      <c r="AI44" s="68">
        <f t="shared" si="50"/>
        <v>6</v>
      </c>
      <c r="AJ44" s="68">
        <f t="shared" si="50"/>
        <v>324</v>
      </c>
      <c r="AK44" s="68">
        <f t="shared" si="50"/>
        <v>5</v>
      </c>
      <c r="AL44" s="68">
        <f t="shared" si="50"/>
        <v>12</v>
      </c>
      <c r="AM44" s="85">
        <f>+AJ44/AB44</f>
        <v>2.7</v>
      </c>
      <c r="AN44" s="177"/>
      <c r="AO44" s="177"/>
      <c r="AP44" s="177"/>
      <c r="AQ44" s="363"/>
      <c r="AR44" s="178"/>
      <c r="AS44" s="33" t="s">
        <v>245</v>
      </c>
      <c r="AT44" s="216"/>
      <c r="AU44" s="216"/>
      <c r="AV44" s="216"/>
      <c r="AW44" s="217">
        <f>SUM(AW33:AW43)</f>
        <v>50</v>
      </c>
      <c r="AX44" s="217">
        <f t="shared" ref="AX44" si="51">SUM(AX33:AX43)</f>
        <v>11</v>
      </c>
      <c r="AY44" s="217">
        <f>SUM(AY33:AY43)+SUMIF(Y$5:Y$12,"Dive Shop",AI$5:AI$12)</f>
        <v>15</v>
      </c>
      <c r="AZ44" s="217">
        <f t="shared" si="40"/>
        <v>26</v>
      </c>
      <c r="BA44" s="217">
        <f>SUM(BA33:BA43)+SUMIF(Y$5:Y$12,"Dive Shop",AH$5:AH$12)</f>
        <v>10</v>
      </c>
      <c r="BB44" s="218">
        <f t="shared" si="44"/>
        <v>197</v>
      </c>
      <c r="BC44" s="217">
        <f t="shared" si="44"/>
        <v>62</v>
      </c>
      <c r="BD44" s="217">
        <f t="shared" si="44"/>
        <v>84</v>
      </c>
      <c r="BE44" s="217">
        <f t="shared" si="44"/>
        <v>146</v>
      </c>
      <c r="BF44" s="219">
        <f t="shared" si="44"/>
        <v>34</v>
      </c>
      <c r="BG44" s="217">
        <f>+SUM(BG33:BG43)</f>
        <v>147</v>
      </c>
      <c r="BH44" s="217">
        <f t="shared" ref="BH44" si="52">+SUM(BH33:BH43)</f>
        <v>51</v>
      </c>
      <c r="BI44" s="217">
        <f>+SUM(BI33:BI43)+SUMIF($Y$35:$Y$42,"Dive",$AI$35:$AI$42)</f>
        <v>69</v>
      </c>
      <c r="BJ44" s="217">
        <f>+BI44+BH44</f>
        <v>120</v>
      </c>
      <c r="BK44" s="217">
        <f>+SUM(BK33:BK43)+SUMIF($Y$35:$Y$42,"Dive Shop",$AH$35:$AH$42)</f>
        <v>24</v>
      </c>
      <c r="BL44" s="178"/>
      <c r="BM44" s="178"/>
      <c r="BN44" s="64">
        <v>8.5</v>
      </c>
      <c r="BP44" s="47" t="s">
        <v>428</v>
      </c>
      <c r="BQ44" s="47"/>
      <c r="BR44" s="177">
        <v>1</v>
      </c>
      <c r="BS44" s="177">
        <v>0</v>
      </c>
      <c r="BT44" s="177">
        <v>1</v>
      </c>
      <c r="BU44" s="177">
        <f t="shared" si="47"/>
        <v>1</v>
      </c>
      <c r="BV44" s="177">
        <v>0</v>
      </c>
      <c r="BW44" s="202">
        <f t="shared" si="45"/>
        <v>3</v>
      </c>
      <c r="BX44" s="177">
        <f t="shared" si="45"/>
        <v>0</v>
      </c>
      <c r="BY44" s="177">
        <f t="shared" si="45"/>
        <v>1</v>
      </c>
      <c r="BZ44" s="177">
        <f t="shared" si="15"/>
        <v>1</v>
      </c>
      <c r="CA44" s="203">
        <f t="shared" si="16"/>
        <v>0</v>
      </c>
      <c r="CB44" s="48">
        <v>2</v>
      </c>
      <c r="CC44" s="48">
        <v>0</v>
      </c>
      <c r="CD44" s="48">
        <v>0</v>
      </c>
      <c r="CE44" s="48">
        <f t="shared" si="11"/>
        <v>0</v>
      </c>
      <c r="CF44" s="48">
        <v>0</v>
      </c>
      <c r="CG44" s="178"/>
    </row>
    <row r="45" spans="1:85" ht="16.5" customHeight="1" x14ac:dyDescent="0.25">
      <c r="A45" s="178"/>
      <c r="B45" s="228"/>
      <c r="C45" s="229"/>
      <c r="D45" s="229"/>
      <c r="E45" s="229"/>
      <c r="F45" s="229"/>
      <c r="G45" s="230"/>
      <c r="H45" s="231"/>
      <c r="I45" s="229"/>
      <c r="J45" s="229"/>
      <c r="K45" s="231"/>
      <c r="L45" s="231"/>
      <c r="M45" s="231"/>
      <c r="N45" s="231"/>
      <c r="O45" s="231"/>
      <c r="P45" s="231"/>
      <c r="Q45" s="178"/>
      <c r="R45" s="178"/>
      <c r="S45" s="323"/>
      <c r="T45" s="177"/>
      <c r="U45" s="175"/>
      <c r="V45" s="175"/>
      <c r="W45" s="175"/>
      <c r="X45" s="194"/>
      <c r="Y45" s="175"/>
      <c r="Z45" s="177"/>
      <c r="AA45" s="177"/>
      <c r="AB45" s="177"/>
      <c r="AC45" s="177"/>
      <c r="AD45" s="177"/>
      <c r="AE45" s="176"/>
      <c r="AF45" s="177"/>
      <c r="AG45" s="175"/>
      <c r="AH45" s="175"/>
      <c r="AI45" s="175"/>
      <c r="AJ45" s="194"/>
      <c r="AK45" s="175"/>
      <c r="AL45" s="177"/>
      <c r="AM45" s="177"/>
      <c r="AN45" s="177"/>
      <c r="AO45" s="177"/>
      <c r="AP45" s="177"/>
      <c r="AQ45" s="363"/>
      <c r="AR45" s="178"/>
      <c r="AS45" s="35" t="s">
        <v>21</v>
      </c>
      <c r="AT45" s="220"/>
      <c r="AU45" s="220"/>
      <c r="AV45" s="32" t="s">
        <v>88</v>
      </c>
      <c r="AW45" s="199">
        <v>8</v>
      </c>
      <c r="AX45" s="199">
        <v>5</v>
      </c>
      <c r="AY45" s="199">
        <v>2</v>
      </c>
      <c r="AZ45" s="177">
        <f t="shared" si="40"/>
        <v>7</v>
      </c>
      <c r="BA45" s="199">
        <v>0</v>
      </c>
      <c r="BB45" s="202">
        <f t="shared" si="44"/>
        <v>51</v>
      </c>
      <c r="BC45" s="177">
        <f t="shared" si="44"/>
        <v>10</v>
      </c>
      <c r="BD45" s="177">
        <f t="shared" si="44"/>
        <v>5</v>
      </c>
      <c r="BE45" s="177">
        <f t="shared" si="44"/>
        <v>15</v>
      </c>
      <c r="BF45" s="203">
        <f t="shared" si="44"/>
        <v>4</v>
      </c>
      <c r="BG45" s="31">
        <v>43</v>
      </c>
      <c r="BH45" s="31">
        <v>5</v>
      </c>
      <c r="BI45" s="31">
        <v>3</v>
      </c>
      <c r="BJ45" s="31">
        <f t="shared" ref="BJ45" si="53">+BH45+BI45</f>
        <v>8</v>
      </c>
      <c r="BK45" s="31">
        <v>4</v>
      </c>
      <c r="BL45" s="178"/>
      <c r="BM45" s="178"/>
      <c r="BN45" s="64">
        <v>7</v>
      </c>
      <c r="BP45" s="47" t="s">
        <v>298</v>
      </c>
      <c r="BQ45" s="47"/>
      <c r="BR45" s="177">
        <v>3</v>
      </c>
      <c r="BS45" s="177">
        <v>0</v>
      </c>
      <c r="BT45" s="177">
        <v>2</v>
      </c>
      <c r="BU45" s="177">
        <f t="shared" si="47"/>
        <v>2</v>
      </c>
      <c r="BV45" s="177">
        <v>0</v>
      </c>
      <c r="BW45" s="202">
        <f t="shared" si="45"/>
        <v>7</v>
      </c>
      <c r="BX45" s="177">
        <f t="shared" si="45"/>
        <v>0</v>
      </c>
      <c r="BY45" s="177">
        <f t="shared" si="45"/>
        <v>2</v>
      </c>
      <c r="BZ45" s="177">
        <f t="shared" si="15"/>
        <v>2</v>
      </c>
      <c r="CA45" s="203">
        <f t="shared" si="16"/>
        <v>0</v>
      </c>
      <c r="CB45" s="48">
        <v>4</v>
      </c>
      <c r="CC45" s="48">
        <v>0</v>
      </c>
      <c r="CD45" s="48">
        <v>0</v>
      </c>
      <c r="CE45" s="48">
        <f t="shared" si="11"/>
        <v>0</v>
      </c>
      <c r="CF45" s="48">
        <v>0</v>
      </c>
      <c r="CG45" s="178"/>
    </row>
    <row r="46" spans="1:85" ht="16.5" customHeight="1" x14ac:dyDescent="0.25">
      <c r="A46" s="178"/>
      <c r="B46" s="176"/>
      <c r="C46" s="176"/>
      <c r="D46" s="176"/>
      <c r="E46" s="175" t="s">
        <v>635</v>
      </c>
      <c r="F46" s="175"/>
      <c r="G46" s="362">
        <f>SUM(G14:G45)</f>
        <v>20</v>
      </c>
      <c r="H46" s="362"/>
      <c r="I46" s="227"/>
      <c r="J46" s="175" t="s">
        <v>101</v>
      </c>
      <c r="K46" s="227"/>
      <c r="L46" s="49">
        <f>COUNTA(C14:C45)-8</f>
        <v>8</v>
      </c>
      <c r="M46" s="174"/>
      <c r="N46" s="175" t="s">
        <v>132</v>
      </c>
      <c r="O46" s="362">
        <v>32</v>
      </c>
      <c r="P46" s="176"/>
      <c r="Q46" s="178"/>
      <c r="R46" s="178"/>
      <c r="S46" s="323"/>
      <c r="T46" s="177"/>
      <c r="U46" s="175"/>
      <c r="V46" s="175"/>
      <c r="W46" s="175"/>
      <c r="X46" s="194"/>
      <c r="Y46" s="175"/>
      <c r="Z46" s="177"/>
      <c r="AA46" s="177"/>
      <c r="AB46" s="177"/>
      <c r="AC46" s="177"/>
      <c r="AD46" s="177"/>
      <c r="AE46" s="176"/>
      <c r="AF46" s="177"/>
      <c r="AG46" s="175"/>
      <c r="AH46" s="175"/>
      <c r="AI46" s="175"/>
      <c r="AJ46" s="194"/>
      <c r="AK46" s="175"/>
      <c r="AL46" s="177"/>
      <c r="AM46" s="177"/>
      <c r="AN46" s="177"/>
      <c r="AO46" s="177"/>
      <c r="AP46" s="177"/>
      <c r="AQ46" s="363"/>
      <c r="AR46" s="178"/>
      <c r="AS46" s="64">
        <v>8.5</v>
      </c>
      <c r="AT46" s="48">
        <v>33</v>
      </c>
      <c r="AU46" s="47" t="s">
        <v>480</v>
      </c>
      <c r="AV46" s="47" t="s">
        <v>21</v>
      </c>
      <c r="AW46" s="177">
        <v>4</v>
      </c>
      <c r="AX46" s="177">
        <v>3</v>
      </c>
      <c r="AY46" s="177">
        <v>5</v>
      </c>
      <c r="AZ46" s="177">
        <f t="shared" ref="AZ46:AZ55" si="54">+AY46+AX46</f>
        <v>8</v>
      </c>
      <c r="BA46" s="177">
        <v>0</v>
      </c>
      <c r="BB46" s="202">
        <f t="shared" ref="BB46:BB55" si="55">+AW46+BG46</f>
        <v>4</v>
      </c>
      <c r="BC46" s="177">
        <f t="shared" ref="BC46:BC55" si="56">+AX46+BH46</f>
        <v>3</v>
      </c>
      <c r="BD46" s="177">
        <f t="shared" ref="BD46:BD55" si="57">+AY46+BI46</f>
        <v>5</v>
      </c>
      <c r="BE46" s="177">
        <f t="shared" ref="BE46:BE55" si="58">+AZ46+BJ46</f>
        <v>8</v>
      </c>
      <c r="BF46" s="203">
        <f t="shared" ref="BF46:BF55" si="59">+BA46+BK46</f>
        <v>0</v>
      </c>
      <c r="BG46" s="48"/>
      <c r="BH46" s="48"/>
      <c r="BI46" s="48"/>
      <c r="BJ46" s="48"/>
      <c r="BK46" s="48"/>
      <c r="BL46" s="178"/>
      <c r="BM46" s="178"/>
      <c r="BN46" s="64">
        <v>8.5</v>
      </c>
      <c r="BP46" s="47" t="s">
        <v>297</v>
      </c>
      <c r="BQ46" s="47"/>
      <c r="BR46" s="177">
        <v>1</v>
      </c>
      <c r="BS46" s="177">
        <v>0</v>
      </c>
      <c r="BT46" s="177">
        <v>1</v>
      </c>
      <c r="BU46" s="177">
        <f t="shared" si="47"/>
        <v>1</v>
      </c>
      <c r="BV46" s="177">
        <v>0</v>
      </c>
      <c r="BW46" s="202">
        <f t="shared" si="45"/>
        <v>3</v>
      </c>
      <c r="BX46" s="177">
        <f t="shared" si="45"/>
        <v>0</v>
      </c>
      <c r="BY46" s="177">
        <f t="shared" si="45"/>
        <v>2</v>
      </c>
      <c r="BZ46" s="177">
        <f t="shared" si="15"/>
        <v>2</v>
      </c>
      <c r="CA46" s="203">
        <f t="shared" si="16"/>
        <v>0</v>
      </c>
      <c r="CB46" s="48">
        <v>2</v>
      </c>
      <c r="CC46" s="48">
        <v>0</v>
      </c>
      <c r="CD46" s="48">
        <v>1</v>
      </c>
      <c r="CE46" s="48">
        <f t="shared" si="11"/>
        <v>1</v>
      </c>
      <c r="CF46" s="48">
        <v>0</v>
      </c>
      <c r="CG46" s="178"/>
    </row>
    <row r="47" spans="1:85" ht="16.5" customHeight="1" x14ac:dyDescent="0.25">
      <c r="A47" s="178"/>
      <c r="B47" s="174"/>
      <c r="C47" s="174"/>
      <c r="D47" s="174"/>
      <c r="E47" s="47" t="s">
        <v>210</v>
      </c>
      <c r="F47" s="47"/>
      <c r="G47" s="49">
        <f>COUNTA(L15:L45)+COUNTIF(L15:L45,"*&amp;*")</f>
        <v>25</v>
      </c>
      <c r="H47" s="174"/>
      <c r="I47" s="174"/>
      <c r="J47" s="174"/>
      <c r="K47" s="174"/>
      <c r="L47" s="174"/>
      <c r="M47" s="174"/>
      <c r="N47" s="174"/>
      <c r="O47" s="174"/>
      <c r="P47" s="174"/>
      <c r="Q47" s="178"/>
      <c r="R47" s="178"/>
      <c r="S47" s="323"/>
      <c r="T47" s="177"/>
      <c r="U47" s="175"/>
      <c r="V47" s="175"/>
      <c r="W47" s="175"/>
      <c r="X47" s="194"/>
      <c r="Y47" s="175"/>
      <c r="Z47" s="177"/>
      <c r="AA47" s="177"/>
      <c r="AB47" s="177"/>
      <c r="AC47" s="177"/>
      <c r="AD47" s="177"/>
      <c r="AE47" s="176"/>
      <c r="AF47" s="177"/>
      <c r="AG47" s="175"/>
      <c r="AH47" s="175"/>
      <c r="AI47" s="175"/>
      <c r="AJ47" s="194"/>
      <c r="AK47" s="175"/>
      <c r="AL47" s="177"/>
      <c r="AM47" s="177"/>
      <c r="AN47" s="177"/>
      <c r="AO47" s="177"/>
      <c r="AP47" s="177"/>
      <c r="AQ47" s="363"/>
      <c r="AR47" s="178"/>
      <c r="AS47" s="64">
        <v>8</v>
      </c>
      <c r="AT47" s="48">
        <v>11</v>
      </c>
      <c r="AU47" s="47" t="s">
        <v>55</v>
      </c>
      <c r="AV47" s="47" t="s">
        <v>21</v>
      </c>
      <c r="AW47" s="177">
        <v>4</v>
      </c>
      <c r="AX47" s="177">
        <v>4</v>
      </c>
      <c r="AY47" s="177">
        <v>2</v>
      </c>
      <c r="AZ47" s="177">
        <f t="shared" si="54"/>
        <v>6</v>
      </c>
      <c r="BA47" s="177">
        <v>0</v>
      </c>
      <c r="BB47" s="202">
        <f t="shared" si="55"/>
        <v>18</v>
      </c>
      <c r="BC47" s="177">
        <f t="shared" si="56"/>
        <v>7</v>
      </c>
      <c r="BD47" s="177">
        <f t="shared" si="57"/>
        <v>7</v>
      </c>
      <c r="BE47" s="177">
        <f t="shared" si="58"/>
        <v>14</v>
      </c>
      <c r="BF47" s="203">
        <f t="shared" si="59"/>
        <v>4</v>
      </c>
      <c r="BG47" s="48">
        <v>14</v>
      </c>
      <c r="BH47" s="48">
        <v>3</v>
      </c>
      <c r="BI47" s="48">
        <v>5</v>
      </c>
      <c r="BJ47" s="48">
        <f t="shared" ref="BJ47:BJ53" si="60">+BH47+BI47</f>
        <v>8</v>
      </c>
      <c r="BK47" s="48">
        <v>4</v>
      </c>
      <c r="BL47" s="178"/>
      <c r="BM47" s="178"/>
      <c r="BN47" s="64">
        <v>7.5</v>
      </c>
      <c r="BP47" s="47" t="s">
        <v>407</v>
      </c>
      <c r="BQ47" s="47"/>
      <c r="BR47" s="177">
        <v>0</v>
      </c>
      <c r="BS47" s="177">
        <v>0</v>
      </c>
      <c r="BT47" s="177">
        <v>0</v>
      </c>
      <c r="BU47" s="177">
        <f t="shared" si="47"/>
        <v>0</v>
      </c>
      <c r="BV47" s="177">
        <v>0</v>
      </c>
      <c r="BW47" s="202">
        <f t="shared" si="45"/>
        <v>1</v>
      </c>
      <c r="BX47" s="177">
        <f t="shared" si="45"/>
        <v>0</v>
      </c>
      <c r="BY47" s="177">
        <f t="shared" si="45"/>
        <v>0</v>
      </c>
      <c r="BZ47" s="177">
        <f t="shared" si="15"/>
        <v>0</v>
      </c>
      <c r="CA47" s="203">
        <f t="shared" si="16"/>
        <v>0</v>
      </c>
      <c r="CB47" s="48">
        <v>1</v>
      </c>
      <c r="CC47" s="48">
        <v>0</v>
      </c>
      <c r="CD47" s="48">
        <v>0</v>
      </c>
      <c r="CE47" s="48">
        <f t="shared" si="11"/>
        <v>0</v>
      </c>
      <c r="CF47" s="48">
        <v>0</v>
      </c>
      <c r="CG47" s="178"/>
    </row>
    <row r="48" spans="1:85" ht="16.5" customHeight="1" x14ac:dyDescent="0.25">
      <c r="A48" s="178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8"/>
      <c r="R48" s="178"/>
      <c r="S48" s="323"/>
      <c r="T48" s="177"/>
      <c r="U48" s="175"/>
      <c r="V48" s="175"/>
      <c r="W48" s="175"/>
      <c r="X48" s="194"/>
      <c r="Y48" s="175"/>
      <c r="Z48" s="177"/>
      <c r="AA48" s="177"/>
      <c r="AB48" s="177"/>
      <c r="AC48" s="177"/>
      <c r="AD48" s="177"/>
      <c r="AE48" s="176"/>
      <c r="AF48" s="177"/>
      <c r="AG48" s="175"/>
      <c r="AH48" s="175"/>
      <c r="AI48" s="175"/>
      <c r="AJ48" s="194"/>
      <c r="AK48" s="175"/>
      <c r="AL48" s="177"/>
      <c r="AM48" s="177"/>
      <c r="AN48" s="177"/>
      <c r="AO48" s="177"/>
      <c r="AP48" s="177"/>
      <c r="AQ48" s="363"/>
      <c r="AR48" s="363"/>
      <c r="AS48" s="64">
        <v>7.5</v>
      </c>
      <c r="AT48" s="48">
        <v>7</v>
      </c>
      <c r="AU48" s="47" t="s">
        <v>142</v>
      </c>
      <c r="AV48" s="32" t="s">
        <v>21</v>
      </c>
      <c r="AW48" s="177">
        <v>5</v>
      </c>
      <c r="AX48" s="177">
        <v>2</v>
      </c>
      <c r="AY48" s="177">
        <v>3</v>
      </c>
      <c r="AZ48" s="177">
        <f t="shared" si="54"/>
        <v>5</v>
      </c>
      <c r="BA48" s="177">
        <v>0</v>
      </c>
      <c r="BB48" s="202">
        <f t="shared" si="55"/>
        <v>20</v>
      </c>
      <c r="BC48" s="177">
        <f t="shared" si="56"/>
        <v>5</v>
      </c>
      <c r="BD48" s="177">
        <f t="shared" si="57"/>
        <v>6</v>
      </c>
      <c r="BE48" s="177">
        <f t="shared" si="58"/>
        <v>11</v>
      </c>
      <c r="BF48" s="203">
        <f t="shared" si="59"/>
        <v>0</v>
      </c>
      <c r="BG48" s="48">
        <v>15</v>
      </c>
      <c r="BH48" s="48">
        <v>3</v>
      </c>
      <c r="BI48" s="48">
        <v>3</v>
      </c>
      <c r="BJ48" s="48">
        <f t="shared" si="60"/>
        <v>6</v>
      </c>
      <c r="BK48" s="48">
        <v>0</v>
      </c>
      <c r="BL48" s="178"/>
      <c r="BM48" s="363"/>
      <c r="BN48" s="64">
        <v>6</v>
      </c>
      <c r="BP48" s="47" t="s">
        <v>163</v>
      </c>
      <c r="BQ48" s="47"/>
      <c r="BR48" s="177">
        <v>0</v>
      </c>
      <c r="BS48" s="177">
        <v>0</v>
      </c>
      <c r="BT48" s="177">
        <v>0</v>
      </c>
      <c r="BU48" s="177">
        <f t="shared" si="47"/>
        <v>0</v>
      </c>
      <c r="BV48" s="177">
        <v>0</v>
      </c>
      <c r="BW48" s="202">
        <f t="shared" si="45"/>
        <v>2</v>
      </c>
      <c r="BX48" s="177">
        <f t="shared" si="45"/>
        <v>0</v>
      </c>
      <c r="BY48" s="177">
        <f t="shared" si="45"/>
        <v>1</v>
      </c>
      <c r="BZ48" s="177">
        <f t="shared" si="15"/>
        <v>1</v>
      </c>
      <c r="CA48" s="203">
        <f t="shared" si="16"/>
        <v>0</v>
      </c>
      <c r="CB48" s="48">
        <v>2</v>
      </c>
      <c r="CC48" s="48">
        <v>0</v>
      </c>
      <c r="CD48" s="48">
        <v>1</v>
      </c>
      <c r="CE48" s="48">
        <f t="shared" si="11"/>
        <v>1</v>
      </c>
      <c r="CF48" s="48">
        <v>0</v>
      </c>
      <c r="CG48" s="363"/>
    </row>
    <row r="49" spans="1:85" ht="16.5" customHeight="1" x14ac:dyDescent="0.25">
      <c r="A49" s="178"/>
      <c r="B49" s="184" t="s">
        <v>156</v>
      </c>
      <c r="C49" s="18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84"/>
      <c r="O49" s="184"/>
      <c r="P49" s="174"/>
      <c r="Q49" s="178"/>
      <c r="R49" s="178"/>
      <c r="S49" s="323"/>
      <c r="T49" s="177"/>
      <c r="U49" s="175"/>
      <c r="V49" s="175"/>
      <c r="W49" s="175"/>
      <c r="X49" s="194"/>
      <c r="Y49" s="175"/>
      <c r="Z49" s="177"/>
      <c r="AA49" s="177"/>
      <c r="AB49" s="177"/>
      <c r="AC49" s="177"/>
      <c r="AD49" s="177"/>
      <c r="AE49" s="176"/>
      <c r="AF49" s="177"/>
      <c r="AG49" s="175"/>
      <c r="AH49" s="175"/>
      <c r="AI49" s="175"/>
      <c r="AJ49" s="194"/>
      <c r="AK49" s="175"/>
      <c r="AL49" s="177"/>
      <c r="AM49" s="177"/>
      <c r="AN49" s="177"/>
      <c r="AO49" s="177"/>
      <c r="AP49" s="177"/>
      <c r="AQ49" s="363"/>
      <c r="AR49" s="178"/>
      <c r="AS49" s="64">
        <v>8.5</v>
      </c>
      <c r="AT49" s="48">
        <v>4</v>
      </c>
      <c r="AU49" s="47" t="s">
        <v>39</v>
      </c>
      <c r="AV49" s="47" t="s">
        <v>21</v>
      </c>
      <c r="AW49" s="177">
        <v>4</v>
      </c>
      <c r="AX49" s="177">
        <v>3</v>
      </c>
      <c r="AY49" s="177">
        <v>1</v>
      </c>
      <c r="AZ49" s="177">
        <f t="shared" si="54"/>
        <v>4</v>
      </c>
      <c r="BA49" s="177">
        <v>0</v>
      </c>
      <c r="BB49" s="202">
        <f t="shared" si="55"/>
        <v>15</v>
      </c>
      <c r="BC49" s="177">
        <f t="shared" si="56"/>
        <v>6</v>
      </c>
      <c r="BD49" s="177">
        <f t="shared" si="57"/>
        <v>3</v>
      </c>
      <c r="BE49" s="177">
        <f t="shared" si="58"/>
        <v>9</v>
      </c>
      <c r="BF49" s="203">
        <f t="shared" si="59"/>
        <v>0</v>
      </c>
      <c r="BG49" s="48">
        <v>11</v>
      </c>
      <c r="BH49" s="48">
        <v>3</v>
      </c>
      <c r="BI49" s="48">
        <v>2</v>
      </c>
      <c r="BJ49" s="48">
        <f t="shared" si="60"/>
        <v>5</v>
      </c>
      <c r="BK49" s="48">
        <v>0</v>
      </c>
      <c r="BL49" s="178"/>
      <c r="BM49" s="178"/>
      <c r="BN49" s="64">
        <v>9</v>
      </c>
      <c r="BP49" s="47" t="s">
        <v>497</v>
      </c>
      <c r="BQ49" s="47"/>
      <c r="BR49" s="177">
        <v>1</v>
      </c>
      <c r="BS49" s="177">
        <v>0</v>
      </c>
      <c r="BT49" s="177">
        <v>2</v>
      </c>
      <c r="BU49" s="177">
        <f t="shared" si="47"/>
        <v>2</v>
      </c>
      <c r="BV49" s="177">
        <v>2</v>
      </c>
      <c r="BW49" s="202">
        <f t="shared" si="45"/>
        <v>3</v>
      </c>
      <c r="BX49" s="177">
        <f t="shared" si="45"/>
        <v>2</v>
      </c>
      <c r="BY49" s="177">
        <f t="shared" si="45"/>
        <v>2</v>
      </c>
      <c r="BZ49" s="177">
        <f t="shared" si="15"/>
        <v>4</v>
      </c>
      <c r="CA49" s="203">
        <f t="shared" si="16"/>
        <v>2</v>
      </c>
      <c r="CB49" s="48">
        <v>2</v>
      </c>
      <c r="CC49" s="48">
        <v>2</v>
      </c>
      <c r="CD49" s="48">
        <v>0</v>
      </c>
      <c r="CE49" s="48">
        <f t="shared" si="11"/>
        <v>2</v>
      </c>
      <c r="CF49" s="48">
        <v>0</v>
      </c>
      <c r="CG49" s="178"/>
    </row>
    <row r="50" spans="1:85" ht="16.5" customHeight="1" x14ac:dyDescent="0.25">
      <c r="A50" s="178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8"/>
      <c r="R50" s="178"/>
      <c r="S50" s="323"/>
      <c r="T50" s="177"/>
      <c r="U50" s="175"/>
      <c r="V50" s="175"/>
      <c r="W50" s="175"/>
      <c r="X50" s="194"/>
      <c r="Y50" s="175"/>
      <c r="Z50" s="177"/>
      <c r="AA50" s="177"/>
      <c r="AB50" s="177"/>
      <c r="AC50" s="177"/>
      <c r="AD50" s="177"/>
      <c r="AE50" s="176"/>
      <c r="AF50" s="177"/>
      <c r="AG50" s="175"/>
      <c r="AH50" s="175"/>
      <c r="AI50" s="175"/>
      <c r="AJ50" s="194"/>
      <c r="AK50" s="175"/>
      <c r="AL50" s="177"/>
      <c r="AM50" s="177"/>
      <c r="AN50" s="177"/>
      <c r="AO50" s="177"/>
      <c r="AP50" s="177"/>
      <c r="AQ50" s="363"/>
      <c r="AR50" s="363"/>
      <c r="AS50" s="64">
        <v>7</v>
      </c>
      <c r="AT50" s="48">
        <v>2</v>
      </c>
      <c r="AU50" s="47" t="s">
        <v>41</v>
      </c>
      <c r="AV50" s="47" t="s">
        <v>21</v>
      </c>
      <c r="AW50" s="177">
        <v>4</v>
      </c>
      <c r="AX50" s="177">
        <v>0</v>
      </c>
      <c r="AY50" s="177">
        <v>3</v>
      </c>
      <c r="AZ50" s="177">
        <f t="shared" si="54"/>
        <v>3</v>
      </c>
      <c r="BA50" s="177">
        <v>4</v>
      </c>
      <c r="BB50" s="202">
        <f t="shared" si="55"/>
        <v>19</v>
      </c>
      <c r="BC50" s="177">
        <f t="shared" si="56"/>
        <v>1</v>
      </c>
      <c r="BD50" s="177">
        <f t="shared" si="57"/>
        <v>7</v>
      </c>
      <c r="BE50" s="177">
        <f t="shared" si="58"/>
        <v>8</v>
      </c>
      <c r="BF50" s="203">
        <f t="shared" si="59"/>
        <v>10</v>
      </c>
      <c r="BG50" s="48">
        <v>15</v>
      </c>
      <c r="BH50" s="48">
        <v>1</v>
      </c>
      <c r="BI50" s="48">
        <v>4</v>
      </c>
      <c r="BJ50" s="48">
        <f t="shared" si="60"/>
        <v>5</v>
      </c>
      <c r="BK50" s="48">
        <v>6</v>
      </c>
      <c r="BL50" s="363"/>
      <c r="BM50" s="363"/>
      <c r="BN50" s="64">
        <v>6.5</v>
      </c>
      <c r="BP50" s="47" t="s">
        <v>171</v>
      </c>
      <c r="BQ50" s="47" t="s">
        <v>694</v>
      </c>
      <c r="BR50" s="177"/>
      <c r="BS50" s="177"/>
      <c r="BT50" s="177"/>
      <c r="BU50" s="177"/>
      <c r="BV50" s="177"/>
      <c r="BW50" s="202">
        <f t="shared" si="45"/>
        <v>12</v>
      </c>
      <c r="BX50" s="177">
        <f t="shared" si="45"/>
        <v>1</v>
      </c>
      <c r="BY50" s="177">
        <f t="shared" si="45"/>
        <v>1</v>
      </c>
      <c r="BZ50" s="177">
        <f t="shared" si="15"/>
        <v>2</v>
      </c>
      <c r="CA50" s="203">
        <f t="shared" si="16"/>
        <v>0</v>
      </c>
      <c r="CB50" s="48">
        <v>12</v>
      </c>
      <c r="CC50" s="48">
        <v>1</v>
      </c>
      <c r="CD50" s="48">
        <v>1</v>
      </c>
      <c r="CE50" s="48">
        <f t="shared" si="11"/>
        <v>2</v>
      </c>
      <c r="CF50" s="48">
        <v>0</v>
      </c>
      <c r="CG50" s="363"/>
    </row>
    <row r="51" spans="1:85" ht="16.5" customHeight="1" x14ac:dyDescent="0.25">
      <c r="A51" s="178"/>
      <c r="B51" s="174"/>
      <c r="C51" s="184" t="s">
        <v>105</v>
      </c>
      <c r="D51" s="174"/>
      <c r="E51" s="174"/>
      <c r="F51" s="174"/>
      <c r="G51" s="174"/>
      <c r="H51" s="174"/>
      <c r="I51" s="184" t="s">
        <v>120</v>
      </c>
      <c r="J51" s="174"/>
      <c r="K51" s="174"/>
      <c r="L51" s="174"/>
      <c r="M51" s="174"/>
      <c r="N51" s="184" t="s">
        <v>121</v>
      </c>
      <c r="O51" s="174"/>
      <c r="P51" s="174"/>
      <c r="Q51" s="178"/>
      <c r="R51" s="178"/>
      <c r="S51" s="323"/>
      <c r="T51" s="177"/>
      <c r="U51" s="175"/>
      <c r="V51" s="175"/>
      <c r="W51" s="175"/>
      <c r="X51" s="194"/>
      <c r="Y51" s="175"/>
      <c r="Z51" s="177"/>
      <c r="AA51" s="177"/>
      <c r="AB51" s="177"/>
      <c r="AC51" s="177"/>
      <c r="AD51" s="177"/>
      <c r="AE51" s="176"/>
      <c r="AF51" s="177"/>
      <c r="AG51" s="175"/>
      <c r="AH51" s="175"/>
      <c r="AI51" s="175"/>
      <c r="AJ51" s="194"/>
      <c r="AK51" s="175"/>
      <c r="AL51" s="177"/>
      <c r="AM51" s="177"/>
      <c r="AN51" s="177"/>
      <c r="AO51" s="177"/>
      <c r="AP51" s="177"/>
      <c r="AQ51" s="363"/>
      <c r="AR51" s="178"/>
      <c r="AS51" s="64">
        <v>6</v>
      </c>
      <c r="AT51" s="48">
        <v>24</v>
      </c>
      <c r="AU51" s="47" t="s">
        <v>97</v>
      </c>
      <c r="AV51" s="47" t="s">
        <v>21</v>
      </c>
      <c r="AW51" s="177">
        <v>4</v>
      </c>
      <c r="AX51" s="177">
        <v>0</v>
      </c>
      <c r="AY51" s="177">
        <v>2</v>
      </c>
      <c r="AZ51" s="177">
        <f t="shared" si="54"/>
        <v>2</v>
      </c>
      <c r="BA51" s="177">
        <v>0</v>
      </c>
      <c r="BB51" s="202">
        <f t="shared" si="55"/>
        <v>15</v>
      </c>
      <c r="BC51" s="177">
        <f t="shared" si="56"/>
        <v>0</v>
      </c>
      <c r="BD51" s="177">
        <f t="shared" si="57"/>
        <v>3</v>
      </c>
      <c r="BE51" s="177">
        <f t="shared" si="58"/>
        <v>3</v>
      </c>
      <c r="BF51" s="203">
        <f t="shared" si="59"/>
        <v>0</v>
      </c>
      <c r="BG51" s="48">
        <v>11</v>
      </c>
      <c r="BH51" s="48">
        <v>0</v>
      </c>
      <c r="BI51" s="48">
        <v>1</v>
      </c>
      <c r="BJ51" s="48">
        <f t="shared" si="60"/>
        <v>1</v>
      </c>
      <c r="BK51" s="48">
        <v>0</v>
      </c>
      <c r="BL51" s="178"/>
      <c r="BM51" s="178"/>
      <c r="BN51" s="64">
        <v>6</v>
      </c>
      <c r="BP51" s="47" t="s">
        <v>459</v>
      </c>
      <c r="BQ51" s="47"/>
      <c r="BR51" s="177">
        <v>0</v>
      </c>
      <c r="BS51" s="177">
        <v>0</v>
      </c>
      <c r="BT51" s="177">
        <v>0</v>
      </c>
      <c r="BU51" s="177">
        <f>+BS51+BT51</f>
        <v>0</v>
      </c>
      <c r="BV51" s="177">
        <v>0</v>
      </c>
      <c r="BW51" s="202">
        <f t="shared" si="45"/>
        <v>2</v>
      </c>
      <c r="BX51" s="177">
        <f t="shared" si="45"/>
        <v>0</v>
      </c>
      <c r="BY51" s="177">
        <f t="shared" si="45"/>
        <v>0</v>
      </c>
      <c r="BZ51" s="177">
        <f t="shared" si="15"/>
        <v>0</v>
      </c>
      <c r="CA51" s="203">
        <f t="shared" si="16"/>
        <v>0</v>
      </c>
      <c r="CB51" s="48">
        <v>2</v>
      </c>
      <c r="CC51" s="48">
        <v>0</v>
      </c>
      <c r="CD51" s="48">
        <v>0</v>
      </c>
      <c r="CE51" s="48">
        <f t="shared" si="11"/>
        <v>0</v>
      </c>
      <c r="CF51" s="48">
        <v>0</v>
      </c>
      <c r="CG51" s="178"/>
    </row>
    <row r="52" spans="1:85" ht="16.5" customHeight="1" thickBot="1" x14ac:dyDescent="0.3">
      <c r="A52" s="178"/>
      <c r="B52" s="174"/>
      <c r="C52" s="175" t="s">
        <v>190</v>
      </c>
      <c r="D52" s="175"/>
      <c r="E52" s="175"/>
      <c r="F52" s="175"/>
      <c r="G52" s="175"/>
      <c r="H52" s="175"/>
      <c r="I52" s="175" t="s">
        <v>190</v>
      </c>
      <c r="J52" s="175"/>
      <c r="K52" s="175"/>
      <c r="L52" s="175"/>
      <c r="M52" s="175"/>
      <c r="N52" s="175" t="s">
        <v>264</v>
      </c>
      <c r="O52" s="175"/>
      <c r="P52" s="174"/>
      <c r="Q52" s="178"/>
      <c r="R52" s="178"/>
      <c r="S52" s="323"/>
      <c r="T52" s="177"/>
      <c r="U52" s="175"/>
      <c r="V52" s="175"/>
      <c r="W52" s="175"/>
      <c r="X52" s="194"/>
      <c r="Y52" s="175"/>
      <c r="Z52" s="177"/>
      <c r="AA52" s="177"/>
      <c r="AB52" s="177"/>
      <c r="AC52" s="177"/>
      <c r="AD52" s="177"/>
      <c r="AE52" s="176"/>
      <c r="AF52" s="177"/>
      <c r="AG52" s="175"/>
      <c r="AH52" s="175"/>
      <c r="AI52" s="175"/>
      <c r="AJ52" s="194"/>
      <c r="AK52" s="175"/>
      <c r="AL52" s="177"/>
      <c r="AM52" s="177"/>
      <c r="AN52" s="177"/>
      <c r="AO52" s="177"/>
      <c r="AP52" s="177"/>
      <c r="AQ52" s="363"/>
      <c r="AR52" s="363"/>
      <c r="AS52" s="64">
        <v>7.5</v>
      </c>
      <c r="AT52" s="48">
        <v>22</v>
      </c>
      <c r="AU52" s="47" t="s">
        <v>113</v>
      </c>
      <c r="AV52" s="47" t="s">
        <v>21</v>
      </c>
      <c r="AW52" s="177">
        <v>5</v>
      </c>
      <c r="AX52" s="177">
        <v>0</v>
      </c>
      <c r="AY52" s="177">
        <v>2</v>
      </c>
      <c r="AZ52" s="177">
        <f t="shared" si="54"/>
        <v>2</v>
      </c>
      <c r="BA52" s="177">
        <v>0</v>
      </c>
      <c r="BB52" s="202">
        <f t="shared" si="55"/>
        <v>20</v>
      </c>
      <c r="BC52" s="177">
        <f t="shared" si="56"/>
        <v>2</v>
      </c>
      <c r="BD52" s="177">
        <f t="shared" si="57"/>
        <v>4</v>
      </c>
      <c r="BE52" s="177">
        <f t="shared" si="58"/>
        <v>6</v>
      </c>
      <c r="BF52" s="203">
        <f t="shared" si="59"/>
        <v>0</v>
      </c>
      <c r="BG52" s="48">
        <v>15</v>
      </c>
      <c r="BH52" s="48">
        <v>2</v>
      </c>
      <c r="BI52" s="48">
        <v>2</v>
      </c>
      <c r="BJ52" s="48">
        <f t="shared" si="60"/>
        <v>4</v>
      </c>
      <c r="BK52" s="48">
        <v>0</v>
      </c>
      <c r="BL52" s="363"/>
      <c r="BM52" s="363"/>
      <c r="BN52" s="64">
        <v>8.5</v>
      </c>
      <c r="BP52" s="47" t="s">
        <v>587</v>
      </c>
      <c r="BQ52" s="47" t="s">
        <v>693</v>
      </c>
      <c r="BR52" s="177"/>
      <c r="BS52" s="177"/>
      <c r="BT52" s="177"/>
      <c r="BU52" s="177"/>
      <c r="BV52" s="177"/>
      <c r="BW52" s="202">
        <f t="shared" si="45"/>
        <v>2</v>
      </c>
      <c r="BX52" s="177">
        <f t="shared" si="45"/>
        <v>0</v>
      </c>
      <c r="BY52" s="177">
        <f t="shared" si="45"/>
        <v>0</v>
      </c>
      <c r="BZ52" s="177">
        <f t="shared" si="15"/>
        <v>0</v>
      </c>
      <c r="CA52" s="203">
        <f t="shared" si="16"/>
        <v>0</v>
      </c>
      <c r="CB52" s="48">
        <v>2</v>
      </c>
      <c r="CC52" s="48">
        <v>0</v>
      </c>
      <c r="CD52" s="48">
        <v>0</v>
      </c>
      <c r="CE52" s="48">
        <f t="shared" si="11"/>
        <v>0</v>
      </c>
      <c r="CF52" s="48">
        <v>0</v>
      </c>
      <c r="CG52" s="363"/>
    </row>
    <row r="53" spans="1:85" ht="16.5" customHeight="1" x14ac:dyDescent="0.25">
      <c r="A53" s="178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Q53" s="178"/>
      <c r="R53" s="178"/>
      <c r="S53" s="323"/>
      <c r="T53" s="177"/>
      <c r="U53" s="175"/>
      <c r="V53" s="175"/>
      <c r="W53" s="175"/>
      <c r="X53" s="194"/>
      <c r="Y53" s="175"/>
      <c r="Z53" s="177"/>
      <c r="AA53" s="177"/>
      <c r="AB53" s="177"/>
      <c r="AC53" s="177"/>
      <c r="AD53" s="177"/>
      <c r="AE53" s="176"/>
      <c r="AF53" s="177"/>
      <c r="AG53" s="175"/>
      <c r="AH53" s="175"/>
      <c r="AI53" s="175"/>
      <c r="AJ53" s="194"/>
      <c r="AK53" s="175"/>
      <c r="AL53" s="177"/>
      <c r="AM53" s="177"/>
      <c r="AN53" s="177"/>
      <c r="AO53" s="177"/>
      <c r="AP53" s="177"/>
      <c r="AQ53" s="363"/>
      <c r="AR53" s="363"/>
      <c r="AS53" s="64">
        <v>7.5</v>
      </c>
      <c r="AT53" s="48">
        <v>25</v>
      </c>
      <c r="AU53" s="47" t="s">
        <v>92</v>
      </c>
      <c r="AV53" s="47" t="s">
        <v>21</v>
      </c>
      <c r="AW53" s="177">
        <v>4</v>
      </c>
      <c r="AX53" s="177">
        <v>0</v>
      </c>
      <c r="AY53" s="177">
        <v>2</v>
      </c>
      <c r="AZ53" s="177">
        <f t="shared" si="54"/>
        <v>2</v>
      </c>
      <c r="BA53" s="177">
        <v>0</v>
      </c>
      <c r="BB53" s="202">
        <f t="shared" si="55"/>
        <v>14</v>
      </c>
      <c r="BC53" s="177">
        <f t="shared" si="56"/>
        <v>1</v>
      </c>
      <c r="BD53" s="177">
        <f t="shared" si="57"/>
        <v>2</v>
      </c>
      <c r="BE53" s="177">
        <f t="shared" si="58"/>
        <v>3</v>
      </c>
      <c r="BF53" s="203">
        <f t="shared" si="59"/>
        <v>0</v>
      </c>
      <c r="BG53" s="48">
        <v>10</v>
      </c>
      <c r="BH53" s="48">
        <v>1</v>
      </c>
      <c r="BI53" s="48">
        <v>0</v>
      </c>
      <c r="BJ53" s="48">
        <f t="shared" si="60"/>
        <v>1</v>
      </c>
      <c r="BK53" s="48">
        <v>0</v>
      </c>
      <c r="BL53" s="178"/>
      <c r="BM53" s="363"/>
      <c r="BN53" s="232" t="s">
        <v>637</v>
      </c>
      <c r="BO53" s="232"/>
      <c r="BP53" s="233"/>
      <c r="BQ53" s="208"/>
      <c r="BR53" s="199">
        <f t="shared" ref="BR53:CF53" si="61">SUM(BR5:BR52)</f>
        <v>46</v>
      </c>
      <c r="BS53" s="199">
        <f t="shared" si="61"/>
        <v>14</v>
      </c>
      <c r="BT53" s="199">
        <f t="shared" si="61"/>
        <v>20</v>
      </c>
      <c r="BU53" s="199">
        <f t="shared" si="61"/>
        <v>34</v>
      </c>
      <c r="BV53" s="199">
        <f t="shared" si="61"/>
        <v>6</v>
      </c>
      <c r="BW53" s="199">
        <f t="shared" si="61"/>
        <v>261</v>
      </c>
      <c r="BX53" s="199">
        <f t="shared" si="61"/>
        <v>88</v>
      </c>
      <c r="BY53" s="199">
        <f t="shared" si="61"/>
        <v>77</v>
      </c>
      <c r="BZ53" s="199">
        <f t="shared" si="61"/>
        <v>165</v>
      </c>
      <c r="CA53" s="199">
        <f t="shared" si="61"/>
        <v>30</v>
      </c>
      <c r="CB53" s="199">
        <f t="shared" si="61"/>
        <v>215</v>
      </c>
      <c r="CC53" s="199">
        <f t="shared" si="61"/>
        <v>74</v>
      </c>
      <c r="CD53" s="199">
        <f t="shared" si="61"/>
        <v>57</v>
      </c>
      <c r="CE53" s="199">
        <f t="shared" si="61"/>
        <v>131</v>
      </c>
      <c r="CF53" s="199">
        <f t="shared" si="61"/>
        <v>24</v>
      </c>
      <c r="CG53" s="363"/>
    </row>
    <row r="54" spans="1:85" ht="16.5" customHeight="1" x14ac:dyDescent="0.25">
      <c r="A54" s="178"/>
      <c r="N54" s="175"/>
      <c r="Q54" s="178"/>
      <c r="R54" s="178"/>
      <c r="S54" s="323"/>
      <c r="T54" s="177"/>
      <c r="U54" s="175"/>
      <c r="V54" s="175"/>
      <c r="W54" s="175"/>
      <c r="X54" s="194"/>
      <c r="Y54" s="175"/>
      <c r="Z54" s="177"/>
      <c r="AA54" s="177"/>
      <c r="AB54" s="177"/>
      <c r="AC54" s="177"/>
      <c r="AD54" s="177"/>
      <c r="AE54" s="176"/>
      <c r="AF54" s="177"/>
      <c r="AG54" s="175"/>
      <c r="AH54" s="175"/>
      <c r="AI54" s="175"/>
      <c r="AJ54" s="194"/>
      <c r="AK54" s="175"/>
      <c r="AL54" s="177"/>
      <c r="AM54" s="177"/>
      <c r="AN54" s="177"/>
      <c r="AO54" s="177"/>
      <c r="AP54" s="177"/>
      <c r="AQ54" s="363"/>
      <c r="AR54" s="363"/>
      <c r="AS54" s="64">
        <v>6.5</v>
      </c>
      <c r="AT54" s="48">
        <v>9</v>
      </c>
      <c r="AU54" s="47" t="s">
        <v>171</v>
      </c>
      <c r="AV54" s="47" t="s">
        <v>21</v>
      </c>
      <c r="AW54" s="177">
        <v>3</v>
      </c>
      <c r="AX54" s="177">
        <v>0</v>
      </c>
      <c r="AY54" s="177">
        <v>1</v>
      </c>
      <c r="AZ54" s="177">
        <f t="shared" si="54"/>
        <v>1</v>
      </c>
      <c r="BA54" s="177">
        <v>0</v>
      </c>
      <c r="BB54" s="202">
        <f t="shared" si="55"/>
        <v>3</v>
      </c>
      <c r="BC54" s="177">
        <f t="shared" si="56"/>
        <v>0</v>
      </c>
      <c r="BD54" s="177">
        <f t="shared" si="57"/>
        <v>1</v>
      </c>
      <c r="BE54" s="177">
        <f t="shared" si="58"/>
        <v>1</v>
      </c>
      <c r="BF54" s="203">
        <f t="shared" si="59"/>
        <v>0</v>
      </c>
      <c r="BG54" s="48"/>
      <c r="BH54" s="48"/>
      <c r="BI54" s="48"/>
      <c r="BJ54" s="48"/>
      <c r="BK54" s="48"/>
      <c r="BL54" s="363"/>
      <c r="BM54" s="363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363"/>
    </row>
    <row r="55" spans="1:85" ht="16.5" customHeight="1" x14ac:dyDescent="0.25">
      <c r="A55" s="178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Q55" s="178"/>
      <c r="R55" s="178"/>
      <c r="S55" s="323"/>
      <c r="T55" s="177"/>
      <c r="U55" s="175"/>
      <c r="V55" s="175"/>
      <c r="W55" s="175"/>
      <c r="X55" s="194"/>
      <c r="Y55" s="175"/>
      <c r="Z55" s="177"/>
      <c r="AA55" s="177"/>
      <c r="AB55" s="177"/>
      <c r="AC55" s="177"/>
      <c r="AD55" s="177"/>
      <c r="AE55" s="176"/>
      <c r="AF55" s="177"/>
      <c r="AG55" s="175"/>
      <c r="AH55" s="175"/>
      <c r="AI55" s="175"/>
      <c r="AJ55" s="194"/>
      <c r="AK55" s="175"/>
      <c r="AL55" s="177"/>
      <c r="AM55" s="177"/>
      <c r="AN55" s="177"/>
      <c r="AO55" s="177"/>
      <c r="AP55" s="177"/>
      <c r="AQ55" s="363"/>
      <c r="AR55" s="363"/>
      <c r="AS55" s="64">
        <v>6</v>
      </c>
      <c r="AT55" s="48">
        <v>19</v>
      </c>
      <c r="AU55" s="47" t="s">
        <v>305</v>
      </c>
      <c r="AV55" s="47" t="s">
        <v>21</v>
      </c>
      <c r="AW55" s="177">
        <v>5</v>
      </c>
      <c r="AX55" s="177">
        <v>0</v>
      </c>
      <c r="AY55" s="177">
        <v>1</v>
      </c>
      <c r="AZ55" s="177">
        <f t="shared" si="54"/>
        <v>1</v>
      </c>
      <c r="BA55" s="177">
        <v>0</v>
      </c>
      <c r="BB55" s="202">
        <f t="shared" si="55"/>
        <v>5</v>
      </c>
      <c r="BC55" s="177">
        <f t="shared" si="56"/>
        <v>0</v>
      </c>
      <c r="BD55" s="177">
        <f t="shared" si="57"/>
        <v>1</v>
      </c>
      <c r="BE55" s="177">
        <f t="shared" si="58"/>
        <v>1</v>
      </c>
      <c r="BF55" s="203">
        <f t="shared" si="59"/>
        <v>0</v>
      </c>
      <c r="BG55" s="48"/>
      <c r="BH55" s="48"/>
      <c r="BI55" s="48"/>
      <c r="BJ55" s="48"/>
      <c r="BK55" s="48"/>
      <c r="BL55" s="363"/>
      <c r="BM55" s="363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363"/>
    </row>
    <row r="56" spans="1:85" ht="16.5" customHeight="1" x14ac:dyDescent="0.25">
      <c r="A56" s="178"/>
      <c r="Q56" s="178"/>
      <c r="R56" s="178"/>
      <c r="S56" s="323"/>
      <c r="T56" s="177"/>
      <c r="U56" s="175"/>
      <c r="V56" s="175"/>
      <c r="W56" s="175"/>
      <c r="X56" s="194"/>
      <c r="Y56" s="175"/>
      <c r="Z56" s="177"/>
      <c r="AA56" s="177"/>
      <c r="AB56" s="177"/>
      <c r="AC56" s="177"/>
      <c r="AD56" s="177"/>
      <c r="AE56" s="176"/>
      <c r="AF56" s="177"/>
      <c r="AG56" s="175"/>
      <c r="AH56" s="175"/>
      <c r="AI56" s="175"/>
      <c r="AJ56" s="194"/>
      <c r="AK56" s="175"/>
      <c r="AL56" s="177"/>
      <c r="AM56" s="177"/>
      <c r="AN56" s="177"/>
      <c r="AO56" s="177"/>
      <c r="AP56" s="177"/>
      <c r="AQ56" s="363"/>
      <c r="AR56" s="363"/>
      <c r="AS56" s="64">
        <v>8.5</v>
      </c>
      <c r="AT56" s="48"/>
      <c r="AU56" s="47" t="s">
        <v>135</v>
      </c>
      <c r="AV56" s="47" t="s">
        <v>21</v>
      </c>
      <c r="AW56" s="177"/>
      <c r="AX56" s="177"/>
      <c r="AY56" s="177"/>
      <c r="AZ56" s="177"/>
      <c r="BA56" s="177"/>
      <c r="BB56" s="202">
        <f t="shared" ref="BB56:BF59" si="62">+AW56+BG56</f>
        <v>5</v>
      </c>
      <c r="BC56" s="177">
        <f t="shared" si="62"/>
        <v>1</v>
      </c>
      <c r="BD56" s="177">
        <f t="shared" si="62"/>
        <v>1</v>
      </c>
      <c r="BE56" s="177">
        <f t="shared" si="62"/>
        <v>2</v>
      </c>
      <c r="BF56" s="203">
        <f t="shared" si="62"/>
        <v>0</v>
      </c>
      <c r="BG56" s="48">
        <v>5</v>
      </c>
      <c r="BH56" s="48">
        <v>1</v>
      </c>
      <c r="BI56" s="48">
        <v>1</v>
      </c>
      <c r="BJ56" s="48">
        <f>+BH56+BI56</f>
        <v>2</v>
      </c>
      <c r="BK56" s="48">
        <v>0</v>
      </c>
      <c r="BL56" s="363"/>
      <c r="BM56" s="363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363"/>
    </row>
    <row r="57" spans="1:85" ht="16.5" customHeight="1" x14ac:dyDescent="0.25">
      <c r="A57" s="178"/>
      <c r="Q57" s="178"/>
      <c r="R57" s="178"/>
      <c r="S57" s="323"/>
      <c r="T57" s="177"/>
      <c r="U57" s="175"/>
      <c r="V57" s="175"/>
      <c r="W57" s="175"/>
      <c r="X57" s="194"/>
      <c r="Y57" s="175"/>
      <c r="Z57" s="177"/>
      <c r="AA57" s="177"/>
      <c r="AB57" s="177"/>
      <c r="AC57" s="177"/>
      <c r="AD57" s="177"/>
      <c r="AE57" s="176"/>
      <c r="AF57" s="177"/>
      <c r="AG57" s="175"/>
      <c r="AH57" s="175"/>
      <c r="AI57" s="175"/>
      <c r="AJ57" s="194"/>
      <c r="AK57" s="175"/>
      <c r="AL57" s="177"/>
      <c r="AM57" s="177"/>
      <c r="AN57" s="177"/>
      <c r="AO57" s="177"/>
      <c r="AP57" s="177"/>
      <c r="AQ57" s="363"/>
      <c r="AR57" s="363"/>
      <c r="AS57" s="64">
        <v>6</v>
      </c>
      <c r="AT57" s="48"/>
      <c r="AU57" s="47" t="s">
        <v>80</v>
      </c>
      <c r="AV57" s="47" t="s">
        <v>21</v>
      </c>
      <c r="AW57" s="177"/>
      <c r="AX57" s="177"/>
      <c r="AY57" s="177"/>
      <c r="AZ57" s="177"/>
      <c r="BA57" s="177"/>
      <c r="BB57" s="202">
        <f t="shared" si="62"/>
        <v>3</v>
      </c>
      <c r="BC57" s="177">
        <f t="shared" si="62"/>
        <v>0</v>
      </c>
      <c r="BD57" s="177">
        <f t="shared" si="62"/>
        <v>1</v>
      </c>
      <c r="BE57" s="177">
        <f t="shared" si="62"/>
        <v>1</v>
      </c>
      <c r="BF57" s="203">
        <f t="shared" si="62"/>
        <v>0</v>
      </c>
      <c r="BG57" s="48">
        <v>3</v>
      </c>
      <c r="BH57" s="48">
        <v>0</v>
      </c>
      <c r="BI57" s="48">
        <v>1</v>
      </c>
      <c r="BJ57" s="48">
        <f>+BH57+BI57</f>
        <v>1</v>
      </c>
      <c r="BK57" s="48">
        <v>0</v>
      </c>
      <c r="BL57" s="363"/>
      <c r="BM57" s="363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363"/>
    </row>
    <row r="58" spans="1:85" ht="16.5" customHeight="1" x14ac:dyDescent="0.25">
      <c r="A58" s="178"/>
      <c r="Q58" s="363"/>
      <c r="R58" s="363"/>
      <c r="S58" s="321"/>
      <c r="T58" s="177"/>
      <c r="U58" s="175"/>
      <c r="V58" s="175"/>
      <c r="W58" s="175"/>
      <c r="X58" s="194"/>
      <c r="Y58" s="175"/>
      <c r="Z58" s="177"/>
      <c r="AA58" s="177"/>
      <c r="AB58" s="177"/>
      <c r="AC58" s="177"/>
      <c r="AD58" s="177"/>
      <c r="AE58" s="176"/>
      <c r="AF58" s="177"/>
      <c r="AG58" s="175"/>
      <c r="AH58" s="175"/>
      <c r="AI58" s="175"/>
      <c r="AJ58" s="194"/>
      <c r="AK58" s="175"/>
      <c r="AL58" s="177"/>
      <c r="AM58" s="177"/>
      <c r="AN58" s="177"/>
      <c r="AO58" s="177"/>
      <c r="AP58" s="177"/>
      <c r="AQ58" s="363"/>
      <c r="AR58" s="363"/>
      <c r="AS58" s="64">
        <v>6.5</v>
      </c>
      <c r="AT58" s="48"/>
      <c r="AU58" s="47" t="s">
        <v>148</v>
      </c>
      <c r="AV58" s="47" t="s">
        <v>21</v>
      </c>
      <c r="AW58" s="177"/>
      <c r="AX58" s="177"/>
      <c r="AY58" s="177"/>
      <c r="AZ58" s="177"/>
      <c r="BA58" s="177"/>
      <c r="BB58" s="202">
        <f t="shared" si="62"/>
        <v>6</v>
      </c>
      <c r="BC58" s="177">
        <f t="shared" si="62"/>
        <v>0</v>
      </c>
      <c r="BD58" s="177">
        <f t="shared" si="62"/>
        <v>1</v>
      </c>
      <c r="BE58" s="177">
        <f t="shared" si="62"/>
        <v>1</v>
      </c>
      <c r="BF58" s="203">
        <f t="shared" si="62"/>
        <v>2</v>
      </c>
      <c r="BG58" s="48">
        <v>6</v>
      </c>
      <c r="BH58" s="48">
        <v>0</v>
      </c>
      <c r="BI58" s="48">
        <v>1</v>
      </c>
      <c r="BJ58" s="48">
        <f>+BH58+BI58</f>
        <v>1</v>
      </c>
      <c r="BK58" s="48">
        <v>2</v>
      </c>
      <c r="BL58" s="363"/>
      <c r="BM58" s="363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363"/>
    </row>
    <row r="59" spans="1:85" ht="16.5" customHeight="1" thickBot="1" x14ac:dyDescent="0.3">
      <c r="A59" s="363"/>
      <c r="Q59" s="178"/>
      <c r="R59" s="178"/>
      <c r="S59" s="323"/>
      <c r="T59" s="177"/>
      <c r="U59" s="175"/>
      <c r="V59" s="175"/>
      <c r="W59" s="175"/>
      <c r="X59" s="194"/>
      <c r="Y59" s="175"/>
      <c r="Z59" s="177"/>
      <c r="AA59" s="177"/>
      <c r="AB59" s="177"/>
      <c r="AC59" s="177"/>
      <c r="AD59" s="177"/>
      <c r="AE59" s="176"/>
      <c r="AF59" s="177"/>
      <c r="AG59" s="175"/>
      <c r="AH59" s="175"/>
      <c r="AI59" s="175"/>
      <c r="AJ59" s="194"/>
      <c r="AK59" s="175"/>
      <c r="AL59" s="177"/>
      <c r="AM59" s="177"/>
      <c r="AN59" s="177"/>
      <c r="AO59" s="177"/>
      <c r="AP59" s="177"/>
      <c r="AQ59" s="363"/>
      <c r="AR59" s="363"/>
      <c r="AS59" s="33" t="s">
        <v>103</v>
      </c>
      <c r="AT59" s="216"/>
      <c r="AU59" s="216"/>
      <c r="AV59" s="216"/>
      <c r="AW59" s="217">
        <f>SUM(AW45:AW58)</f>
        <v>50</v>
      </c>
      <c r="AX59" s="217">
        <f>SUM(AX45:AX58)</f>
        <v>17</v>
      </c>
      <c r="AY59" s="217">
        <f>SUM(AY45:AY58)+SUMIF(Y$5:Y$12,AV58,AI$5:AI$12)</f>
        <v>24</v>
      </c>
      <c r="AZ59" s="217">
        <f>+AY59+AX59</f>
        <v>41</v>
      </c>
      <c r="BA59" s="217">
        <f>SUM(BA45:BA58)</f>
        <v>4</v>
      </c>
      <c r="BB59" s="218">
        <f t="shared" si="62"/>
        <v>198</v>
      </c>
      <c r="BC59" s="217">
        <f t="shared" si="62"/>
        <v>36</v>
      </c>
      <c r="BD59" s="217">
        <f t="shared" si="62"/>
        <v>47</v>
      </c>
      <c r="BE59" s="217">
        <f t="shared" si="62"/>
        <v>83</v>
      </c>
      <c r="BF59" s="219">
        <f t="shared" si="62"/>
        <v>20</v>
      </c>
      <c r="BG59" s="217">
        <f>+SUM(BG45:BG58)</f>
        <v>148</v>
      </c>
      <c r="BH59" s="217">
        <f>+SUM(BH45:BH58)</f>
        <v>19</v>
      </c>
      <c r="BI59" s="217">
        <f>+SUM(BI45:BI58)+SUMIF($Y$35:$Y$42,"Eriton",$AI$35:$AI$42)</f>
        <v>23</v>
      </c>
      <c r="BJ59" s="217">
        <f>+BI59+BH59</f>
        <v>42</v>
      </c>
      <c r="BK59" s="217">
        <f>+SUM(BK45:BK58)+SUMIF($Y$35:$Y$42,"Eriton",$AH$35:$AH$42)</f>
        <v>16</v>
      </c>
      <c r="BL59" s="363"/>
      <c r="BM59" s="363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363"/>
    </row>
    <row r="60" spans="1:85" ht="16.5" customHeight="1" x14ac:dyDescent="0.2">
      <c r="A60" s="178"/>
      <c r="Q60" s="363"/>
      <c r="R60" s="363"/>
      <c r="S60" s="321"/>
      <c r="T60" s="177"/>
      <c r="U60" s="175"/>
      <c r="V60" s="175"/>
      <c r="W60" s="175"/>
      <c r="X60" s="194"/>
      <c r="Y60" s="175"/>
      <c r="Z60" s="177"/>
      <c r="AA60" s="177"/>
      <c r="AB60" s="177"/>
      <c r="AC60" s="177"/>
      <c r="AD60" s="177"/>
      <c r="AE60" s="176"/>
      <c r="AF60" s="177"/>
      <c r="AG60" s="175"/>
      <c r="AH60" s="175"/>
      <c r="AI60" s="175"/>
      <c r="AJ60" s="194"/>
      <c r="AK60" s="175"/>
      <c r="AL60" s="177"/>
      <c r="AM60" s="177"/>
      <c r="AN60" s="177"/>
      <c r="AO60" s="177"/>
      <c r="AP60" s="177"/>
      <c r="AQ60" s="363"/>
      <c r="AR60" s="363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363"/>
      <c r="BM60" s="363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363"/>
    </row>
    <row r="61" spans="1:85" ht="16.5" customHeight="1" x14ac:dyDescent="0.2">
      <c r="A61" s="363"/>
      <c r="Q61" s="178"/>
      <c r="R61" s="178"/>
      <c r="S61" s="323"/>
      <c r="T61" s="177"/>
      <c r="U61" s="175"/>
      <c r="V61" s="175"/>
      <c r="W61" s="175"/>
      <c r="X61" s="194"/>
      <c r="Y61" s="175"/>
      <c r="Z61" s="177"/>
      <c r="AA61" s="177"/>
      <c r="AB61" s="177"/>
      <c r="AC61" s="177"/>
      <c r="AD61" s="177"/>
      <c r="AE61" s="176"/>
      <c r="AF61" s="177"/>
      <c r="AG61" s="175"/>
      <c r="AH61" s="175"/>
      <c r="AI61" s="175"/>
      <c r="AJ61" s="194"/>
      <c r="AK61" s="175"/>
      <c r="AL61" s="177"/>
      <c r="AM61" s="177"/>
      <c r="AN61" s="177"/>
      <c r="AO61" s="177"/>
      <c r="AP61" s="177"/>
      <c r="AQ61" s="363"/>
      <c r="AR61" s="363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363"/>
      <c r="BM61" s="363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363"/>
    </row>
    <row r="62" spans="1:85" ht="16.5" customHeight="1" x14ac:dyDescent="0.2">
      <c r="A62" s="178"/>
      <c r="Q62" s="363"/>
      <c r="R62" s="363"/>
      <c r="S62" s="321"/>
      <c r="T62" s="205"/>
      <c r="U62" s="408" t="s">
        <v>636</v>
      </c>
      <c r="V62" s="408"/>
      <c r="W62" s="408"/>
      <c r="X62" s="408"/>
      <c r="Y62" s="408"/>
      <c r="Z62" s="408"/>
      <c r="AA62" s="408"/>
      <c r="AB62" s="408"/>
      <c r="AC62" s="408"/>
      <c r="AD62" s="408"/>
      <c r="AE62" s="408"/>
      <c r="AF62" s="408"/>
      <c r="AG62" s="408"/>
      <c r="AH62" s="408"/>
      <c r="AI62" s="408"/>
      <c r="AJ62" s="408"/>
      <c r="AK62" s="408"/>
      <c r="AL62" s="408"/>
      <c r="AM62" s="408"/>
      <c r="AN62" s="408"/>
      <c r="AO62" s="408"/>
      <c r="AP62" s="177"/>
      <c r="AQ62" s="363"/>
      <c r="AR62" s="363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363"/>
      <c r="BM62" s="363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363"/>
    </row>
    <row r="63" spans="1:85" ht="16.5" customHeight="1" x14ac:dyDescent="0.2">
      <c r="A63" s="363"/>
      <c r="Q63" s="363"/>
      <c r="R63" s="363"/>
      <c r="S63" s="321"/>
      <c r="T63" s="176"/>
      <c r="U63" s="176"/>
      <c r="V63" s="17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363"/>
      <c r="AR63" s="363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363"/>
      <c r="BM63" s="363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363"/>
    </row>
    <row r="64" spans="1:85" ht="16.5" customHeight="1" x14ac:dyDescent="0.2">
      <c r="A64" s="363"/>
      <c r="Q64" s="363"/>
      <c r="R64" s="363"/>
      <c r="S64" s="321"/>
      <c r="T64" s="176"/>
      <c r="U64" s="235" t="str">
        <f>"Week "&amp;TEXT(C2+1,"##")</f>
        <v>Week 21</v>
      </c>
      <c r="V64" s="235"/>
      <c r="W64" s="235"/>
      <c r="X64" s="409">
        <f>7+E14</f>
        <v>44305</v>
      </c>
      <c r="Y64" s="409"/>
      <c r="Z64" s="236" t="s">
        <v>751</v>
      </c>
      <c r="AA64" s="237"/>
      <c r="AB64" s="237"/>
      <c r="AC64" s="238"/>
      <c r="AD64" s="227"/>
      <c r="AE64" s="174"/>
      <c r="AF64" s="174"/>
      <c r="AG64" s="235" t="str">
        <f>"Week "&amp;TEXT(C2+2,"##")</f>
        <v>Week 22</v>
      </c>
      <c r="AH64" s="235"/>
      <c r="AI64" s="235"/>
      <c r="AJ64" s="409">
        <f>+X64+7</f>
        <v>44312</v>
      </c>
      <c r="AK64" s="409"/>
      <c r="AL64" s="409"/>
      <c r="AM64" s="236" t="s">
        <v>803</v>
      </c>
      <c r="AN64" s="237"/>
      <c r="AO64" s="238"/>
      <c r="AP64" s="177"/>
      <c r="AQ64" s="363"/>
      <c r="AR64" s="363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363"/>
      <c r="BM64" s="363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363"/>
    </row>
    <row r="65" spans="1:85" ht="16.5" customHeight="1" thickBot="1" x14ac:dyDescent="0.25">
      <c r="A65" s="170"/>
      <c r="Q65" s="170"/>
      <c r="R65" s="170"/>
      <c r="S65" s="324"/>
      <c r="T65" s="174"/>
      <c r="U65" s="421" t="s">
        <v>106</v>
      </c>
      <c r="V65" s="421"/>
      <c r="W65" s="366"/>
      <c r="X65" s="366" t="s">
        <v>107</v>
      </c>
      <c r="Y65" s="421" t="s">
        <v>108</v>
      </c>
      <c r="Z65" s="421"/>
      <c r="AA65" s="421"/>
      <c r="AB65" s="421"/>
      <c r="AC65" s="421"/>
      <c r="AD65" s="366" t="s">
        <v>796</v>
      </c>
      <c r="AE65" s="174"/>
      <c r="AF65" s="174"/>
      <c r="AG65" s="421" t="s">
        <v>106</v>
      </c>
      <c r="AH65" s="421"/>
      <c r="AI65" s="366"/>
      <c r="AJ65" s="366" t="s">
        <v>107</v>
      </c>
      <c r="AK65" s="421" t="s">
        <v>108</v>
      </c>
      <c r="AL65" s="421"/>
      <c r="AM65" s="421"/>
      <c r="AN65" s="421"/>
      <c r="AO65" s="421"/>
      <c r="AP65" s="174"/>
      <c r="AQ65" s="240"/>
      <c r="AR65" s="363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363"/>
      <c r="BM65" s="363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363"/>
    </row>
    <row r="66" spans="1:85" ht="16.5" customHeight="1" x14ac:dyDescent="0.2">
      <c r="A66" s="170"/>
      <c r="Q66" s="170"/>
      <c r="R66" s="170"/>
      <c r="S66" s="324"/>
      <c r="T66" s="174"/>
      <c r="U66" s="418">
        <v>0.38541666666666669</v>
      </c>
      <c r="V66" s="418"/>
      <c r="W66" s="364"/>
      <c r="X66" s="362" t="s">
        <v>109</v>
      </c>
      <c r="Y66" s="428" t="s">
        <v>794</v>
      </c>
      <c r="Z66" s="428"/>
      <c r="AA66" s="428"/>
      <c r="AB66" s="428"/>
      <c r="AC66" s="428"/>
      <c r="AD66" s="365" t="s">
        <v>779</v>
      </c>
      <c r="AE66" s="174"/>
      <c r="AF66" s="174"/>
      <c r="AG66" s="418">
        <v>0.38541666666666669</v>
      </c>
      <c r="AH66" s="418"/>
      <c r="AI66" s="364"/>
      <c r="AJ66" s="362" t="s">
        <v>109</v>
      </c>
      <c r="AK66" s="326" t="s">
        <v>799</v>
      </c>
      <c r="AL66" s="326"/>
      <c r="AM66" s="326"/>
      <c r="AN66" s="326"/>
      <c r="AO66" s="326"/>
      <c r="AP66" s="174"/>
      <c r="AQ66" s="240"/>
      <c r="AR66" s="363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363"/>
      <c r="BM66" s="363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363"/>
    </row>
    <row r="67" spans="1:85" ht="16.5" customHeight="1" x14ac:dyDescent="0.2">
      <c r="A67" s="170"/>
      <c r="Q67" s="170"/>
      <c r="R67" s="170"/>
      <c r="S67" s="324"/>
      <c r="T67" s="174"/>
      <c r="U67" s="410">
        <v>0.38541666666666669</v>
      </c>
      <c r="V67" s="410"/>
      <c r="W67" s="364"/>
      <c r="X67" s="362" t="s">
        <v>110</v>
      </c>
      <c r="Y67" s="427" t="s">
        <v>795</v>
      </c>
      <c r="Z67" s="427"/>
      <c r="AA67" s="427"/>
      <c r="AB67" s="427"/>
      <c r="AC67" s="427"/>
      <c r="AD67" s="365" t="s">
        <v>109</v>
      </c>
      <c r="AE67" s="174"/>
      <c r="AF67" s="174"/>
      <c r="AG67" s="410">
        <v>0.38541666666666669</v>
      </c>
      <c r="AH67" s="410"/>
      <c r="AI67" s="364"/>
      <c r="AJ67" s="362" t="s">
        <v>110</v>
      </c>
      <c r="AK67" s="427" t="s">
        <v>800</v>
      </c>
      <c r="AL67" s="427"/>
      <c r="AM67" s="427"/>
      <c r="AN67" s="427"/>
      <c r="AO67" s="427"/>
      <c r="AP67" s="174"/>
      <c r="AQ67" s="240"/>
      <c r="AR67" s="363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363"/>
      <c r="BM67" s="363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363"/>
    </row>
    <row r="68" spans="1:85" ht="16.5" customHeight="1" x14ac:dyDescent="0.2">
      <c r="A68" s="170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0"/>
      <c r="R68" s="170"/>
      <c r="S68" s="324"/>
      <c r="T68" s="174"/>
      <c r="U68" s="410">
        <v>0.42708333333333331</v>
      </c>
      <c r="V68" s="410"/>
      <c r="W68" s="364"/>
      <c r="X68" s="362" t="s">
        <v>109</v>
      </c>
      <c r="Y68" s="427" t="s">
        <v>797</v>
      </c>
      <c r="Z68" s="427"/>
      <c r="AA68" s="427"/>
      <c r="AB68" s="427"/>
      <c r="AC68" s="427"/>
      <c r="AD68" s="365" t="s">
        <v>780</v>
      </c>
      <c r="AE68" s="174"/>
      <c r="AF68" s="174"/>
      <c r="AG68" s="410">
        <v>0.42708333333333331</v>
      </c>
      <c r="AH68" s="410"/>
      <c r="AI68" s="364"/>
      <c r="AJ68" s="362" t="s">
        <v>109</v>
      </c>
      <c r="AK68" s="427" t="s">
        <v>801</v>
      </c>
      <c r="AL68" s="427"/>
      <c r="AM68" s="427"/>
      <c r="AN68" s="427"/>
      <c r="AO68" s="427"/>
      <c r="AP68" s="174"/>
      <c r="AQ68" s="240"/>
      <c r="AR68" s="363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363"/>
      <c r="BM68" s="363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363"/>
    </row>
    <row r="69" spans="1:85" ht="16.5" customHeight="1" x14ac:dyDescent="0.2">
      <c r="A69" s="170"/>
      <c r="Q69" s="170"/>
      <c r="R69" s="170"/>
      <c r="S69" s="324"/>
      <c r="T69" s="174"/>
      <c r="U69" s="410">
        <v>0.42708333333333331</v>
      </c>
      <c r="V69" s="410"/>
      <c r="W69" s="364"/>
      <c r="X69" s="362" t="s">
        <v>110</v>
      </c>
      <c r="Y69" s="427" t="s">
        <v>798</v>
      </c>
      <c r="Z69" s="427"/>
      <c r="AA69" s="427"/>
      <c r="AB69" s="427"/>
      <c r="AC69" s="427"/>
      <c r="AD69" s="365" t="s">
        <v>110</v>
      </c>
      <c r="AE69" s="174"/>
      <c r="AF69" s="174"/>
      <c r="AG69" s="410">
        <v>0.42708333333333331</v>
      </c>
      <c r="AH69" s="410"/>
      <c r="AI69" s="364"/>
      <c r="AJ69" s="362" t="s">
        <v>110</v>
      </c>
      <c r="AK69" s="427" t="s">
        <v>802</v>
      </c>
      <c r="AL69" s="427"/>
      <c r="AM69" s="427"/>
      <c r="AN69" s="427"/>
      <c r="AO69" s="427"/>
      <c r="AP69" s="174"/>
      <c r="AQ69" s="240"/>
      <c r="AR69" s="363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363"/>
      <c r="BM69" s="363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363"/>
    </row>
    <row r="70" spans="1:85" ht="16.5" customHeight="1" x14ac:dyDescent="0.2">
      <c r="A70" s="170"/>
      <c r="Q70" s="170"/>
      <c r="R70" s="170"/>
      <c r="S70" s="324"/>
      <c r="T70" s="174"/>
      <c r="U70" s="364"/>
      <c r="V70" s="364"/>
      <c r="W70" s="364"/>
      <c r="X70" s="362"/>
      <c r="Y70" s="365"/>
      <c r="Z70" s="365"/>
      <c r="AA70" s="365"/>
      <c r="AB70" s="176"/>
      <c r="AC70" s="176"/>
      <c r="AD70" s="365"/>
      <c r="AE70" s="174"/>
      <c r="AF70" s="174"/>
      <c r="AG70" s="364"/>
      <c r="AH70" s="364"/>
      <c r="AI70" s="364"/>
      <c r="AJ70" s="362"/>
      <c r="AK70" s="365"/>
      <c r="AL70" s="365"/>
      <c r="AM70" s="365"/>
      <c r="AN70" s="365"/>
      <c r="AO70" s="365"/>
      <c r="AP70" s="174"/>
      <c r="AQ70" s="240"/>
      <c r="AR70" s="363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363"/>
      <c r="BM70" s="363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363"/>
    </row>
    <row r="71" spans="1:85" ht="16.5" customHeight="1" x14ac:dyDescent="0.2">
      <c r="A71" s="170"/>
      <c r="Q71" s="170"/>
      <c r="R71" s="170"/>
      <c r="S71" s="324"/>
      <c r="T71" s="174"/>
      <c r="U71" s="364"/>
      <c r="V71" s="364"/>
      <c r="W71" s="364"/>
      <c r="X71" s="362"/>
      <c r="Y71" s="365"/>
      <c r="Z71" s="365"/>
      <c r="AA71" s="365"/>
      <c r="AB71" s="176"/>
      <c r="AC71" s="176"/>
      <c r="AD71" s="365"/>
      <c r="AE71" s="174"/>
      <c r="AF71" s="174"/>
      <c r="AG71" s="364"/>
      <c r="AH71" s="364"/>
      <c r="AI71" s="364"/>
      <c r="AJ71" s="362"/>
      <c r="AK71" s="365"/>
      <c r="AL71" s="365"/>
      <c r="AM71" s="365"/>
      <c r="AN71" s="365"/>
      <c r="AO71" s="365"/>
      <c r="AP71" s="174"/>
      <c r="AQ71" s="240"/>
      <c r="AR71" s="363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363"/>
      <c r="BM71" s="363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363"/>
    </row>
    <row r="72" spans="1:85" ht="16.5" customHeight="1" x14ac:dyDescent="0.2">
      <c r="A72" s="170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5"/>
      <c r="O72" s="174"/>
      <c r="P72" s="174"/>
      <c r="Q72" s="170"/>
      <c r="R72" s="170"/>
      <c r="S72" s="32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240"/>
      <c r="AR72" s="363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363"/>
      <c r="BM72" s="363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363"/>
    </row>
    <row r="73" spans="1:85" ht="16.5" customHeight="1" x14ac:dyDescent="0.2">
      <c r="A73" s="170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240"/>
      <c r="AR73" s="363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363"/>
      <c r="BM73" s="363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363"/>
    </row>
    <row r="74" spans="1:85" ht="16.5" customHeight="1" x14ac:dyDescent="0.2">
      <c r="A74" s="170"/>
      <c r="B74" s="407" t="s">
        <v>669</v>
      </c>
      <c r="C74" s="407"/>
      <c r="D74" s="407"/>
      <c r="E74" s="407"/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407"/>
      <c r="Q74" s="170"/>
      <c r="R74" s="170"/>
      <c r="S74" s="170"/>
      <c r="T74" s="407" t="s">
        <v>638</v>
      </c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240"/>
      <c r="AR74" s="363"/>
      <c r="AS74" s="430" t="s">
        <v>622</v>
      </c>
      <c r="AT74" s="430"/>
      <c r="AU74" s="430"/>
      <c r="AV74" s="430"/>
      <c r="AW74" s="430"/>
      <c r="AX74" s="430"/>
      <c r="AY74" s="430"/>
      <c r="AZ74" s="430"/>
      <c r="BA74" s="430"/>
      <c r="BB74" s="430"/>
      <c r="BC74" s="430"/>
      <c r="BD74" s="430"/>
      <c r="BE74" s="430"/>
      <c r="BF74" s="430"/>
      <c r="BG74" s="430"/>
      <c r="BH74" s="430"/>
      <c r="BI74" s="430"/>
      <c r="BJ74" s="430"/>
      <c r="BK74" s="430"/>
      <c r="BL74" s="363"/>
      <c r="BM74" s="363"/>
      <c r="BN74" s="430" t="s">
        <v>639</v>
      </c>
      <c r="BO74" s="430"/>
      <c r="BP74" s="430"/>
      <c r="BQ74" s="430"/>
      <c r="BR74" s="430"/>
      <c r="BS74" s="430"/>
      <c r="BT74" s="430"/>
      <c r="BU74" s="430"/>
      <c r="BV74" s="430"/>
      <c r="BW74" s="430"/>
      <c r="BX74" s="430"/>
      <c r="BY74" s="430"/>
      <c r="BZ74" s="430"/>
      <c r="CA74" s="430"/>
      <c r="CB74" s="430"/>
      <c r="CC74" s="430"/>
      <c r="CD74" s="430"/>
      <c r="CE74" s="430"/>
      <c r="CF74" s="430"/>
      <c r="CG74" s="363"/>
    </row>
    <row r="75" spans="1:85" ht="16.5" customHeight="1" x14ac:dyDescent="0.2">
      <c r="A75" s="170"/>
      <c r="B75" s="362" t="s">
        <v>146</v>
      </c>
      <c r="C75" s="362">
        <f>+C2</f>
        <v>20</v>
      </c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244"/>
      <c r="Q75" s="170"/>
      <c r="R75" s="170"/>
      <c r="S75" s="324"/>
      <c r="AL75" s="362"/>
      <c r="AM75" s="362"/>
      <c r="AN75" s="362"/>
      <c r="AO75" s="362"/>
      <c r="AP75" s="362"/>
      <c r="AQ75" s="170"/>
      <c r="AR75" s="363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363"/>
      <c r="BM75" s="363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363"/>
    </row>
    <row r="76" spans="1:85" ht="16.5" customHeight="1" thickBot="1" x14ac:dyDescent="0.25">
      <c r="A76" s="363"/>
      <c r="B76" s="174"/>
      <c r="C76" s="174"/>
      <c r="D76" s="180" t="s">
        <v>123</v>
      </c>
      <c r="E76" s="180"/>
      <c r="F76" s="180"/>
      <c r="G76" s="182" t="s">
        <v>2</v>
      </c>
      <c r="H76" s="182"/>
      <c r="I76" s="182" t="s">
        <v>4</v>
      </c>
      <c r="J76" s="182" t="s">
        <v>30</v>
      </c>
      <c r="K76" s="182" t="s">
        <v>31</v>
      </c>
      <c r="L76" s="340" t="s">
        <v>32</v>
      </c>
      <c r="M76" s="182" t="s">
        <v>3</v>
      </c>
      <c r="N76" s="174"/>
      <c r="O76" s="174"/>
      <c r="P76" s="174"/>
      <c r="Q76" s="363"/>
      <c r="R76" s="363"/>
      <c r="S76" s="321"/>
      <c r="T76" s="408" t="s">
        <v>654</v>
      </c>
      <c r="U76" s="408"/>
      <c r="V76" s="408"/>
      <c r="W76" s="408"/>
      <c r="X76" s="408"/>
      <c r="Y76" s="408"/>
      <c r="Z76" s="408"/>
      <c r="AA76" s="408"/>
      <c r="AB76" s="408"/>
      <c r="AC76" s="408"/>
      <c r="AD76" s="408"/>
      <c r="AE76" s="408"/>
      <c r="AF76" s="408"/>
      <c r="AG76" s="408"/>
      <c r="AH76" s="408"/>
      <c r="AI76" s="408"/>
      <c r="AJ76" s="408"/>
      <c r="AK76" s="408"/>
      <c r="AL76" s="408"/>
      <c r="AM76" s="408"/>
      <c r="AN76" s="177"/>
      <c r="AO76" s="177"/>
      <c r="AP76" s="177"/>
      <c r="AQ76" s="363"/>
      <c r="AR76" s="363"/>
      <c r="AS76" s="174"/>
      <c r="AT76" s="174"/>
      <c r="AU76" s="174"/>
      <c r="AV76" s="174"/>
      <c r="AW76" s="407" t="s">
        <v>654</v>
      </c>
      <c r="AX76" s="407"/>
      <c r="AY76" s="407"/>
      <c r="AZ76" s="407"/>
      <c r="BA76" s="415"/>
      <c r="BB76" s="416" t="s">
        <v>652</v>
      </c>
      <c r="BC76" s="408"/>
      <c r="BD76" s="408"/>
      <c r="BE76" s="408"/>
      <c r="BF76" s="417"/>
      <c r="BG76" s="407" t="s">
        <v>663</v>
      </c>
      <c r="BH76" s="407"/>
      <c r="BI76" s="407"/>
      <c r="BJ76" s="407"/>
      <c r="BK76" s="407"/>
      <c r="BL76" s="363"/>
      <c r="BM76" s="363"/>
      <c r="BN76" s="174"/>
      <c r="BO76" s="174"/>
      <c r="BP76" s="174"/>
      <c r="BQ76" s="174"/>
      <c r="BR76" s="407" t="s">
        <v>654</v>
      </c>
      <c r="BS76" s="407"/>
      <c r="BT76" s="407"/>
      <c r="BU76" s="407"/>
      <c r="BV76" s="415"/>
      <c r="BW76" s="416" t="s">
        <v>652</v>
      </c>
      <c r="BX76" s="408"/>
      <c r="BY76" s="408"/>
      <c r="BZ76" s="408"/>
      <c r="CA76" s="417"/>
      <c r="CB76" s="407" t="s">
        <v>663</v>
      </c>
      <c r="CC76" s="407"/>
      <c r="CD76" s="407"/>
      <c r="CE76" s="407"/>
      <c r="CF76" s="407"/>
      <c r="CG76" s="363"/>
    </row>
    <row r="77" spans="1:85" ht="16.5" customHeight="1" thickBot="1" x14ac:dyDescent="0.3">
      <c r="A77" s="363"/>
      <c r="B77" s="174"/>
      <c r="C77" s="174"/>
      <c r="D77" s="47" t="s">
        <v>71</v>
      </c>
      <c r="G77" s="47" t="s">
        <v>17</v>
      </c>
      <c r="I77" s="177">
        <v>5</v>
      </c>
      <c r="J77" s="177">
        <v>10</v>
      </c>
      <c r="K77" s="177">
        <v>10</v>
      </c>
      <c r="L77" s="318">
        <v>20</v>
      </c>
      <c r="M77" s="177">
        <v>0</v>
      </c>
      <c r="N77" s="174"/>
      <c r="O77" s="174"/>
      <c r="P77" s="174"/>
      <c r="Q77" s="170"/>
      <c r="R77" s="170"/>
      <c r="S77" s="324"/>
      <c r="AL77" s="174"/>
      <c r="AM77" s="177"/>
      <c r="AN77" s="177"/>
      <c r="AO77" s="177"/>
      <c r="AP77" s="177"/>
      <c r="AQ77" s="170"/>
      <c r="AR77" s="363"/>
      <c r="AS77" s="186" t="s">
        <v>28</v>
      </c>
      <c r="AT77" s="186"/>
      <c r="AU77" s="186"/>
      <c r="AV77" s="187" t="s">
        <v>29</v>
      </c>
      <c r="AW77" s="363" t="s">
        <v>4</v>
      </c>
      <c r="AX77" s="363" t="s">
        <v>30</v>
      </c>
      <c r="AY77" s="363" t="s">
        <v>31</v>
      </c>
      <c r="AZ77" s="188" t="s">
        <v>32</v>
      </c>
      <c r="BA77" s="363" t="s">
        <v>3</v>
      </c>
      <c r="BB77" s="189" t="s">
        <v>4</v>
      </c>
      <c r="BC77" s="190" t="s">
        <v>30</v>
      </c>
      <c r="BD77" s="190" t="s">
        <v>31</v>
      </c>
      <c r="BE77" s="190" t="s">
        <v>32</v>
      </c>
      <c r="BF77" s="191" t="s">
        <v>3</v>
      </c>
      <c r="BG77" s="188" t="s">
        <v>4</v>
      </c>
      <c r="BH77" s="188" t="s">
        <v>30</v>
      </c>
      <c r="BI77" s="188" t="s">
        <v>31</v>
      </c>
      <c r="BJ77" s="188" t="s">
        <v>32</v>
      </c>
      <c r="BK77" s="188" t="s">
        <v>3</v>
      </c>
      <c r="BL77" s="363"/>
      <c r="BM77" s="363"/>
      <c r="BN77" s="192" t="s">
        <v>28</v>
      </c>
      <c r="BO77" s="192"/>
      <c r="BP77" s="192"/>
      <c r="BQ77" s="193"/>
      <c r="BR77" s="188" t="s">
        <v>4</v>
      </c>
      <c r="BS77" s="188" t="s">
        <v>30</v>
      </c>
      <c r="BT77" s="188" t="s">
        <v>31</v>
      </c>
      <c r="BU77" s="188" t="s">
        <v>32</v>
      </c>
      <c r="BV77" s="188" t="s">
        <v>3</v>
      </c>
      <c r="BW77" s="189" t="s">
        <v>4</v>
      </c>
      <c r="BX77" s="190" t="s">
        <v>30</v>
      </c>
      <c r="BY77" s="190" t="s">
        <v>31</v>
      </c>
      <c r="BZ77" s="190" t="s">
        <v>32</v>
      </c>
      <c r="CA77" s="191" t="s">
        <v>3</v>
      </c>
      <c r="CB77" s="188" t="s">
        <v>4</v>
      </c>
      <c r="CC77" s="188" t="s">
        <v>30</v>
      </c>
      <c r="CD77" s="188" t="s">
        <v>31</v>
      </c>
      <c r="CE77" s="188" t="s">
        <v>32</v>
      </c>
      <c r="CF77" s="188" t="s">
        <v>3</v>
      </c>
      <c r="CG77" s="363"/>
    </row>
    <row r="78" spans="1:85" ht="16.5" customHeight="1" thickBot="1" x14ac:dyDescent="0.3">
      <c r="A78" s="363"/>
      <c r="B78" s="174"/>
      <c r="C78" s="174"/>
      <c r="D78" s="47" t="s">
        <v>158</v>
      </c>
      <c r="G78" s="47" t="s">
        <v>179</v>
      </c>
      <c r="I78" s="177">
        <v>5</v>
      </c>
      <c r="J78" s="177">
        <v>9</v>
      </c>
      <c r="K78" s="177">
        <v>6</v>
      </c>
      <c r="L78" s="318">
        <v>15</v>
      </c>
      <c r="M78" s="177">
        <v>0</v>
      </c>
      <c r="N78" s="174"/>
      <c r="O78" s="174"/>
      <c r="P78" s="174"/>
      <c r="Q78" s="170"/>
      <c r="R78" s="170"/>
      <c r="S78" s="324"/>
      <c r="T78" s="67" t="s">
        <v>310</v>
      </c>
      <c r="U78" s="245" t="s">
        <v>145</v>
      </c>
      <c r="V78" s="245"/>
      <c r="W78" s="245"/>
      <c r="X78" s="245"/>
      <c r="Y78" s="245"/>
      <c r="Z78" s="245"/>
      <c r="AA78" s="190"/>
      <c r="AB78" s="361" t="s">
        <v>4</v>
      </c>
      <c r="AC78" s="361" t="s">
        <v>8</v>
      </c>
      <c r="AD78" s="361" t="s">
        <v>9</v>
      </c>
      <c r="AE78" s="361" t="s">
        <v>10</v>
      </c>
      <c r="AF78" s="414" t="s">
        <v>129</v>
      </c>
      <c r="AG78" s="414"/>
      <c r="AH78" s="361" t="s">
        <v>3</v>
      </c>
      <c r="AI78" s="361" t="s">
        <v>130</v>
      </c>
      <c r="AJ78" s="361" t="s">
        <v>5</v>
      </c>
      <c r="AK78" s="361" t="s">
        <v>7</v>
      </c>
      <c r="AL78" s="361" t="s">
        <v>6</v>
      </c>
      <c r="AM78" s="361" t="s">
        <v>131</v>
      </c>
      <c r="AN78" s="177"/>
      <c r="AO78" s="177"/>
      <c r="AP78" s="177"/>
      <c r="AQ78" s="170"/>
      <c r="AR78" s="363"/>
      <c r="AS78" s="28" t="s">
        <v>173</v>
      </c>
      <c r="AT78" s="197"/>
      <c r="AU78" s="197"/>
      <c r="AV78" s="30" t="s">
        <v>178</v>
      </c>
      <c r="AW78" s="199">
        <v>6</v>
      </c>
      <c r="AX78" s="199">
        <v>1</v>
      </c>
      <c r="AY78" s="199">
        <v>3</v>
      </c>
      <c r="AZ78" s="177">
        <f t="shared" ref="AZ78:AZ100" si="63">+AY78+AX78</f>
        <v>4</v>
      </c>
      <c r="BA78" s="199">
        <v>0</v>
      </c>
      <c r="BB78" s="200">
        <f t="shared" ref="BB78:BF93" si="64">+AW78+BG78</f>
        <v>18</v>
      </c>
      <c r="BC78" s="199">
        <f t="shared" si="64"/>
        <v>15</v>
      </c>
      <c r="BD78" s="199">
        <f t="shared" si="64"/>
        <v>7</v>
      </c>
      <c r="BE78" s="177">
        <f t="shared" si="64"/>
        <v>22</v>
      </c>
      <c r="BF78" s="201">
        <f t="shared" si="64"/>
        <v>2</v>
      </c>
      <c r="BG78" s="31">
        <v>12</v>
      </c>
      <c r="BH78" s="31">
        <v>14</v>
      </c>
      <c r="BI78" s="31">
        <v>4</v>
      </c>
      <c r="BJ78" s="31">
        <f t="shared" ref="BJ78" si="65">+BH78+BI78</f>
        <v>18</v>
      </c>
      <c r="BK78" s="31">
        <v>2</v>
      </c>
      <c r="BL78" s="363"/>
      <c r="BM78" s="363"/>
      <c r="BN78" s="64">
        <v>7</v>
      </c>
      <c r="BP78" s="47" t="s">
        <v>724</v>
      </c>
      <c r="BQ78" s="174"/>
      <c r="BR78" s="177">
        <v>1</v>
      </c>
      <c r="BS78" s="177">
        <v>0</v>
      </c>
      <c r="BT78" s="177">
        <v>0</v>
      </c>
      <c r="BU78" s="177">
        <f t="shared" ref="BU78" si="66">+BS78+BT78</f>
        <v>0</v>
      </c>
      <c r="BV78" s="177">
        <v>0</v>
      </c>
      <c r="BW78" s="202">
        <f t="shared" ref="BW78:BY83" si="67">+CB78+BR78</f>
        <v>1</v>
      </c>
      <c r="BX78" s="177">
        <f t="shared" si="67"/>
        <v>0</v>
      </c>
      <c r="BY78" s="177">
        <f t="shared" si="67"/>
        <v>0</v>
      </c>
      <c r="BZ78" s="177">
        <f t="shared" ref="BZ78" si="68">+BX78+BY78</f>
        <v>0</v>
      </c>
      <c r="CA78" s="203">
        <f t="shared" ref="CA78:CA83" si="69">+CF78+BV78</f>
        <v>0</v>
      </c>
      <c r="CB78" s="48">
        <v>0</v>
      </c>
      <c r="CC78" s="48">
        <v>0</v>
      </c>
      <c r="CD78" s="48">
        <v>0</v>
      </c>
      <c r="CE78" s="48">
        <f t="shared" ref="CE78:CE83" si="70">+CC78+CD78</f>
        <v>0</v>
      </c>
      <c r="CF78" s="48">
        <v>0</v>
      </c>
      <c r="CG78" s="363"/>
    </row>
    <row r="79" spans="1:85" ht="16.5" customHeight="1" thickBot="1" x14ac:dyDescent="0.3">
      <c r="A79" s="363"/>
      <c r="B79" s="174"/>
      <c r="C79" s="174"/>
      <c r="D79" s="47" t="s">
        <v>40</v>
      </c>
      <c r="G79" s="47" t="s">
        <v>17</v>
      </c>
      <c r="I79" s="177">
        <v>4</v>
      </c>
      <c r="J79" s="177">
        <v>3</v>
      </c>
      <c r="K79" s="177">
        <v>11</v>
      </c>
      <c r="L79" s="318">
        <v>14</v>
      </c>
      <c r="M79" s="177">
        <v>2</v>
      </c>
      <c r="N79" s="174"/>
      <c r="O79" s="174"/>
      <c r="P79" s="174"/>
      <c r="Q79" s="363"/>
      <c r="R79" s="363"/>
      <c r="S79" s="321"/>
      <c r="T79" s="118">
        <v>7.5</v>
      </c>
      <c r="U79" s="76" t="s">
        <v>98</v>
      </c>
      <c r="V79" s="76"/>
      <c r="W79" s="76"/>
      <c r="X79" s="76"/>
      <c r="Y79" s="119"/>
      <c r="Z79" s="76"/>
      <c r="AA79" s="58"/>
      <c r="AB79" s="58">
        <v>6</v>
      </c>
      <c r="AC79" s="58">
        <v>5</v>
      </c>
      <c r="AD79" s="58">
        <v>1</v>
      </c>
      <c r="AE79" s="58">
        <v>0</v>
      </c>
      <c r="AF79" s="413">
        <f t="shared" ref="AF79" si="71">(2*AC79+AE79)/(2*AB79)</f>
        <v>0.83333333333333337</v>
      </c>
      <c r="AG79" s="413"/>
      <c r="AH79" s="58">
        <v>0</v>
      </c>
      <c r="AI79" s="58">
        <v>0</v>
      </c>
      <c r="AJ79" s="58">
        <v>11</v>
      </c>
      <c r="AK79" s="58">
        <v>0</v>
      </c>
      <c r="AL79" s="58">
        <v>0</v>
      </c>
      <c r="AM79" s="120">
        <f t="shared" ref="AM79" si="72">+AJ79/AB79</f>
        <v>1.8333333333333333</v>
      </c>
      <c r="AN79" s="177"/>
      <c r="AO79" s="177"/>
      <c r="AP79" s="177"/>
      <c r="AQ79" s="363"/>
      <c r="AR79" s="363"/>
      <c r="AS79" s="64">
        <v>9</v>
      </c>
      <c r="AT79" s="48">
        <v>9</v>
      </c>
      <c r="AU79" s="47" t="s">
        <v>158</v>
      </c>
      <c r="AV79" s="32" t="s">
        <v>179</v>
      </c>
      <c r="AW79" s="177">
        <v>5</v>
      </c>
      <c r="AX79" s="177">
        <v>9</v>
      </c>
      <c r="AY79" s="177">
        <v>6</v>
      </c>
      <c r="AZ79" s="177">
        <f t="shared" ref="AZ79:AZ88" si="73">+AY79+AX79</f>
        <v>15</v>
      </c>
      <c r="BA79" s="177">
        <v>0</v>
      </c>
      <c r="BB79" s="202">
        <f t="shared" ref="BB79" si="74">+AW79+BG79</f>
        <v>20</v>
      </c>
      <c r="BC79" s="177">
        <f t="shared" si="64"/>
        <v>28</v>
      </c>
      <c r="BD79" s="177">
        <f t="shared" si="64"/>
        <v>14</v>
      </c>
      <c r="BE79" s="177">
        <f t="shared" si="64"/>
        <v>42</v>
      </c>
      <c r="BF79" s="203">
        <f t="shared" si="64"/>
        <v>2</v>
      </c>
      <c r="BG79" s="48">
        <v>15</v>
      </c>
      <c r="BH79" s="48">
        <v>19</v>
      </c>
      <c r="BI79" s="48">
        <v>8</v>
      </c>
      <c r="BJ79" s="48">
        <f t="shared" ref="BJ79:BJ88" si="75">+BH79+BI79</f>
        <v>27</v>
      </c>
      <c r="BK79" s="48">
        <v>2</v>
      </c>
      <c r="BL79" s="363"/>
      <c r="BM79" s="363"/>
      <c r="BN79" s="64">
        <v>8</v>
      </c>
      <c r="BP79" s="47" t="s">
        <v>45</v>
      </c>
      <c r="BQ79" s="174"/>
      <c r="BR79" s="177">
        <v>0</v>
      </c>
      <c r="BS79" s="177">
        <v>0</v>
      </c>
      <c r="BT79" s="177">
        <v>0</v>
      </c>
      <c r="BU79" s="177">
        <f>+BS79+BT79</f>
        <v>0</v>
      </c>
      <c r="BV79" s="177">
        <v>0</v>
      </c>
      <c r="BW79" s="202">
        <f t="shared" si="67"/>
        <v>1</v>
      </c>
      <c r="BX79" s="177">
        <f t="shared" si="67"/>
        <v>1</v>
      </c>
      <c r="BY79" s="177">
        <f t="shared" si="67"/>
        <v>0</v>
      </c>
      <c r="BZ79" s="177">
        <f>+BX79+BY79</f>
        <v>1</v>
      </c>
      <c r="CA79" s="203">
        <f t="shared" si="69"/>
        <v>0</v>
      </c>
      <c r="CB79" s="48">
        <v>1</v>
      </c>
      <c r="CC79" s="48">
        <v>1</v>
      </c>
      <c r="CD79" s="48">
        <v>0</v>
      </c>
      <c r="CE79" s="48">
        <f t="shared" si="70"/>
        <v>1</v>
      </c>
      <c r="CF79" s="48">
        <v>0</v>
      </c>
      <c r="CG79" s="363"/>
    </row>
    <row r="80" spans="1:85" ht="16.5" customHeight="1" x14ac:dyDescent="0.25">
      <c r="A80" s="363"/>
      <c r="B80" s="174"/>
      <c r="C80" s="174"/>
      <c r="D80" s="47" t="s">
        <v>91</v>
      </c>
      <c r="G80" s="47" t="s">
        <v>309</v>
      </c>
      <c r="I80" s="177">
        <v>4</v>
      </c>
      <c r="J80" s="177">
        <v>5</v>
      </c>
      <c r="K80" s="177">
        <v>5</v>
      </c>
      <c r="L80" s="318">
        <v>10</v>
      </c>
      <c r="M80" s="177">
        <v>2</v>
      </c>
      <c r="N80" s="174"/>
      <c r="O80" s="174"/>
      <c r="P80" s="174"/>
      <c r="Q80" s="363"/>
      <c r="R80" s="363"/>
      <c r="S80" s="321"/>
      <c r="T80" s="208"/>
      <c r="U80" s="214"/>
      <c r="V80" s="215" t="s">
        <v>656</v>
      </c>
      <c r="W80" s="214"/>
      <c r="X80" s="214"/>
      <c r="Y80" s="215"/>
      <c r="Z80" s="199"/>
      <c r="AA80" s="199"/>
      <c r="AB80" s="68">
        <f>SUM(AB79)</f>
        <v>6</v>
      </c>
      <c r="AC80" s="68">
        <f t="shared" ref="AC80:AE80" si="76">SUM(AC79)</f>
        <v>5</v>
      </c>
      <c r="AD80" s="68">
        <f t="shared" si="76"/>
        <v>1</v>
      </c>
      <c r="AE80" s="68">
        <f t="shared" si="76"/>
        <v>0</v>
      </c>
      <c r="AF80" s="413">
        <f>(2*AC80+AE80)/(2*AB80)</f>
        <v>0.83333333333333337</v>
      </c>
      <c r="AG80" s="413"/>
      <c r="AH80" s="68">
        <f t="shared" ref="AH80" si="77">SUM(AH79)</f>
        <v>0</v>
      </c>
      <c r="AI80" s="68">
        <f t="shared" ref="AI80:AL80" si="78">SUM(AI79)</f>
        <v>0</v>
      </c>
      <c r="AJ80" s="68">
        <f t="shared" si="78"/>
        <v>11</v>
      </c>
      <c r="AK80" s="68">
        <f t="shared" si="78"/>
        <v>0</v>
      </c>
      <c r="AL80" s="68">
        <f t="shared" si="78"/>
        <v>0</v>
      </c>
      <c r="AM80" s="85">
        <f>+AJ80/AB80</f>
        <v>1.8333333333333333</v>
      </c>
      <c r="AN80" s="177"/>
      <c r="AO80" s="177"/>
      <c r="AP80" s="177"/>
      <c r="AQ80" s="363"/>
      <c r="AR80" s="363"/>
      <c r="AS80" s="64">
        <v>7.5</v>
      </c>
      <c r="AT80" s="48">
        <v>4</v>
      </c>
      <c r="AU80" s="47" t="s">
        <v>37</v>
      </c>
      <c r="AV80" s="32" t="s">
        <v>179</v>
      </c>
      <c r="AW80" s="177">
        <v>5</v>
      </c>
      <c r="AX80" s="177">
        <v>1</v>
      </c>
      <c r="AY80" s="177">
        <v>7</v>
      </c>
      <c r="AZ80" s="177">
        <f t="shared" si="73"/>
        <v>8</v>
      </c>
      <c r="BA80" s="177">
        <v>0</v>
      </c>
      <c r="BB80" s="202">
        <f t="shared" si="64"/>
        <v>20</v>
      </c>
      <c r="BC80" s="177">
        <f t="shared" si="64"/>
        <v>5</v>
      </c>
      <c r="BD80" s="177">
        <f t="shared" si="64"/>
        <v>20</v>
      </c>
      <c r="BE80" s="177">
        <f t="shared" si="64"/>
        <v>25</v>
      </c>
      <c r="BF80" s="203">
        <f t="shared" si="64"/>
        <v>4</v>
      </c>
      <c r="BG80" s="48">
        <v>15</v>
      </c>
      <c r="BH80" s="48">
        <v>4</v>
      </c>
      <c r="BI80" s="48">
        <v>13</v>
      </c>
      <c r="BJ80" s="48">
        <f t="shared" si="75"/>
        <v>17</v>
      </c>
      <c r="BK80" s="48">
        <v>4</v>
      </c>
      <c r="BL80" s="363"/>
      <c r="BM80" s="363"/>
      <c r="BN80" s="64">
        <v>6.5</v>
      </c>
      <c r="BP80" s="47" t="s">
        <v>161</v>
      </c>
      <c r="BQ80" s="174"/>
      <c r="BR80" s="177">
        <v>0</v>
      </c>
      <c r="BS80" s="177">
        <v>0</v>
      </c>
      <c r="BT80" s="177">
        <v>0</v>
      </c>
      <c r="BU80" s="177">
        <f t="shared" ref="BU80:BU84" si="79">+BS80+BT80</f>
        <v>0</v>
      </c>
      <c r="BV80" s="177">
        <v>0</v>
      </c>
      <c r="BW80" s="202">
        <f t="shared" si="67"/>
        <v>1</v>
      </c>
      <c r="BX80" s="177">
        <f t="shared" si="67"/>
        <v>0</v>
      </c>
      <c r="BY80" s="177">
        <f t="shared" si="67"/>
        <v>1</v>
      </c>
      <c r="BZ80" s="177">
        <f t="shared" ref="BZ80:BZ84" si="80">+BX80+BY80</f>
        <v>1</v>
      </c>
      <c r="CA80" s="203">
        <f t="shared" si="69"/>
        <v>0</v>
      </c>
      <c r="CB80" s="48">
        <v>1</v>
      </c>
      <c r="CC80" s="48">
        <v>0</v>
      </c>
      <c r="CD80" s="48">
        <v>1</v>
      </c>
      <c r="CE80" s="48">
        <f t="shared" si="70"/>
        <v>1</v>
      </c>
      <c r="CF80" s="48">
        <v>0</v>
      </c>
      <c r="CG80" s="363"/>
    </row>
    <row r="81" spans="1:85" ht="16.5" customHeight="1" x14ac:dyDescent="0.25">
      <c r="A81" s="363"/>
      <c r="B81" s="174"/>
      <c r="C81" s="174"/>
      <c r="D81" s="47" t="s">
        <v>265</v>
      </c>
      <c r="G81" s="47" t="s">
        <v>309</v>
      </c>
      <c r="I81" s="177">
        <v>5</v>
      </c>
      <c r="J81" s="177">
        <v>8</v>
      </c>
      <c r="K81" s="177">
        <v>1</v>
      </c>
      <c r="L81" s="318">
        <v>9</v>
      </c>
      <c r="M81" s="177">
        <v>18</v>
      </c>
      <c r="N81" s="174"/>
      <c r="O81" s="174"/>
      <c r="P81" s="174"/>
      <c r="Q81" s="363"/>
      <c r="R81" s="363"/>
      <c r="S81" s="321"/>
      <c r="T81" s="194"/>
      <c r="U81" s="175"/>
      <c r="V81" s="175"/>
      <c r="W81" s="175"/>
      <c r="X81" s="176"/>
      <c r="Y81" s="175"/>
      <c r="Z81" s="177"/>
      <c r="AA81" s="177"/>
      <c r="AB81" s="177"/>
      <c r="AC81" s="177"/>
      <c r="AD81" s="177"/>
      <c r="AE81" s="195"/>
      <c r="AF81" s="177"/>
      <c r="AG81" s="177"/>
      <c r="AH81" s="177"/>
      <c r="AI81" s="177"/>
      <c r="AJ81" s="177"/>
      <c r="AK81" s="204"/>
      <c r="AL81" s="174"/>
      <c r="AM81" s="177"/>
      <c r="AN81" s="177"/>
      <c r="AO81" s="177"/>
      <c r="AP81" s="177"/>
      <c r="AQ81" s="363"/>
      <c r="AR81" s="363"/>
      <c r="AS81" s="64">
        <v>8</v>
      </c>
      <c r="AT81" s="48">
        <v>11</v>
      </c>
      <c r="AU81" s="47" t="s">
        <v>96</v>
      </c>
      <c r="AV81" s="32" t="s">
        <v>179</v>
      </c>
      <c r="AW81" s="177">
        <v>4</v>
      </c>
      <c r="AX81" s="177">
        <v>4</v>
      </c>
      <c r="AY81" s="177">
        <v>3</v>
      </c>
      <c r="AZ81" s="177">
        <f t="shared" si="73"/>
        <v>7</v>
      </c>
      <c r="BA81" s="177">
        <v>0</v>
      </c>
      <c r="BB81" s="202">
        <f t="shared" si="64"/>
        <v>12</v>
      </c>
      <c r="BC81" s="177">
        <f t="shared" si="64"/>
        <v>5</v>
      </c>
      <c r="BD81" s="177">
        <f t="shared" si="64"/>
        <v>11</v>
      </c>
      <c r="BE81" s="177">
        <f t="shared" si="64"/>
        <v>16</v>
      </c>
      <c r="BF81" s="203">
        <f t="shared" si="64"/>
        <v>0</v>
      </c>
      <c r="BG81" s="48">
        <v>8</v>
      </c>
      <c r="BH81" s="48">
        <v>1</v>
      </c>
      <c r="BI81" s="48">
        <v>8</v>
      </c>
      <c r="BJ81" s="48">
        <f t="shared" si="75"/>
        <v>9</v>
      </c>
      <c r="BK81" s="48">
        <v>0</v>
      </c>
      <c r="BL81" s="363"/>
      <c r="BM81" s="363"/>
      <c r="BN81" s="64">
        <v>9</v>
      </c>
      <c r="BP81" s="47" t="s">
        <v>117</v>
      </c>
      <c r="BQ81" s="174"/>
      <c r="BR81" s="177">
        <v>1</v>
      </c>
      <c r="BS81" s="177">
        <v>1</v>
      </c>
      <c r="BT81" s="177">
        <v>0</v>
      </c>
      <c r="BU81" s="177">
        <f t="shared" si="79"/>
        <v>1</v>
      </c>
      <c r="BV81" s="177">
        <v>0</v>
      </c>
      <c r="BW81" s="202">
        <f t="shared" si="67"/>
        <v>1</v>
      </c>
      <c r="BX81" s="177">
        <f t="shared" si="67"/>
        <v>1</v>
      </c>
      <c r="BY81" s="177">
        <f t="shared" si="67"/>
        <v>0</v>
      </c>
      <c r="BZ81" s="177">
        <f t="shared" si="80"/>
        <v>1</v>
      </c>
      <c r="CA81" s="203">
        <f t="shared" si="69"/>
        <v>0</v>
      </c>
      <c r="CB81" s="48">
        <v>0</v>
      </c>
      <c r="CC81" s="48">
        <v>0</v>
      </c>
      <c r="CD81" s="48">
        <v>0</v>
      </c>
      <c r="CE81" s="48">
        <f t="shared" si="70"/>
        <v>0</v>
      </c>
      <c r="CF81" s="48">
        <v>0</v>
      </c>
      <c r="CG81" s="363"/>
    </row>
    <row r="82" spans="1:85" ht="16.5" customHeight="1" x14ac:dyDescent="0.25">
      <c r="A82" s="363"/>
      <c r="B82" s="174"/>
      <c r="C82" s="174"/>
      <c r="D82" s="47" t="s">
        <v>443</v>
      </c>
      <c r="G82" s="47" t="s">
        <v>17</v>
      </c>
      <c r="I82" s="177">
        <v>5</v>
      </c>
      <c r="J82" s="177">
        <v>5</v>
      </c>
      <c r="K82" s="177">
        <v>4</v>
      </c>
      <c r="L82" s="318">
        <v>9</v>
      </c>
      <c r="M82" s="177">
        <v>2</v>
      </c>
      <c r="N82" s="174"/>
      <c r="O82" s="174"/>
      <c r="P82" s="174"/>
      <c r="Q82" s="363"/>
      <c r="R82" s="363"/>
      <c r="S82" s="321"/>
      <c r="T82" s="194"/>
      <c r="U82" s="175"/>
      <c r="V82" s="174"/>
      <c r="W82" s="175"/>
      <c r="X82" s="176"/>
      <c r="Y82" s="175"/>
      <c r="Z82" s="177"/>
      <c r="AA82" s="177"/>
      <c r="AB82" s="177"/>
      <c r="AC82" s="177"/>
      <c r="AD82" s="177"/>
      <c r="AE82" s="195"/>
      <c r="AF82" s="177"/>
      <c r="AG82" s="177"/>
      <c r="AH82" s="177"/>
      <c r="AI82" s="177"/>
      <c r="AJ82" s="177"/>
      <c r="AK82" s="204"/>
      <c r="AL82" s="174"/>
      <c r="AM82" s="177"/>
      <c r="AN82" s="177"/>
      <c r="AO82" s="177"/>
      <c r="AP82" s="177"/>
      <c r="AQ82" s="363"/>
      <c r="AR82" s="363"/>
      <c r="AS82" s="64">
        <v>7</v>
      </c>
      <c r="AT82" s="48">
        <v>15</v>
      </c>
      <c r="AU82" s="47" t="s">
        <v>116</v>
      </c>
      <c r="AV82" s="32" t="s">
        <v>179</v>
      </c>
      <c r="AW82" s="177">
        <v>5</v>
      </c>
      <c r="AX82" s="177">
        <v>1</v>
      </c>
      <c r="AY82" s="177">
        <v>5</v>
      </c>
      <c r="AZ82" s="177">
        <f t="shared" si="73"/>
        <v>6</v>
      </c>
      <c r="BA82" s="177">
        <v>0</v>
      </c>
      <c r="BB82" s="202">
        <f t="shared" si="64"/>
        <v>18</v>
      </c>
      <c r="BC82" s="177">
        <f t="shared" si="64"/>
        <v>1</v>
      </c>
      <c r="BD82" s="177">
        <f t="shared" si="64"/>
        <v>13</v>
      </c>
      <c r="BE82" s="177">
        <f t="shared" si="64"/>
        <v>14</v>
      </c>
      <c r="BF82" s="203">
        <f t="shared" si="64"/>
        <v>0</v>
      </c>
      <c r="BG82" s="48">
        <v>13</v>
      </c>
      <c r="BH82" s="48">
        <v>0</v>
      </c>
      <c r="BI82" s="48">
        <v>8</v>
      </c>
      <c r="BJ82" s="48">
        <f t="shared" si="75"/>
        <v>8</v>
      </c>
      <c r="BK82" s="48">
        <v>0</v>
      </c>
      <c r="BL82" s="363"/>
      <c r="BM82" s="363"/>
      <c r="BN82" s="64">
        <v>7</v>
      </c>
      <c r="BP82" s="47" t="s">
        <v>116</v>
      </c>
      <c r="BQ82" s="174"/>
      <c r="BR82" s="177">
        <v>0</v>
      </c>
      <c r="BS82" s="177">
        <v>0</v>
      </c>
      <c r="BT82" s="177">
        <v>0</v>
      </c>
      <c r="BU82" s="177">
        <f t="shared" si="79"/>
        <v>0</v>
      </c>
      <c r="BV82" s="177">
        <v>0</v>
      </c>
      <c r="BW82" s="202">
        <f t="shared" si="67"/>
        <v>1</v>
      </c>
      <c r="BX82" s="177">
        <f t="shared" si="67"/>
        <v>0</v>
      </c>
      <c r="BY82" s="177">
        <f t="shared" si="67"/>
        <v>0</v>
      </c>
      <c r="BZ82" s="177">
        <f t="shared" si="80"/>
        <v>0</v>
      </c>
      <c r="CA82" s="203">
        <f t="shared" si="69"/>
        <v>0</v>
      </c>
      <c r="CB82" s="48">
        <v>1</v>
      </c>
      <c r="CC82" s="48">
        <v>0</v>
      </c>
      <c r="CD82" s="48">
        <v>0</v>
      </c>
      <c r="CE82" s="48">
        <f t="shared" si="70"/>
        <v>0</v>
      </c>
      <c r="CF82" s="48">
        <v>0</v>
      </c>
      <c r="CG82" s="363"/>
    </row>
    <row r="83" spans="1:85" ht="16.5" customHeight="1" x14ac:dyDescent="0.25">
      <c r="A83" s="363"/>
      <c r="B83" s="174"/>
      <c r="C83" s="174"/>
      <c r="D83" s="47" t="s">
        <v>480</v>
      </c>
      <c r="G83" s="47" t="s">
        <v>21</v>
      </c>
      <c r="I83" s="177">
        <v>4</v>
      </c>
      <c r="J83" s="177">
        <v>3</v>
      </c>
      <c r="K83" s="177">
        <v>5</v>
      </c>
      <c r="L83" s="318">
        <v>8</v>
      </c>
      <c r="M83" s="177">
        <v>0</v>
      </c>
      <c r="N83" s="174"/>
      <c r="O83" s="174"/>
      <c r="P83" s="174"/>
      <c r="Q83" s="363"/>
      <c r="R83" s="363"/>
      <c r="S83" s="321"/>
      <c r="T83" s="408" t="s">
        <v>657</v>
      </c>
      <c r="U83" s="408"/>
      <c r="V83" s="408"/>
      <c r="W83" s="408"/>
      <c r="X83" s="408"/>
      <c r="Y83" s="408"/>
      <c r="Z83" s="408"/>
      <c r="AA83" s="408"/>
      <c r="AB83" s="408"/>
      <c r="AC83" s="408"/>
      <c r="AD83" s="408"/>
      <c r="AE83" s="408"/>
      <c r="AF83" s="408"/>
      <c r="AG83" s="408"/>
      <c r="AH83" s="408"/>
      <c r="AI83" s="408"/>
      <c r="AJ83" s="408"/>
      <c r="AK83" s="408"/>
      <c r="AL83" s="408"/>
      <c r="AM83" s="408"/>
      <c r="AN83" s="177"/>
      <c r="AO83" s="177"/>
      <c r="AP83" s="177"/>
      <c r="AQ83" s="363"/>
      <c r="AR83" s="363"/>
      <c r="AS83" s="64">
        <v>9</v>
      </c>
      <c r="AT83" s="48">
        <v>3</v>
      </c>
      <c r="AU83" s="47" t="s">
        <v>134</v>
      </c>
      <c r="AV83" s="32" t="s">
        <v>179</v>
      </c>
      <c r="AW83" s="177">
        <v>5</v>
      </c>
      <c r="AX83" s="177">
        <v>5</v>
      </c>
      <c r="AY83" s="177">
        <v>0</v>
      </c>
      <c r="AZ83" s="177">
        <f t="shared" si="73"/>
        <v>5</v>
      </c>
      <c r="BA83" s="177">
        <v>0</v>
      </c>
      <c r="BB83" s="202">
        <f t="shared" si="64"/>
        <v>18</v>
      </c>
      <c r="BC83" s="177">
        <f t="shared" si="64"/>
        <v>12</v>
      </c>
      <c r="BD83" s="177">
        <f t="shared" si="64"/>
        <v>5</v>
      </c>
      <c r="BE83" s="177">
        <f t="shared" si="64"/>
        <v>17</v>
      </c>
      <c r="BF83" s="203">
        <f t="shared" si="64"/>
        <v>0</v>
      </c>
      <c r="BG83" s="48">
        <v>13</v>
      </c>
      <c r="BH83" s="48">
        <v>7</v>
      </c>
      <c r="BI83" s="48">
        <v>5</v>
      </c>
      <c r="BJ83" s="48">
        <f t="shared" si="75"/>
        <v>12</v>
      </c>
      <c r="BK83" s="48">
        <v>0</v>
      </c>
      <c r="BL83" s="363"/>
      <c r="BM83" s="363"/>
      <c r="BN83" s="64">
        <v>6.5</v>
      </c>
      <c r="BP83" s="47" t="s">
        <v>82</v>
      </c>
      <c r="BQ83" s="174"/>
      <c r="BR83" s="177">
        <v>0</v>
      </c>
      <c r="BS83" s="177">
        <v>0</v>
      </c>
      <c r="BT83" s="177">
        <v>0</v>
      </c>
      <c r="BU83" s="177">
        <f t="shared" si="79"/>
        <v>0</v>
      </c>
      <c r="BV83" s="177">
        <v>0</v>
      </c>
      <c r="BW83" s="202">
        <f t="shared" si="67"/>
        <v>1</v>
      </c>
      <c r="BX83" s="177">
        <f t="shared" si="67"/>
        <v>0</v>
      </c>
      <c r="BY83" s="177">
        <f t="shared" si="67"/>
        <v>0</v>
      </c>
      <c r="BZ83" s="177">
        <f t="shared" si="80"/>
        <v>0</v>
      </c>
      <c r="CA83" s="203">
        <f t="shared" si="69"/>
        <v>0</v>
      </c>
      <c r="CB83" s="48">
        <v>1</v>
      </c>
      <c r="CC83" s="48">
        <v>0</v>
      </c>
      <c r="CD83" s="48">
        <v>0</v>
      </c>
      <c r="CE83" s="48">
        <f t="shared" si="70"/>
        <v>0</v>
      </c>
      <c r="CF83" s="48">
        <v>0</v>
      </c>
      <c r="CG83" s="363"/>
    </row>
    <row r="84" spans="1:85" ht="16.5" customHeight="1" x14ac:dyDescent="0.25">
      <c r="A84" s="363"/>
      <c r="B84" s="174"/>
      <c r="C84" s="174"/>
      <c r="D84" s="47" t="s">
        <v>37</v>
      </c>
      <c r="G84" s="47" t="s">
        <v>179</v>
      </c>
      <c r="I84" s="177">
        <v>5</v>
      </c>
      <c r="J84" s="177">
        <v>1</v>
      </c>
      <c r="K84" s="177">
        <v>7</v>
      </c>
      <c r="L84" s="318">
        <v>8</v>
      </c>
      <c r="M84" s="177">
        <v>0</v>
      </c>
      <c r="N84" s="174"/>
      <c r="O84" s="174"/>
      <c r="P84" s="174"/>
      <c r="Q84" s="363"/>
      <c r="R84" s="363"/>
      <c r="S84" s="321"/>
      <c r="T84" s="194"/>
      <c r="U84" s="175"/>
      <c r="V84" s="174"/>
      <c r="W84" s="174"/>
      <c r="X84" s="174"/>
      <c r="Y84" s="174"/>
      <c r="Z84" s="177"/>
      <c r="AA84" s="177"/>
      <c r="AB84" s="177"/>
      <c r="AC84" s="177"/>
      <c r="AD84" s="177"/>
      <c r="AE84" s="174"/>
      <c r="AF84" s="194"/>
      <c r="AG84" s="175"/>
      <c r="AH84" s="174"/>
      <c r="AI84" s="174"/>
      <c r="AJ84" s="174"/>
      <c r="AK84" s="174"/>
      <c r="AL84" s="177"/>
      <c r="AM84" s="177"/>
      <c r="AN84" s="177"/>
      <c r="AO84" s="177"/>
      <c r="AP84" s="177"/>
      <c r="AQ84" s="363"/>
      <c r="AR84" s="363"/>
      <c r="AS84" s="64">
        <v>6</v>
      </c>
      <c r="AT84" s="48">
        <v>14</v>
      </c>
      <c r="AU84" s="47" t="s">
        <v>111</v>
      </c>
      <c r="AV84" s="32" t="s">
        <v>179</v>
      </c>
      <c r="AW84" s="177">
        <v>5</v>
      </c>
      <c r="AX84" s="177">
        <v>0</v>
      </c>
      <c r="AY84" s="177">
        <v>1</v>
      </c>
      <c r="AZ84" s="177">
        <f t="shared" si="73"/>
        <v>1</v>
      </c>
      <c r="BA84" s="177">
        <v>2</v>
      </c>
      <c r="BB84" s="202">
        <f t="shared" si="64"/>
        <v>19</v>
      </c>
      <c r="BC84" s="177">
        <f t="shared" si="64"/>
        <v>0</v>
      </c>
      <c r="BD84" s="177">
        <f t="shared" si="64"/>
        <v>3</v>
      </c>
      <c r="BE84" s="177">
        <f t="shared" si="64"/>
        <v>3</v>
      </c>
      <c r="BF84" s="203">
        <f t="shared" si="64"/>
        <v>6</v>
      </c>
      <c r="BG84" s="48">
        <v>14</v>
      </c>
      <c r="BH84" s="48">
        <v>0</v>
      </c>
      <c r="BI84" s="48">
        <v>2</v>
      </c>
      <c r="BJ84" s="48">
        <f t="shared" si="75"/>
        <v>2</v>
      </c>
      <c r="BK84" s="48">
        <v>4</v>
      </c>
      <c r="BL84" s="363"/>
      <c r="BM84" s="363"/>
      <c r="BN84" s="64">
        <v>9.5</v>
      </c>
      <c r="BP84" s="47" t="s">
        <v>71</v>
      </c>
      <c r="BR84" s="177">
        <v>1</v>
      </c>
      <c r="BS84" s="177">
        <v>0</v>
      </c>
      <c r="BT84" s="177">
        <v>1</v>
      </c>
      <c r="BU84" s="177">
        <f t="shared" si="79"/>
        <v>1</v>
      </c>
      <c r="BV84" s="177">
        <v>0</v>
      </c>
      <c r="BW84" s="202">
        <f t="shared" ref="BW84" si="81">+CB84+BR84</f>
        <v>1</v>
      </c>
      <c r="BX84" s="177">
        <f t="shared" ref="BX84" si="82">+CC84+BS84</f>
        <v>0</v>
      </c>
      <c r="BY84" s="177">
        <f t="shared" ref="BY84" si="83">+CD84+BT84</f>
        <v>1</v>
      </c>
      <c r="BZ84" s="177">
        <f t="shared" si="80"/>
        <v>1</v>
      </c>
      <c r="CA84" s="203">
        <f t="shared" ref="CA84" si="84">+CF84+BV84</f>
        <v>0</v>
      </c>
      <c r="CB84" s="48">
        <v>0</v>
      </c>
      <c r="CC84" s="48">
        <v>0</v>
      </c>
      <c r="CD84" s="48">
        <v>0</v>
      </c>
      <c r="CE84" s="48">
        <f t="shared" ref="CE84" si="85">+CC84+CD84</f>
        <v>0</v>
      </c>
      <c r="CF84" s="48">
        <v>0</v>
      </c>
      <c r="CG84" s="363"/>
    </row>
    <row r="85" spans="1:85" ht="16.5" customHeight="1" thickBot="1" x14ac:dyDescent="0.3">
      <c r="A85" s="363"/>
      <c r="B85" s="174"/>
      <c r="C85" s="174"/>
      <c r="D85" s="47" t="s">
        <v>150</v>
      </c>
      <c r="G85" s="47" t="s">
        <v>177</v>
      </c>
      <c r="I85" s="177">
        <v>4</v>
      </c>
      <c r="J85" s="177">
        <v>5</v>
      </c>
      <c r="K85" s="177">
        <v>2</v>
      </c>
      <c r="L85" s="318">
        <v>7</v>
      </c>
      <c r="M85" s="177">
        <v>2</v>
      </c>
      <c r="N85" s="174"/>
      <c r="O85" s="174"/>
      <c r="P85" s="174"/>
      <c r="Q85" s="363"/>
      <c r="R85" s="363"/>
      <c r="S85" s="321"/>
      <c r="T85" s="67" t="s">
        <v>310</v>
      </c>
      <c r="U85" s="245" t="s">
        <v>145</v>
      </c>
      <c r="V85" s="245"/>
      <c r="W85" s="245"/>
      <c r="X85" s="245"/>
      <c r="Y85" s="245"/>
      <c r="Z85" s="245"/>
      <c r="AA85" s="190"/>
      <c r="AB85" s="361" t="s">
        <v>4</v>
      </c>
      <c r="AC85" s="361" t="s">
        <v>8</v>
      </c>
      <c r="AD85" s="361" t="s">
        <v>9</v>
      </c>
      <c r="AE85" s="361" t="s">
        <v>10</v>
      </c>
      <c r="AF85" s="414" t="s">
        <v>129</v>
      </c>
      <c r="AG85" s="414"/>
      <c r="AH85" s="361" t="s">
        <v>3</v>
      </c>
      <c r="AI85" s="361" t="s">
        <v>130</v>
      </c>
      <c r="AJ85" s="361" t="s">
        <v>5</v>
      </c>
      <c r="AK85" s="361" t="s">
        <v>7</v>
      </c>
      <c r="AL85" s="361" t="s">
        <v>6</v>
      </c>
      <c r="AM85" s="361" t="s">
        <v>131</v>
      </c>
      <c r="AN85" s="177"/>
      <c r="AO85" s="177"/>
      <c r="AP85" s="177"/>
      <c r="AQ85" s="363"/>
      <c r="AR85" s="363"/>
      <c r="AS85" s="64">
        <v>7.5</v>
      </c>
      <c r="AT85" s="48">
        <v>10</v>
      </c>
      <c r="AU85" s="47" t="s">
        <v>57</v>
      </c>
      <c r="AV85" s="32" t="s">
        <v>179</v>
      </c>
      <c r="AW85" s="177">
        <v>2</v>
      </c>
      <c r="AX85" s="177">
        <v>0</v>
      </c>
      <c r="AY85" s="177">
        <v>1</v>
      </c>
      <c r="AZ85" s="177">
        <f t="shared" si="73"/>
        <v>1</v>
      </c>
      <c r="BA85" s="177">
        <v>0</v>
      </c>
      <c r="BB85" s="202">
        <f t="shared" si="64"/>
        <v>17</v>
      </c>
      <c r="BC85" s="177">
        <f t="shared" si="64"/>
        <v>1</v>
      </c>
      <c r="BD85" s="177">
        <f t="shared" si="64"/>
        <v>9</v>
      </c>
      <c r="BE85" s="177">
        <f t="shared" si="64"/>
        <v>10</v>
      </c>
      <c r="BF85" s="203">
        <f t="shared" si="64"/>
        <v>0</v>
      </c>
      <c r="BG85" s="48">
        <v>15</v>
      </c>
      <c r="BH85" s="48">
        <v>1</v>
      </c>
      <c r="BI85" s="48">
        <v>8</v>
      </c>
      <c r="BJ85" s="48">
        <f t="shared" si="75"/>
        <v>9</v>
      </c>
      <c r="BK85" s="48">
        <v>0</v>
      </c>
      <c r="BL85" s="363"/>
      <c r="BM85" s="363"/>
      <c r="BN85" s="64">
        <v>7.5</v>
      </c>
      <c r="BP85" s="47" t="s">
        <v>115</v>
      </c>
      <c r="BQ85" s="174"/>
      <c r="BR85" s="177">
        <v>0</v>
      </c>
      <c r="BS85" s="177">
        <v>0</v>
      </c>
      <c r="BT85" s="177">
        <v>0</v>
      </c>
      <c r="BU85" s="177">
        <f>+BS85+BT85</f>
        <v>0</v>
      </c>
      <c r="BV85" s="177">
        <v>0</v>
      </c>
      <c r="BW85" s="202">
        <f>+CB85+BR85</f>
        <v>2</v>
      </c>
      <c r="BX85" s="177">
        <f>+CC85+BS85</f>
        <v>0</v>
      </c>
      <c r="BY85" s="177">
        <f>+CD85+BT85</f>
        <v>0</v>
      </c>
      <c r="BZ85" s="177">
        <f>+BX85+BY85</f>
        <v>0</v>
      </c>
      <c r="CA85" s="203">
        <f>+CF85+BV85</f>
        <v>0</v>
      </c>
      <c r="CB85" s="48">
        <v>2</v>
      </c>
      <c r="CC85" s="48">
        <v>0</v>
      </c>
      <c r="CD85" s="48">
        <v>0</v>
      </c>
      <c r="CE85" s="48">
        <f>+CC85+CD85</f>
        <v>0</v>
      </c>
      <c r="CF85" s="48">
        <v>0</v>
      </c>
      <c r="CG85" s="363"/>
    </row>
    <row r="86" spans="1:85" ht="16.5" customHeight="1" x14ac:dyDescent="0.25">
      <c r="A86" s="363"/>
      <c r="B86" s="174"/>
      <c r="C86" s="174"/>
      <c r="D86" s="47" t="s">
        <v>96</v>
      </c>
      <c r="G86" s="47" t="s">
        <v>179</v>
      </c>
      <c r="I86" s="177">
        <v>4</v>
      </c>
      <c r="J86" s="177">
        <v>4</v>
      </c>
      <c r="K86" s="177">
        <v>3</v>
      </c>
      <c r="L86" s="318">
        <v>7</v>
      </c>
      <c r="M86" s="177">
        <v>0</v>
      </c>
      <c r="N86" s="174"/>
      <c r="O86" s="174"/>
      <c r="P86" s="174"/>
      <c r="Q86" s="363"/>
      <c r="R86" s="363"/>
      <c r="S86" s="321"/>
      <c r="T86" s="118">
        <v>7.5</v>
      </c>
      <c r="U86" s="76" t="s">
        <v>98</v>
      </c>
      <c r="V86" s="76"/>
      <c r="W86" s="76"/>
      <c r="X86" s="76"/>
      <c r="Y86" s="119"/>
      <c r="Z86" s="177"/>
      <c r="AA86" s="177"/>
      <c r="AB86" s="177">
        <f t="shared" ref="AB86:AE92" si="86">SUMIF($U$79:$U$82,$U86,AB$79:AB$82)+SUMIF($U$99:$U$129,$U86,AB$99:AB$129)</f>
        <v>9</v>
      </c>
      <c r="AC86" s="177">
        <f t="shared" si="86"/>
        <v>7</v>
      </c>
      <c r="AD86" s="177">
        <f t="shared" si="86"/>
        <v>2</v>
      </c>
      <c r="AE86" s="177">
        <f t="shared" si="86"/>
        <v>0</v>
      </c>
      <c r="AF86" s="413">
        <f t="shared" ref="AF86:AF92" si="87">(2*AC86+AE86)/(2*AB86)</f>
        <v>0.77777777777777779</v>
      </c>
      <c r="AG86" s="413"/>
      <c r="AH86" s="177">
        <f t="shared" ref="AH86:AL92" si="88">SUMIF($U$79:$U$82,$U86,AH$79:AH$82)+SUMIF($U$99:$U$129,$U86,AH$99:AH$129)</f>
        <v>0</v>
      </c>
      <c r="AI86" s="177">
        <f t="shared" si="88"/>
        <v>0</v>
      </c>
      <c r="AJ86" s="177">
        <f t="shared" si="88"/>
        <v>17</v>
      </c>
      <c r="AK86" s="177">
        <f t="shared" si="88"/>
        <v>0</v>
      </c>
      <c r="AL86" s="177">
        <f t="shared" si="88"/>
        <v>0</v>
      </c>
      <c r="AM86" s="120">
        <f t="shared" ref="AM86:AM92" si="89">+AJ86/AB86</f>
        <v>1.8888888888888888</v>
      </c>
      <c r="AN86" s="177"/>
      <c r="AO86" s="177"/>
      <c r="AP86" s="177"/>
      <c r="AQ86" s="363"/>
      <c r="AR86" s="363"/>
      <c r="AS86" s="64">
        <v>7</v>
      </c>
      <c r="AT86" s="48">
        <v>12</v>
      </c>
      <c r="AU86" s="47" t="s">
        <v>49</v>
      </c>
      <c r="AV86" s="32" t="s">
        <v>179</v>
      </c>
      <c r="AW86" s="177">
        <v>4</v>
      </c>
      <c r="AX86" s="177">
        <v>0</v>
      </c>
      <c r="AY86" s="177">
        <v>1</v>
      </c>
      <c r="AZ86" s="177">
        <f t="shared" si="73"/>
        <v>1</v>
      </c>
      <c r="BA86" s="177">
        <v>0</v>
      </c>
      <c r="BB86" s="202">
        <f t="shared" si="64"/>
        <v>19</v>
      </c>
      <c r="BC86" s="177">
        <f t="shared" si="64"/>
        <v>1</v>
      </c>
      <c r="BD86" s="177">
        <f t="shared" si="64"/>
        <v>9</v>
      </c>
      <c r="BE86" s="177">
        <f t="shared" si="64"/>
        <v>10</v>
      </c>
      <c r="BF86" s="203">
        <f t="shared" si="64"/>
        <v>4</v>
      </c>
      <c r="BG86" s="48">
        <v>15</v>
      </c>
      <c r="BH86" s="48">
        <v>1</v>
      </c>
      <c r="BI86" s="48">
        <v>8</v>
      </c>
      <c r="BJ86" s="48">
        <f t="shared" si="75"/>
        <v>9</v>
      </c>
      <c r="BK86" s="48">
        <v>4</v>
      </c>
      <c r="BL86" s="363"/>
      <c r="BM86" s="363"/>
      <c r="BN86" s="64">
        <v>8.5</v>
      </c>
      <c r="BP86" s="47" t="s">
        <v>73</v>
      </c>
      <c r="BR86" s="177">
        <v>1</v>
      </c>
      <c r="BS86" s="177">
        <v>1</v>
      </c>
      <c r="BT86" s="177">
        <v>0</v>
      </c>
      <c r="BU86" s="177">
        <f t="shared" ref="BU86" si="90">+BS86+BT86</f>
        <v>1</v>
      </c>
      <c r="BV86" s="177">
        <v>0</v>
      </c>
      <c r="BW86" s="202">
        <f t="shared" ref="BW86" si="91">+CB86+BR86</f>
        <v>1</v>
      </c>
      <c r="BX86" s="177">
        <f t="shared" ref="BX86" si="92">+CC86+BS86</f>
        <v>1</v>
      </c>
      <c r="BY86" s="177">
        <f t="shared" ref="BY86" si="93">+CD86+BT86</f>
        <v>0</v>
      </c>
      <c r="BZ86" s="177">
        <f t="shared" ref="BZ86" si="94">+BX86+BY86</f>
        <v>1</v>
      </c>
      <c r="CA86" s="203">
        <f t="shared" ref="CA86" si="95">+CF86+BV86</f>
        <v>0</v>
      </c>
      <c r="CB86" s="48">
        <v>0</v>
      </c>
      <c r="CC86" s="48">
        <v>0</v>
      </c>
      <c r="CD86" s="48">
        <v>0</v>
      </c>
      <c r="CE86" s="48">
        <f t="shared" ref="CE86" si="96">+CC86+CD86</f>
        <v>0</v>
      </c>
      <c r="CF86" s="48">
        <v>0</v>
      </c>
      <c r="CG86" s="363"/>
    </row>
    <row r="87" spans="1:85" ht="16.5" customHeight="1" x14ac:dyDescent="0.25">
      <c r="A87" s="363"/>
      <c r="B87" s="174"/>
      <c r="C87" s="174"/>
      <c r="D87" s="47" t="s">
        <v>46</v>
      </c>
      <c r="G87" s="47" t="s">
        <v>177</v>
      </c>
      <c r="I87" s="177">
        <v>5</v>
      </c>
      <c r="J87" s="177">
        <v>4</v>
      </c>
      <c r="K87" s="177">
        <v>2</v>
      </c>
      <c r="L87" s="318">
        <v>6</v>
      </c>
      <c r="M87" s="177">
        <v>6</v>
      </c>
      <c r="N87" s="174"/>
      <c r="O87" s="174"/>
      <c r="P87" s="174"/>
      <c r="Q87" s="206"/>
      <c r="R87" s="206"/>
      <c r="S87" s="322"/>
      <c r="T87" s="118">
        <v>7.5</v>
      </c>
      <c r="U87" s="76" t="s">
        <v>327</v>
      </c>
      <c r="V87" s="76"/>
      <c r="W87" s="76"/>
      <c r="X87" s="76"/>
      <c r="Y87" s="119"/>
      <c r="Z87" s="177"/>
      <c r="AA87" s="177"/>
      <c r="AB87" s="177">
        <f t="shared" si="86"/>
        <v>1</v>
      </c>
      <c r="AC87" s="177">
        <f t="shared" si="86"/>
        <v>1</v>
      </c>
      <c r="AD87" s="177">
        <f t="shared" si="86"/>
        <v>0</v>
      </c>
      <c r="AE87" s="177">
        <f t="shared" si="86"/>
        <v>0</v>
      </c>
      <c r="AF87" s="411">
        <f t="shared" si="87"/>
        <v>1</v>
      </c>
      <c r="AG87" s="411"/>
      <c r="AH87" s="177">
        <f t="shared" si="88"/>
        <v>0</v>
      </c>
      <c r="AI87" s="177">
        <f t="shared" si="88"/>
        <v>0</v>
      </c>
      <c r="AJ87" s="177">
        <f t="shared" si="88"/>
        <v>1</v>
      </c>
      <c r="AK87" s="177">
        <f t="shared" si="88"/>
        <v>0</v>
      </c>
      <c r="AL87" s="177">
        <f t="shared" si="88"/>
        <v>0</v>
      </c>
      <c r="AM87" s="120">
        <f t="shared" si="89"/>
        <v>1</v>
      </c>
      <c r="AN87" s="177"/>
      <c r="AO87" s="177"/>
      <c r="AP87" s="177"/>
      <c r="AQ87" s="206"/>
      <c r="AR87" s="363"/>
      <c r="AS87" s="64">
        <v>7</v>
      </c>
      <c r="AT87" s="48">
        <v>5</v>
      </c>
      <c r="AU87" s="47" t="s">
        <v>64</v>
      </c>
      <c r="AV87" s="32" t="s">
        <v>179</v>
      </c>
      <c r="AW87" s="177">
        <v>5</v>
      </c>
      <c r="AX87" s="177">
        <v>0</v>
      </c>
      <c r="AY87" s="177">
        <v>1</v>
      </c>
      <c r="AZ87" s="177">
        <f t="shared" si="73"/>
        <v>1</v>
      </c>
      <c r="BA87" s="177">
        <v>0</v>
      </c>
      <c r="BB87" s="202">
        <f t="shared" si="64"/>
        <v>20</v>
      </c>
      <c r="BC87" s="177">
        <f t="shared" si="64"/>
        <v>0</v>
      </c>
      <c r="BD87" s="177">
        <f t="shared" si="64"/>
        <v>5</v>
      </c>
      <c r="BE87" s="177">
        <f t="shared" si="64"/>
        <v>5</v>
      </c>
      <c r="BF87" s="203">
        <f t="shared" si="64"/>
        <v>0</v>
      </c>
      <c r="BG87" s="48">
        <v>15</v>
      </c>
      <c r="BH87" s="48">
        <v>0</v>
      </c>
      <c r="BI87" s="48">
        <v>4</v>
      </c>
      <c r="BJ87" s="48">
        <f t="shared" si="75"/>
        <v>4</v>
      </c>
      <c r="BK87" s="48">
        <v>0</v>
      </c>
      <c r="BL87" s="363"/>
      <c r="BM87" s="363"/>
      <c r="BN87" s="64">
        <v>8.5</v>
      </c>
      <c r="BP87" s="47" t="s">
        <v>424</v>
      </c>
      <c r="BQ87" s="174"/>
      <c r="BR87" s="177">
        <v>0</v>
      </c>
      <c r="BS87" s="177">
        <v>0</v>
      </c>
      <c r="BT87" s="177">
        <v>0</v>
      </c>
      <c r="BU87" s="177">
        <f t="shared" ref="BU87:BU100" si="97">+BS87+BT87</f>
        <v>0</v>
      </c>
      <c r="BV87" s="177">
        <v>0</v>
      </c>
      <c r="BW87" s="202">
        <f t="shared" ref="BW87:BW95" si="98">+CB87+BR87</f>
        <v>1</v>
      </c>
      <c r="BX87" s="177">
        <f t="shared" ref="BX87:BX95" si="99">+CC87+BS87</f>
        <v>0</v>
      </c>
      <c r="BY87" s="177">
        <f t="shared" ref="BY87:BY95" si="100">+CD87+BT87</f>
        <v>0</v>
      </c>
      <c r="BZ87" s="177">
        <f t="shared" ref="BZ87:BZ100" si="101">+BX87+BY87</f>
        <v>0</v>
      </c>
      <c r="CA87" s="203">
        <f t="shared" ref="CA87:CA100" si="102">+CF87+BV87</f>
        <v>0</v>
      </c>
      <c r="CB87" s="48">
        <v>1</v>
      </c>
      <c r="CC87" s="48">
        <v>0</v>
      </c>
      <c r="CD87" s="48">
        <v>0</v>
      </c>
      <c r="CE87" s="48">
        <f t="shared" ref="CE87:CE100" si="103">+CC87+CD87</f>
        <v>0</v>
      </c>
      <c r="CF87" s="48">
        <v>0</v>
      </c>
      <c r="CG87" s="363"/>
    </row>
    <row r="88" spans="1:85" ht="16.5" customHeight="1" x14ac:dyDescent="0.25">
      <c r="A88" s="363"/>
      <c r="B88" s="174"/>
      <c r="C88" s="174"/>
      <c r="D88" s="47" t="s">
        <v>55</v>
      </c>
      <c r="G88" s="47" t="s">
        <v>21</v>
      </c>
      <c r="I88" s="177">
        <v>4</v>
      </c>
      <c r="J88" s="177">
        <v>4</v>
      </c>
      <c r="K88" s="177">
        <v>2</v>
      </c>
      <c r="L88" s="318">
        <v>6</v>
      </c>
      <c r="M88" s="177">
        <v>0</v>
      </c>
      <c r="N88" s="174"/>
      <c r="O88" s="174"/>
      <c r="P88" s="174"/>
      <c r="Q88" s="206"/>
      <c r="R88" s="206"/>
      <c r="S88" s="322"/>
      <c r="T88" s="118">
        <v>6.5</v>
      </c>
      <c r="U88" s="76" t="s">
        <v>251</v>
      </c>
      <c r="V88" s="76"/>
      <c r="W88" s="76"/>
      <c r="X88" s="76"/>
      <c r="Y88" s="119"/>
      <c r="Z88" s="177"/>
      <c r="AA88" s="177"/>
      <c r="AB88" s="177">
        <f t="shared" si="86"/>
        <v>1</v>
      </c>
      <c r="AC88" s="177">
        <f t="shared" si="86"/>
        <v>0</v>
      </c>
      <c r="AD88" s="177">
        <f t="shared" si="86"/>
        <v>0</v>
      </c>
      <c r="AE88" s="177">
        <f t="shared" si="86"/>
        <v>1</v>
      </c>
      <c r="AF88" s="411">
        <f t="shared" si="87"/>
        <v>0.5</v>
      </c>
      <c r="AG88" s="411"/>
      <c r="AH88" s="177">
        <f t="shared" si="88"/>
        <v>0</v>
      </c>
      <c r="AI88" s="177">
        <f t="shared" si="88"/>
        <v>0</v>
      </c>
      <c r="AJ88" s="177">
        <f t="shared" si="88"/>
        <v>3</v>
      </c>
      <c r="AK88" s="177">
        <f t="shared" si="88"/>
        <v>0</v>
      </c>
      <c r="AL88" s="177">
        <f t="shared" si="88"/>
        <v>0</v>
      </c>
      <c r="AM88" s="120">
        <f t="shared" si="89"/>
        <v>3</v>
      </c>
      <c r="AN88" s="177"/>
      <c r="AO88" s="177"/>
      <c r="AP88" s="177"/>
      <c r="AQ88" s="206"/>
      <c r="AR88" s="363"/>
      <c r="AS88" s="64">
        <v>6.5</v>
      </c>
      <c r="AT88" s="48">
        <v>8</v>
      </c>
      <c r="AU88" s="47" t="s">
        <v>20</v>
      </c>
      <c r="AV88" s="32" t="s">
        <v>179</v>
      </c>
      <c r="AW88" s="177">
        <v>4</v>
      </c>
      <c r="AX88" s="177">
        <v>0</v>
      </c>
      <c r="AY88" s="177">
        <v>0</v>
      </c>
      <c r="AZ88" s="177">
        <f t="shared" si="73"/>
        <v>0</v>
      </c>
      <c r="BA88" s="177">
        <v>2</v>
      </c>
      <c r="BB88" s="202">
        <f t="shared" si="64"/>
        <v>18</v>
      </c>
      <c r="BC88" s="177">
        <f t="shared" si="64"/>
        <v>0</v>
      </c>
      <c r="BD88" s="177">
        <f t="shared" si="64"/>
        <v>4</v>
      </c>
      <c r="BE88" s="177">
        <f t="shared" si="64"/>
        <v>4</v>
      </c>
      <c r="BF88" s="203">
        <f t="shared" si="64"/>
        <v>6</v>
      </c>
      <c r="BG88" s="48">
        <v>14</v>
      </c>
      <c r="BH88" s="48">
        <v>0</v>
      </c>
      <c r="BI88" s="48">
        <v>4</v>
      </c>
      <c r="BJ88" s="48">
        <f t="shared" si="75"/>
        <v>4</v>
      </c>
      <c r="BK88" s="48">
        <v>4</v>
      </c>
      <c r="BL88" s="363"/>
      <c r="BM88" s="363"/>
      <c r="BN88" s="64">
        <v>6.5</v>
      </c>
      <c r="BP88" s="47" t="s">
        <v>75</v>
      </c>
      <c r="BQ88" s="174"/>
      <c r="BR88" s="177">
        <v>0</v>
      </c>
      <c r="BS88" s="177">
        <v>0</v>
      </c>
      <c r="BT88" s="177">
        <v>0</v>
      </c>
      <c r="BU88" s="177">
        <f t="shared" si="97"/>
        <v>0</v>
      </c>
      <c r="BV88" s="177">
        <v>0</v>
      </c>
      <c r="BW88" s="202">
        <f t="shared" si="98"/>
        <v>1</v>
      </c>
      <c r="BX88" s="177">
        <f t="shared" si="99"/>
        <v>1</v>
      </c>
      <c r="BY88" s="177">
        <f t="shared" si="100"/>
        <v>1</v>
      </c>
      <c r="BZ88" s="177">
        <f t="shared" si="101"/>
        <v>2</v>
      </c>
      <c r="CA88" s="203">
        <f t="shared" si="102"/>
        <v>0</v>
      </c>
      <c r="CB88" s="48">
        <v>1</v>
      </c>
      <c r="CC88" s="48">
        <v>1</v>
      </c>
      <c r="CD88" s="48">
        <v>1</v>
      </c>
      <c r="CE88" s="48">
        <f t="shared" si="103"/>
        <v>2</v>
      </c>
      <c r="CF88" s="48">
        <v>0</v>
      </c>
      <c r="CG88" s="363"/>
    </row>
    <row r="89" spans="1:85" ht="16.5" customHeight="1" thickBot="1" x14ac:dyDescent="0.3">
      <c r="A89" s="363"/>
      <c r="B89" s="174"/>
      <c r="C89" s="174"/>
      <c r="D89" s="47" t="s">
        <v>116</v>
      </c>
      <c r="G89" s="47" t="s">
        <v>179</v>
      </c>
      <c r="I89" s="177">
        <v>5</v>
      </c>
      <c r="J89" s="177">
        <v>1</v>
      </c>
      <c r="K89" s="177">
        <v>5</v>
      </c>
      <c r="L89" s="318">
        <v>6</v>
      </c>
      <c r="M89" s="177">
        <v>0</v>
      </c>
      <c r="N89" s="174"/>
      <c r="O89" s="174"/>
      <c r="P89" s="174"/>
      <c r="Q89" s="206"/>
      <c r="R89" s="206"/>
      <c r="S89" s="322"/>
      <c r="T89" s="118">
        <v>7.5</v>
      </c>
      <c r="U89" s="76" t="s">
        <v>16</v>
      </c>
      <c r="V89" s="76"/>
      <c r="W89" s="76"/>
      <c r="X89" s="76"/>
      <c r="Y89" s="119"/>
      <c r="Z89" s="174"/>
      <c r="AA89" s="177"/>
      <c r="AB89" s="177">
        <f t="shared" si="86"/>
        <v>1</v>
      </c>
      <c r="AC89" s="177">
        <f t="shared" si="86"/>
        <v>1</v>
      </c>
      <c r="AD89" s="177">
        <f t="shared" si="86"/>
        <v>0</v>
      </c>
      <c r="AE89" s="177">
        <f t="shared" si="86"/>
        <v>0</v>
      </c>
      <c r="AF89" s="411">
        <f t="shared" si="87"/>
        <v>1</v>
      </c>
      <c r="AG89" s="411"/>
      <c r="AH89" s="177">
        <f t="shared" si="88"/>
        <v>0</v>
      </c>
      <c r="AI89" s="177">
        <f t="shared" si="88"/>
        <v>0</v>
      </c>
      <c r="AJ89" s="177">
        <f t="shared" si="88"/>
        <v>1</v>
      </c>
      <c r="AK89" s="177">
        <f t="shared" si="88"/>
        <v>0</v>
      </c>
      <c r="AL89" s="177">
        <f t="shared" si="88"/>
        <v>0</v>
      </c>
      <c r="AM89" s="120">
        <f t="shared" si="89"/>
        <v>1</v>
      </c>
      <c r="AN89" s="177"/>
      <c r="AO89" s="177"/>
      <c r="AP89" s="177"/>
      <c r="AQ89" s="206"/>
      <c r="AR89" s="363"/>
      <c r="AS89" s="33" t="s">
        <v>175</v>
      </c>
      <c r="AT89" s="216"/>
      <c r="AU89" s="216"/>
      <c r="AV89" s="216"/>
      <c r="AW89" s="217">
        <f>SUM(AW78:AW88)</f>
        <v>50</v>
      </c>
      <c r="AX89" s="217">
        <f>SUM(AX78:AX88)</f>
        <v>21</v>
      </c>
      <c r="AY89" s="217">
        <f>SUM(AY78:AY88)+SUMIF(Y$5:Y$12,AV88,AI$5:AI$12)</f>
        <v>28</v>
      </c>
      <c r="AZ89" s="217">
        <f t="shared" si="63"/>
        <v>49</v>
      </c>
      <c r="BA89" s="217">
        <f>SUM(BA78:BA88)+SUMIF($Y$5:$Y$12,"Stiletto",$AH$5:$AH$12)</f>
        <v>16</v>
      </c>
      <c r="BB89" s="218">
        <f t="shared" si="64"/>
        <v>199</v>
      </c>
      <c r="BC89" s="217">
        <f t="shared" si="64"/>
        <v>68</v>
      </c>
      <c r="BD89" s="217">
        <f t="shared" si="64"/>
        <v>103</v>
      </c>
      <c r="BE89" s="217">
        <f t="shared" si="64"/>
        <v>171</v>
      </c>
      <c r="BF89" s="219">
        <f t="shared" si="64"/>
        <v>36</v>
      </c>
      <c r="BG89" s="217">
        <f>+SUM(BG78:BG88)</f>
        <v>149</v>
      </c>
      <c r="BH89" s="217">
        <f t="shared" ref="BH89" si="104">+SUM(BH78:BH88)</f>
        <v>47</v>
      </c>
      <c r="BI89" s="217">
        <f>+SUM(BI78:BI88)+SUMIF($Y$35:$Y$42,"Stiletto",$AI$35:$AI$42)</f>
        <v>75</v>
      </c>
      <c r="BJ89" s="217">
        <f>+BI89+BH89</f>
        <v>122</v>
      </c>
      <c r="BK89" s="217">
        <f>+SUM(BK78:BK88)+SUMIF($Y$35:$Y$42,"Stiletto",$AH$35:$AH$42)</f>
        <v>20</v>
      </c>
      <c r="BL89" s="363"/>
      <c r="BM89" s="363"/>
      <c r="BN89" s="64">
        <v>7.5</v>
      </c>
      <c r="BP89" s="47" t="s">
        <v>42</v>
      </c>
      <c r="BR89" s="177">
        <v>2</v>
      </c>
      <c r="BS89" s="177">
        <v>0</v>
      </c>
      <c r="BT89" s="177">
        <v>0</v>
      </c>
      <c r="BU89" s="177">
        <f t="shared" si="97"/>
        <v>0</v>
      </c>
      <c r="BV89" s="177">
        <v>0</v>
      </c>
      <c r="BW89" s="202">
        <f t="shared" si="98"/>
        <v>2</v>
      </c>
      <c r="BX89" s="177">
        <f t="shared" si="99"/>
        <v>0</v>
      </c>
      <c r="BY89" s="177">
        <f t="shared" si="100"/>
        <v>0</v>
      </c>
      <c r="BZ89" s="177">
        <f t="shared" si="101"/>
        <v>0</v>
      </c>
      <c r="CA89" s="203">
        <f t="shared" si="102"/>
        <v>0</v>
      </c>
      <c r="CB89" s="48">
        <v>0</v>
      </c>
      <c r="CC89" s="48">
        <v>0</v>
      </c>
      <c r="CD89" s="48">
        <v>0</v>
      </c>
      <c r="CE89" s="48">
        <f t="shared" si="103"/>
        <v>0</v>
      </c>
      <c r="CF89" s="48">
        <v>0</v>
      </c>
      <c r="CG89" s="363"/>
    </row>
    <row r="90" spans="1:85" ht="16.5" customHeight="1" x14ac:dyDescent="0.25">
      <c r="A90" s="363"/>
      <c r="B90" s="174"/>
      <c r="C90" s="174"/>
      <c r="D90" s="47" t="s">
        <v>134</v>
      </c>
      <c r="G90" s="47" t="s">
        <v>179</v>
      </c>
      <c r="I90" s="177">
        <v>5</v>
      </c>
      <c r="J90" s="177">
        <v>5</v>
      </c>
      <c r="K90" s="177">
        <v>0</v>
      </c>
      <c r="L90" s="318">
        <v>5</v>
      </c>
      <c r="M90" s="177">
        <v>0</v>
      </c>
      <c r="N90" s="174"/>
      <c r="O90" s="174"/>
      <c r="P90" s="174"/>
      <c r="Q90" s="178"/>
      <c r="R90" s="178"/>
      <c r="S90" s="323"/>
      <c r="T90" s="118">
        <v>7.5</v>
      </c>
      <c r="U90" s="76" t="s">
        <v>149</v>
      </c>
      <c r="V90" s="76"/>
      <c r="W90" s="76"/>
      <c r="X90" s="76"/>
      <c r="Y90" s="119"/>
      <c r="Z90" s="177"/>
      <c r="AA90" s="177"/>
      <c r="AB90" s="177">
        <f t="shared" si="86"/>
        <v>0.5</v>
      </c>
      <c r="AC90" s="177">
        <f t="shared" si="86"/>
        <v>0</v>
      </c>
      <c r="AD90" s="177">
        <f t="shared" si="86"/>
        <v>1</v>
      </c>
      <c r="AE90" s="177">
        <f t="shared" si="86"/>
        <v>0</v>
      </c>
      <c r="AF90" s="411">
        <f t="shared" si="87"/>
        <v>0</v>
      </c>
      <c r="AG90" s="411"/>
      <c r="AH90" s="177">
        <f t="shared" si="88"/>
        <v>2</v>
      </c>
      <c r="AI90" s="177">
        <f t="shared" si="88"/>
        <v>0</v>
      </c>
      <c r="AJ90" s="177">
        <f t="shared" si="88"/>
        <v>2</v>
      </c>
      <c r="AK90" s="177">
        <f t="shared" si="88"/>
        <v>0</v>
      </c>
      <c r="AL90" s="177">
        <f t="shared" si="88"/>
        <v>0</v>
      </c>
      <c r="AM90" s="120">
        <f t="shared" si="89"/>
        <v>4</v>
      </c>
      <c r="AN90" s="177"/>
      <c r="AO90" s="177"/>
      <c r="AP90" s="177"/>
      <c r="AQ90" s="178"/>
      <c r="AR90" s="363"/>
      <c r="AS90" s="35" t="s">
        <v>15</v>
      </c>
      <c r="AT90" s="220"/>
      <c r="AU90" s="220"/>
      <c r="AV90" s="205" t="s">
        <v>34</v>
      </c>
      <c r="AW90" s="199">
        <v>8</v>
      </c>
      <c r="AX90" s="199">
        <v>0</v>
      </c>
      <c r="AY90" s="199">
        <v>4</v>
      </c>
      <c r="AZ90" s="177">
        <f t="shared" si="63"/>
        <v>4</v>
      </c>
      <c r="BA90" s="199">
        <v>2</v>
      </c>
      <c r="BB90" s="202">
        <f t="shared" si="64"/>
        <v>37</v>
      </c>
      <c r="BC90" s="177">
        <f t="shared" si="64"/>
        <v>14</v>
      </c>
      <c r="BD90" s="177">
        <f t="shared" si="64"/>
        <v>16</v>
      </c>
      <c r="BE90" s="177">
        <f t="shared" si="64"/>
        <v>30</v>
      </c>
      <c r="BF90" s="203">
        <f t="shared" si="64"/>
        <v>4</v>
      </c>
      <c r="BG90" s="31">
        <v>29</v>
      </c>
      <c r="BH90" s="31">
        <v>14</v>
      </c>
      <c r="BI90" s="31">
        <v>12</v>
      </c>
      <c r="BJ90" s="31">
        <f t="shared" ref="BJ90" si="105">+BH90+BI90</f>
        <v>26</v>
      </c>
      <c r="BK90" s="31">
        <v>2</v>
      </c>
      <c r="BL90" s="363"/>
      <c r="BM90" s="363"/>
      <c r="BN90" s="64">
        <v>6</v>
      </c>
      <c r="BP90" s="47" t="s">
        <v>100</v>
      </c>
      <c r="BQ90" s="174"/>
      <c r="BR90" s="177">
        <v>4</v>
      </c>
      <c r="BS90" s="177">
        <v>0</v>
      </c>
      <c r="BT90" s="177">
        <v>0</v>
      </c>
      <c r="BU90" s="177">
        <f t="shared" si="97"/>
        <v>0</v>
      </c>
      <c r="BV90" s="177">
        <v>0</v>
      </c>
      <c r="BW90" s="202">
        <f t="shared" si="98"/>
        <v>8</v>
      </c>
      <c r="BX90" s="177">
        <f t="shared" si="99"/>
        <v>0</v>
      </c>
      <c r="BY90" s="177">
        <f t="shared" si="100"/>
        <v>0</v>
      </c>
      <c r="BZ90" s="177">
        <f t="shared" si="101"/>
        <v>0</v>
      </c>
      <c r="CA90" s="203">
        <f t="shared" si="102"/>
        <v>2</v>
      </c>
      <c r="CB90" s="48">
        <v>4</v>
      </c>
      <c r="CC90" s="48">
        <v>0</v>
      </c>
      <c r="CD90" s="48">
        <v>0</v>
      </c>
      <c r="CE90" s="48">
        <f t="shared" si="103"/>
        <v>0</v>
      </c>
      <c r="CF90" s="48">
        <v>2</v>
      </c>
      <c r="CG90" s="363"/>
    </row>
    <row r="91" spans="1:85" ht="16.5" customHeight="1" x14ac:dyDescent="0.25">
      <c r="A91" s="363"/>
      <c r="B91" s="174"/>
      <c r="C91" s="174"/>
      <c r="D91" s="47" t="s">
        <v>401</v>
      </c>
      <c r="G91" s="47" t="s">
        <v>308</v>
      </c>
      <c r="I91" s="177">
        <v>4</v>
      </c>
      <c r="J91" s="177">
        <v>5</v>
      </c>
      <c r="K91" s="177">
        <v>0</v>
      </c>
      <c r="L91" s="318">
        <v>5</v>
      </c>
      <c r="M91" s="177">
        <v>0</v>
      </c>
      <c r="N91" s="174"/>
      <c r="O91" s="174"/>
      <c r="P91" s="174"/>
      <c r="Q91" s="178"/>
      <c r="R91" s="178"/>
      <c r="S91" s="323"/>
      <c r="T91" s="118">
        <v>7.5</v>
      </c>
      <c r="U91" s="76" t="s">
        <v>557</v>
      </c>
      <c r="V91" s="76"/>
      <c r="W91" s="76"/>
      <c r="X91" s="76"/>
      <c r="Y91" s="119"/>
      <c r="Z91" s="174"/>
      <c r="AA91" s="177"/>
      <c r="AB91" s="177">
        <f t="shared" si="86"/>
        <v>1</v>
      </c>
      <c r="AC91" s="177">
        <f t="shared" si="86"/>
        <v>1</v>
      </c>
      <c r="AD91" s="177">
        <f t="shared" si="86"/>
        <v>0</v>
      </c>
      <c r="AE91" s="177">
        <f t="shared" si="86"/>
        <v>0</v>
      </c>
      <c r="AF91" s="411">
        <f t="shared" si="87"/>
        <v>1</v>
      </c>
      <c r="AG91" s="411"/>
      <c r="AH91" s="177">
        <f t="shared" si="88"/>
        <v>0</v>
      </c>
      <c r="AI91" s="177">
        <f t="shared" si="88"/>
        <v>0</v>
      </c>
      <c r="AJ91" s="177">
        <f t="shared" si="88"/>
        <v>2</v>
      </c>
      <c r="AK91" s="177">
        <f t="shared" si="88"/>
        <v>0</v>
      </c>
      <c r="AL91" s="177">
        <f t="shared" si="88"/>
        <v>0</v>
      </c>
      <c r="AM91" s="120">
        <f t="shared" si="89"/>
        <v>2</v>
      </c>
      <c r="AN91" s="177"/>
      <c r="AO91" s="177"/>
      <c r="AP91" s="177"/>
      <c r="AQ91" s="178"/>
      <c r="AR91" s="363"/>
      <c r="AS91" s="64">
        <v>8</v>
      </c>
      <c r="AT91" s="48">
        <v>6</v>
      </c>
      <c r="AU91" s="47" t="s">
        <v>401</v>
      </c>
      <c r="AV91" s="47" t="s">
        <v>308</v>
      </c>
      <c r="AW91" s="177">
        <v>4</v>
      </c>
      <c r="AX91" s="177">
        <v>5</v>
      </c>
      <c r="AY91" s="177">
        <v>0</v>
      </c>
      <c r="AZ91" s="177">
        <f t="shared" si="63"/>
        <v>5</v>
      </c>
      <c r="BA91" s="177">
        <v>0</v>
      </c>
      <c r="BB91" s="202">
        <f t="shared" si="64"/>
        <v>4</v>
      </c>
      <c r="BC91" s="177">
        <f t="shared" si="64"/>
        <v>5</v>
      </c>
      <c r="BD91" s="177">
        <f t="shared" si="64"/>
        <v>0</v>
      </c>
      <c r="BE91" s="177">
        <f t="shared" si="64"/>
        <v>5</v>
      </c>
      <c r="BF91" s="203">
        <f t="shared" si="64"/>
        <v>0</v>
      </c>
      <c r="BL91" s="363"/>
      <c r="BM91" s="363"/>
      <c r="BN91" s="64">
        <v>9</v>
      </c>
      <c r="BP91" s="47" t="s">
        <v>158</v>
      </c>
      <c r="BQ91" s="174"/>
      <c r="BR91" s="177">
        <v>0</v>
      </c>
      <c r="BS91" s="177">
        <v>0</v>
      </c>
      <c r="BT91" s="177">
        <v>0</v>
      </c>
      <c r="BU91" s="177">
        <f t="shared" si="97"/>
        <v>0</v>
      </c>
      <c r="BV91" s="177">
        <v>0</v>
      </c>
      <c r="BW91" s="202">
        <f t="shared" si="98"/>
        <v>1</v>
      </c>
      <c r="BX91" s="177">
        <f t="shared" si="99"/>
        <v>2</v>
      </c>
      <c r="BY91" s="177">
        <f t="shared" si="100"/>
        <v>0</v>
      </c>
      <c r="BZ91" s="177">
        <f t="shared" si="101"/>
        <v>2</v>
      </c>
      <c r="CA91" s="203">
        <f t="shared" si="102"/>
        <v>0</v>
      </c>
      <c r="CB91" s="48">
        <v>1</v>
      </c>
      <c r="CC91" s="48">
        <v>2</v>
      </c>
      <c r="CD91" s="48">
        <v>0</v>
      </c>
      <c r="CE91" s="48">
        <f t="shared" si="103"/>
        <v>2</v>
      </c>
      <c r="CF91" s="48">
        <v>0</v>
      </c>
      <c r="CG91" s="363"/>
    </row>
    <row r="92" spans="1:85" ht="16.5" customHeight="1" thickBot="1" x14ac:dyDescent="0.3">
      <c r="A92" s="363"/>
      <c r="B92" s="174"/>
      <c r="C92" s="174"/>
      <c r="D92" s="47" t="s">
        <v>166</v>
      </c>
      <c r="G92" s="47" t="s">
        <v>307</v>
      </c>
      <c r="I92" s="177">
        <v>3</v>
      </c>
      <c r="J92" s="177">
        <v>4</v>
      </c>
      <c r="K92" s="177">
        <v>1</v>
      </c>
      <c r="L92" s="318">
        <v>5</v>
      </c>
      <c r="M92" s="177">
        <v>0</v>
      </c>
      <c r="N92" s="174"/>
      <c r="O92" s="174"/>
      <c r="P92" s="174"/>
      <c r="Q92" s="178"/>
      <c r="R92" s="178"/>
      <c r="S92" s="323"/>
      <c r="T92" s="118">
        <v>7.5</v>
      </c>
      <c r="U92" s="76" t="s">
        <v>127</v>
      </c>
      <c r="V92" s="76"/>
      <c r="W92" s="76"/>
      <c r="X92" s="76"/>
      <c r="Y92" s="119"/>
      <c r="Z92" s="177"/>
      <c r="AA92" s="177"/>
      <c r="AB92" s="177">
        <f t="shared" si="86"/>
        <v>1</v>
      </c>
      <c r="AC92" s="177">
        <f t="shared" si="86"/>
        <v>0</v>
      </c>
      <c r="AD92" s="177">
        <f t="shared" si="86"/>
        <v>1</v>
      </c>
      <c r="AE92" s="177">
        <f t="shared" si="86"/>
        <v>0</v>
      </c>
      <c r="AF92" s="411">
        <f t="shared" si="87"/>
        <v>0</v>
      </c>
      <c r="AG92" s="411"/>
      <c r="AH92" s="177">
        <f t="shared" si="88"/>
        <v>0</v>
      </c>
      <c r="AI92" s="177">
        <f t="shared" si="88"/>
        <v>0</v>
      </c>
      <c r="AJ92" s="177">
        <f t="shared" si="88"/>
        <v>3</v>
      </c>
      <c r="AK92" s="177">
        <f t="shared" si="88"/>
        <v>0</v>
      </c>
      <c r="AL92" s="177">
        <f t="shared" si="88"/>
        <v>0</v>
      </c>
      <c r="AM92" s="120">
        <f t="shared" si="89"/>
        <v>3</v>
      </c>
      <c r="AN92" s="177"/>
      <c r="AO92" s="177"/>
      <c r="AP92" s="177"/>
      <c r="AQ92" s="178"/>
      <c r="AR92" s="363"/>
      <c r="AS92" s="64">
        <v>9</v>
      </c>
      <c r="AT92" s="48">
        <v>19</v>
      </c>
      <c r="AU92" s="47" t="s">
        <v>35</v>
      </c>
      <c r="AV92" s="47" t="s">
        <v>308</v>
      </c>
      <c r="AW92" s="177">
        <v>4</v>
      </c>
      <c r="AX92" s="177">
        <v>1</v>
      </c>
      <c r="AY92" s="177">
        <v>3</v>
      </c>
      <c r="AZ92" s="177">
        <f t="shared" si="63"/>
        <v>4</v>
      </c>
      <c r="BA92" s="177">
        <v>0</v>
      </c>
      <c r="BB92" s="202">
        <f t="shared" si="64"/>
        <v>17</v>
      </c>
      <c r="BC92" s="177">
        <f t="shared" si="64"/>
        <v>9</v>
      </c>
      <c r="BD92" s="177">
        <f t="shared" si="64"/>
        <v>15</v>
      </c>
      <c r="BE92" s="177">
        <f t="shared" si="64"/>
        <v>24</v>
      </c>
      <c r="BF92" s="203">
        <f t="shared" si="64"/>
        <v>0</v>
      </c>
      <c r="BG92" s="48">
        <v>13</v>
      </c>
      <c r="BH92" s="48">
        <v>8</v>
      </c>
      <c r="BI92" s="48">
        <v>12</v>
      </c>
      <c r="BJ92" s="48">
        <f t="shared" ref="BJ92:BJ101" si="106">+BH92+BI92</f>
        <v>20</v>
      </c>
      <c r="BK92" s="48">
        <v>0</v>
      </c>
      <c r="BL92" s="363"/>
      <c r="BM92" s="363"/>
      <c r="BN92" s="64">
        <v>9.5</v>
      </c>
      <c r="BP92" s="47" t="s">
        <v>166</v>
      </c>
      <c r="BQ92" s="174"/>
      <c r="BR92" s="177">
        <v>0</v>
      </c>
      <c r="BS92" s="177">
        <v>0</v>
      </c>
      <c r="BT92" s="177">
        <v>0</v>
      </c>
      <c r="BU92" s="177">
        <f t="shared" si="97"/>
        <v>0</v>
      </c>
      <c r="BV92" s="177">
        <v>0</v>
      </c>
      <c r="BW92" s="202">
        <f t="shared" si="98"/>
        <v>1</v>
      </c>
      <c r="BX92" s="177">
        <f t="shared" si="99"/>
        <v>2</v>
      </c>
      <c r="BY92" s="177">
        <f t="shared" si="100"/>
        <v>1</v>
      </c>
      <c r="BZ92" s="177">
        <f t="shared" si="101"/>
        <v>3</v>
      </c>
      <c r="CA92" s="203">
        <f t="shared" si="102"/>
        <v>0</v>
      </c>
      <c r="CB92" s="48">
        <v>1</v>
      </c>
      <c r="CC92" s="48">
        <v>2</v>
      </c>
      <c r="CD92" s="48">
        <v>1</v>
      </c>
      <c r="CE92" s="48">
        <f t="shared" si="103"/>
        <v>3</v>
      </c>
      <c r="CF92" s="48">
        <v>0</v>
      </c>
      <c r="CG92" s="363"/>
    </row>
    <row r="93" spans="1:85" ht="16.5" customHeight="1" x14ac:dyDescent="0.25">
      <c r="A93" s="363"/>
      <c r="B93" s="174"/>
      <c r="C93" s="174"/>
      <c r="D93" s="47" t="s">
        <v>142</v>
      </c>
      <c r="G93" s="47" t="s">
        <v>21</v>
      </c>
      <c r="I93" s="177">
        <v>5</v>
      </c>
      <c r="J93" s="177">
        <v>2</v>
      </c>
      <c r="K93" s="177">
        <v>3</v>
      </c>
      <c r="L93" s="318">
        <v>5</v>
      </c>
      <c r="M93" s="177">
        <v>0</v>
      </c>
      <c r="N93" s="177"/>
      <c r="O93" s="177"/>
      <c r="P93" s="174"/>
      <c r="Q93" s="178"/>
      <c r="R93" s="178"/>
      <c r="S93" s="323"/>
      <c r="T93" s="208"/>
      <c r="U93" s="214"/>
      <c r="V93" s="215" t="s">
        <v>655</v>
      </c>
      <c r="W93" s="214"/>
      <c r="X93" s="214"/>
      <c r="Y93" s="215"/>
      <c r="Z93" s="199"/>
      <c r="AA93" s="199"/>
      <c r="AB93" s="68">
        <f>SUM(AB86:AB92)</f>
        <v>14.5</v>
      </c>
      <c r="AC93" s="68">
        <f>SUM(AC86:AC92)</f>
        <v>10</v>
      </c>
      <c r="AD93" s="68">
        <f>SUM(AD86:AD92)</f>
        <v>4</v>
      </c>
      <c r="AE93" s="68">
        <f>SUM(AE86:AE92)</f>
        <v>1</v>
      </c>
      <c r="AF93" s="413">
        <f>(2*AC93+AE93)/(2*AB93)</f>
        <v>0.72413793103448276</v>
      </c>
      <c r="AG93" s="413"/>
      <c r="AH93" s="68">
        <f>SUM(AH86:AH92)</f>
        <v>2</v>
      </c>
      <c r="AI93" s="68">
        <f t="shared" ref="AI93:AL93" si="107">SUM(AI86:AI92)</f>
        <v>0</v>
      </c>
      <c r="AJ93" s="68">
        <f t="shared" si="107"/>
        <v>29</v>
      </c>
      <c r="AK93" s="68">
        <f t="shared" si="107"/>
        <v>0</v>
      </c>
      <c r="AL93" s="68">
        <f t="shared" si="107"/>
        <v>0</v>
      </c>
      <c r="AM93" s="85">
        <f>+AJ93/AB93</f>
        <v>2</v>
      </c>
      <c r="AN93" s="177"/>
      <c r="AO93" s="177"/>
      <c r="AP93" s="177"/>
      <c r="AQ93" s="178"/>
      <c r="AR93" s="363"/>
      <c r="AS93" s="64">
        <v>9.5</v>
      </c>
      <c r="AT93" s="48">
        <v>40</v>
      </c>
      <c r="AU93" s="47" t="s">
        <v>165</v>
      </c>
      <c r="AV93" s="47" t="s">
        <v>308</v>
      </c>
      <c r="AW93" s="177">
        <v>4</v>
      </c>
      <c r="AX93" s="177">
        <v>2</v>
      </c>
      <c r="AY93" s="177">
        <v>1</v>
      </c>
      <c r="AZ93" s="177">
        <f t="shared" si="63"/>
        <v>3</v>
      </c>
      <c r="BA93" s="177">
        <v>2</v>
      </c>
      <c r="BB93" s="202">
        <f t="shared" si="64"/>
        <v>18</v>
      </c>
      <c r="BC93" s="177">
        <f t="shared" si="64"/>
        <v>17</v>
      </c>
      <c r="BD93" s="177">
        <f t="shared" si="64"/>
        <v>12</v>
      </c>
      <c r="BE93" s="177">
        <f t="shared" si="64"/>
        <v>29</v>
      </c>
      <c r="BF93" s="203">
        <f t="shared" si="64"/>
        <v>6</v>
      </c>
      <c r="BG93" s="48">
        <v>14</v>
      </c>
      <c r="BH93" s="48">
        <v>15</v>
      </c>
      <c r="BI93" s="48">
        <v>11</v>
      </c>
      <c r="BJ93" s="48">
        <f t="shared" si="106"/>
        <v>26</v>
      </c>
      <c r="BK93" s="48">
        <v>4</v>
      </c>
      <c r="BL93" s="363"/>
      <c r="BM93" s="363"/>
      <c r="BN93" s="64">
        <v>7</v>
      </c>
      <c r="BP93" s="47" t="s">
        <v>157</v>
      </c>
      <c r="BQ93" s="174"/>
      <c r="BR93" s="177">
        <v>1</v>
      </c>
      <c r="BS93" s="177">
        <v>0</v>
      </c>
      <c r="BT93" s="177">
        <v>0</v>
      </c>
      <c r="BU93" s="177">
        <f t="shared" si="97"/>
        <v>0</v>
      </c>
      <c r="BV93" s="177">
        <v>0</v>
      </c>
      <c r="BW93" s="202">
        <f t="shared" si="98"/>
        <v>2</v>
      </c>
      <c r="BX93" s="177">
        <f t="shared" si="99"/>
        <v>0</v>
      </c>
      <c r="BY93" s="177">
        <f t="shared" si="100"/>
        <v>0</v>
      </c>
      <c r="BZ93" s="177">
        <f t="shared" si="101"/>
        <v>0</v>
      </c>
      <c r="CA93" s="203">
        <f t="shared" si="102"/>
        <v>0</v>
      </c>
      <c r="CB93" s="48">
        <v>1</v>
      </c>
      <c r="CC93" s="48">
        <v>0</v>
      </c>
      <c r="CD93" s="48">
        <v>0</v>
      </c>
      <c r="CE93" s="48">
        <f t="shared" si="103"/>
        <v>0</v>
      </c>
      <c r="CF93" s="48">
        <v>0</v>
      </c>
      <c r="CG93" s="363"/>
    </row>
    <row r="94" spans="1:85" ht="16.5" customHeight="1" x14ac:dyDescent="0.25">
      <c r="A94" s="363"/>
      <c r="B94" s="174"/>
      <c r="C94" s="174"/>
      <c r="D94" s="47" t="s">
        <v>79</v>
      </c>
      <c r="G94" s="47" t="s">
        <v>309</v>
      </c>
      <c r="I94" s="177">
        <v>5</v>
      </c>
      <c r="J94" s="177">
        <v>0</v>
      </c>
      <c r="K94" s="177">
        <v>5</v>
      </c>
      <c r="L94" s="318">
        <v>5</v>
      </c>
      <c r="M94" s="177">
        <v>2</v>
      </c>
      <c r="N94" s="177"/>
      <c r="O94" s="177"/>
      <c r="P94" s="174"/>
      <c r="Q94" s="178"/>
      <c r="R94" s="178"/>
      <c r="S94" s="323"/>
      <c r="T94" s="194"/>
      <c r="U94" s="175"/>
      <c r="V94" s="175"/>
      <c r="W94" s="175"/>
      <c r="X94" s="176"/>
      <c r="Y94" s="175"/>
      <c r="Z94" s="177"/>
      <c r="AA94" s="177"/>
      <c r="AB94" s="177"/>
      <c r="AC94" s="177"/>
      <c r="AD94" s="177"/>
      <c r="AE94" s="195"/>
      <c r="AF94" s="177"/>
      <c r="AG94" s="177"/>
      <c r="AH94" s="177"/>
      <c r="AI94" s="177"/>
      <c r="AJ94" s="177"/>
      <c r="AK94" s="204"/>
      <c r="AL94" s="174"/>
      <c r="AM94" s="174"/>
      <c r="AN94" s="177"/>
      <c r="AO94" s="177"/>
      <c r="AP94" s="177"/>
      <c r="AQ94" s="178"/>
      <c r="AR94" s="363"/>
      <c r="AS94" s="64">
        <v>6.5</v>
      </c>
      <c r="AT94" s="48">
        <v>66</v>
      </c>
      <c r="AU94" s="47" t="s">
        <v>48</v>
      </c>
      <c r="AV94" s="47" t="s">
        <v>308</v>
      </c>
      <c r="AW94" s="177">
        <v>5</v>
      </c>
      <c r="AX94" s="177">
        <v>1</v>
      </c>
      <c r="AY94" s="177">
        <v>2</v>
      </c>
      <c r="AZ94" s="177">
        <f t="shared" si="63"/>
        <v>3</v>
      </c>
      <c r="BA94" s="177">
        <v>2</v>
      </c>
      <c r="BB94" s="202">
        <f t="shared" ref="BB94:BF103" si="108">+AW94+BG94</f>
        <v>15</v>
      </c>
      <c r="BC94" s="177">
        <f t="shared" si="108"/>
        <v>4</v>
      </c>
      <c r="BD94" s="177">
        <f t="shared" si="108"/>
        <v>10</v>
      </c>
      <c r="BE94" s="177">
        <f t="shared" si="108"/>
        <v>14</v>
      </c>
      <c r="BF94" s="203">
        <f t="shared" si="108"/>
        <v>2</v>
      </c>
      <c r="BG94" s="48">
        <v>10</v>
      </c>
      <c r="BH94" s="48">
        <v>3</v>
      </c>
      <c r="BI94" s="48">
        <v>8</v>
      </c>
      <c r="BJ94" s="48">
        <f t="shared" si="106"/>
        <v>11</v>
      </c>
      <c r="BK94" s="48">
        <v>0</v>
      </c>
      <c r="BL94" s="363"/>
      <c r="BM94" s="363"/>
      <c r="BN94" s="64">
        <v>6.5</v>
      </c>
      <c r="BP94" s="47" t="s">
        <v>83</v>
      </c>
      <c r="BQ94" s="174"/>
      <c r="BR94" s="177">
        <v>1</v>
      </c>
      <c r="BS94" s="177">
        <v>0</v>
      </c>
      <c r="BT94" s="177">
        <v>0</v>
      </c>
      <c r="BU94" s="177">
        <f t="shared" si="97"/>
        <v>0</v>
      </c>
      <c r="BV94" s="177">
        <v>0</v>
      </c>
      <c r="BW94" s="202">
        <f t="shared" si="98"/>
        <v>3</v>
      </c>
      <c r="BX94" s="177">
        <f t="shared" si="99"/>
        <v>0</v>
      </c>
      <c r="BY94" s="177">
        <f t="shared" si="100"/>
        <v>1</v>
      </c>
      <c r="BZ94" s="177">
        <f t="shared" si="101"/>
        <v>1</v>
      </c>
      <c r="CA94" s="203">
        <f t="shared" si="102"/>
        <v>0</v>
      </c>
      <c r="CB94" s="48">
        <v>2</v>
      </c>
      <c r="CC94" s="48">
        <v>0</v>
      </c>
      <c r="CD94" s="48">
        <v>1</v>
      </c>
      <c r="CE94" s="48">
        <f t="shared" si="103"/>
        <v>1</v>
      </c>
      <c r="CF94" s="48">
        <v>0</v>
      </c>
      <c r="CG94" s="363"/>
    </row>
    <row r="95" spans="1:85" ht="16.5" customHeight="1" x14ac:dyDescent="0.25">
      <c r="A95" s="363"/>
      <c r="B95" s="174"/>
      <c r="C95" s="174"/>
      <c r="D95" s="41"/>
      <c r="E95" s="18"/>
      <c r="F95" s="18"/>
      <c r="G95" s="320"/>
      <c r="H95" s="18"/>
      <c r="I95" s="321"/>
      <c r="J95" s="321"/>
      <c r="K95" s="321"/>
      <c r="L95" s="376"/>
      <c r="M95" s="321"/>
      <c r="N95" s="321"/>
      <c r="O95" s="177"/>
      <c r="P95" s="174"/>
      <c r="Q95" s="178"/>
      <c r="R95" s="178"/>
      <c r="S95" s="323"/>
      <c r="T95" s="194"/>
      <c r="U95" s="175"/>
      <c r="V95" s="175"/>
      <c r="W95" s="175"/>
      <c r="X95" s="176"/>
      <c r="Y95" s="175"/>
      <c r="Z95" s="177"/>
      <c r="AA95" s="177"/>
      <c r="AB95" s="177"/>
      <c r="AC95" s="177"/>
      <c r="AD95" s="177"/>
      <c r="AE95" s="195"/>
      <c r="AF95" s="177"/>
      <c r="AG95" s="177"/>
      <c r="AH95" s="177"/>
      <c r="AI95" s="177"/>
      <c r="AJ95" s="177"/>
      <c r="AK95" s="204"/>
      <c r="AL95" s="362"/>
      <c r="AM95" s="362"/>
      <c r="AN95" s="177"/>
      <c r="AO95" s="177"/>
      <c r="AP95" s="177"/>
      <c r="AQ95" s="178"/>
      <c r="AR95" s="363"/>
      <c r="AS95" s="64">
        <v>7</v>
      </c>
      <c r="AT95" s="48">
        <v>28</v>
      </c>
      <c r="AU95" s="47" t="s">
        <v>188</v>
      </c>
      <c r="AV95" s="47" t="s">
        <v>308</v>
      </c>
      <c r="AW95" s="177">
        <v>5</v>
      </c>
      <c r="AX95" s="177">
        <v>1</v>
      </c>
      <c r="AY95" s="177">
        <v>2</v>
      </c>
      <c r="AZ95" s="177">
        <f t="shared" si="63"/>
        <v>3</v>
      </c>
      <c r="BA95" s="177">
        <v>0</v>
      </c>
      <c r="BB95" s="202">
        <f t="shared" si="108"/>
        <v>20</v>
      </c>
      <c r="BC95" s="177">
        <f t="shared" si="108"/>
        <v>6</v>
      </c>
      <c r="BD95" s="177">
        <f t="shared" si="108"/>
        <v>10</v>
      </c>
      <c r="BE95" s="177">
        <f t="shared" si="108"/>
        <v>16</v>
      </c>
      <c r="BF95" s="203">
        <f t="shared" si="108"/>
        <v>0</v>
      </c>
      <c r="BG95" s="48">
        <v>15</v>
      </c>
      <c r="BH95" s="48">
        <v>5</v>
      </c>
      <c r="BI95" s="48">
        <v>8</v>
      </c>
      <c r="BJ95" s="48">
        <f t="shared" si="106"/>
        <v>13</v>
      </c>
      <c r="BK95" s="48">
        <v>0</v>
      </c>
      <c r="BL95" s="363"/>
      <c r="BM95" s="363"/>
      <c r="BN95" s="64">
        <v>8.5</v>
      </c>
      <c r="BP95" s="47" t="s">
        <v>40</v>
      </c>
      <c r="BR95" s="177">
        <v>1</v>
      </c>
      <c r="BS95" s="177">
        <v>0</v>
      </c>
      <c r="BT95" s="177">
        <v>1</v>
      </c>
      <c r="BU95" s="177">
        <f t="shared" si="97"/>
        <v>1</v>
      </c>
      <c r="BV95" s="177">
        <v>0</v>
      </c>
      <c r="BW95" s="202">
        <f t="shared" si="98"/>
        <v>1</v>
      </c>
      <c r="BX95" s="177">
        <f t="shared" si="99"/>
        <v>0</v>
      </c>
      <c r="BY95" s="177">
        <f t="shared" si="100"/>
        <v>1</v>
      </c>
      <c r="BZ95" s="177">
        <f t="shared" si="101"/>
        <v>1</v>
      </c>
      <c r="CA95" s="203">
        <f t="shared" si="102"/>
        <v>0</v>
      </c>
      <c r="CB95" s="48">
        <v>0</v>
      </c>
      <c r="CC95" s="48">
        <v>0</v>
      </c>
      <c r="CD95" s="48">
        <v>0</v>
      </c>
      <c r="CE95" s="48">
        <f t="shared" si="103"/>
        <v>0</v>
      </c>
      <c r="CF95" s="48">
        <v>0</v>
      </c>
      <c r="CG95" s="363"/>
    </row>
    <row r="96" spans="1:85" ht="16.5" customHeight="1" x14ac:dyDescent="0.25">
      <c r="A96" s="363"/>
      <c r="B96" s="174"/>
      <c r="C96" s="174"/>
      <c r="D96" s="41"/>
      <c r="E96" s="18"/>
      <c r="F96" s="18"/>
      <c r="G96" s="41"/>
      <c r="H96" s="18"/>
      <c r="I96" s="321"/>
      <c r="J96" s="321"/>
      <c r="K96" s="321"/>
      <c r="L96" s="376"/>
      <c r="M96" s="321"/>
      <c r="N96" s="321"/>
      <c r="O96" s="177"/>
      <c r="P96" s="174"/>
      <c r="Q96" s="178"/>
      <c r="R96" s="178"/>
      <c r="S96" s="323"/>
      <c r="T96" s="408" t="s">
        <v>633</v>
      </c>
      <c r="U96" s="408"/>
      <c r="V96" s="408"/>
      <c r="W96" s="408"/>
      <c r="X96" s="408"/>
      <c r="Y96" s="408"/>
      <c r="Z96" s="408"/>
      <c r="AA96" s="408"/>
      <c r="AB96" s="408"/>
      <c r="AC96" s="408"/>
      <c r="AD96" s="408"/>
      <c r="AE96" s="408"/>
      <c r="AF96" s="408"/>
      <c r="AG96" s="408"/>
      <c r="AH96" s="408"/>
      <c r="AI96" s="408"/>
      <c r="AJ96" s="408"/>
      <c r="AK96" s="408"/>
      <c r="AL96" s="408"/>
      <c r="AM96" s="408"/>
      <c r="AN96" s="177"/>
      <c r="AO96" s="177"/>
      <c r="AP96" s="177"/>
      <c r="AQ96" s="178"/>
      <c r="AR96" s="363"/>
      <c r="AS96" s="64">
        <v>6.5</v>
      </c>
      <c r="AT96" s="48">
        <v>55</v>
      </c>
      <c r="AU96" s="47" t="s">
        <v>62</v>
      </c>
      <c r="AV96" s="47" t="s">
        <v>308</v>
      </c>
      <c r="AW96" s="177">
        <v>5</v>
      </c>
      <c r="AX96" s="177">
        <v>0</v>
      </c>
      <c r="AY96" s="177">
        <v>2</v>
      </c>
      <c r="AZ96" s="177">
        <f t="shared" si="63"/>
        <v>2</v>
      </c>
      <c r="BA96" s="177">
        <v>2</v>
      </c>
      <c r="BB96" s="202">
        <f t="shared" si="108"/>
        <v>15</v>
      </c>
      <c r="BC96" s="177">
        <f t="shared" si="108"/>
        <v>0</v>
      </c>
      <c r="BD96" s="177">
        <f t="shared" si="108"/>
        <v>4</v>
      </c>
      <c r="BE96" s="177">
        <f t="shared" si="108"/>
        <v>4</v>
      </c>
      <c r="BF96" s="203">
        <f t="shared" si="108"/>
        <v>6</v>
      </c>
      <c r="BG96" s="48">
        <v>10</v>
      </c>
      <c r="BH96" s="48">
        <v>0</v>
      </c>
      <c r="BI96" s="48">
        <v>2</v>
      </c>
      <c r="BJ96" s="48">
        <f t="shared" si="106"/>
        <v>2</v>
      </c>
      <c r="BK96" s="48">
        <v>4</v>
      </c>
      <c r="BL96" s="363"/>
      <c r="BM96" s="363"/>
      <c r="BN96" s="64">
        <v>7</v>
      </c>
      <c r="BP96" s="47" t="s">
        <v>49</v>
      </c>
      <c r="BQ96" s="174"/>
      <c r="BR96" s="177">
        <v>1</v>
      </c>
      <c r="BS96" s="177">
        <v>0</v>
      </c>
      <c r="BT96" s="177">
        <v>0</v>
      </c>
      <c r="BU96" s="177">
        <f t="shared" si="97"/>
        <v>0</v>
      </c>
      <c r="BV96" s="177">
        <v>0</v>
      </c>
      <c r="BW96" s="202">
        <f t="shared" ref="BW96:BY101" si="109">+CB96+BR96</f>
        <v>1</v>
      </c>
      <c r="BX96" s="177">
        <f t="shared" si="109"/>
        <v>0</v>
      </c>
      <c r="BY96" s="177">
        <f t="shared" si="109"/>
        <v>0</v>
      </c>
      <c r="BZ96" s="177">
        <f t="shared" si="101"/>
        <v>0</v>
      </c>
      <c r="CA96" s="203">
        <f t="shared" si="102"/>
        <v>0</v>
      </c>
      <c r="CB96" s="48">
        <v>0</v>
      </c>
      <c r="CC96" s="48">
        <v>0</v>
      </c>
      <c r="CD96" s="48">
        <v>0</v>
      </c>
      <c r="CE96" s="48">
        <f t="shared" si="103"/>
        <v>0</v>
      </c>
      <c r="CF96" s="48">
        <v>0</v>
      </c>
      <c r="CG96" s="363"/>
    </row>
    <row r="97" spans="1:85" ht="16.5" customHeight="1" thickBot="1" x14ac:dyDescent="0.3">
      <c r="A97" s="363"/>
      <c r="B97" s="174"/>
      <c r="C97" s="174"/>
      <c r="D97" s="180" t="s">
        <v>147</v>
      </c>
      <c r="E97" s="180"/>
      <c r="F97" s="180"/>
      <c r="G97" s="182" t="s">
        <v>2</v>
      </c>
      <c r="H97" s="182"/>
      <c r="I97" s="182" t="s">
        <v>4</v>
      </c>
      <c r="J97" s="182" t="s">
        <v>30</v>
      </c>
      <c r="K97" s="182" t="s">
        <v>31</v>
      </c>
      <c r="L97" s="182" t="s">
        <v>32</v>
      </c>
      <c r="M97" s="340" t="s">
        <v>3</v>
      </c>
      <c r="N97" s="324"/>
      <c r="O97" s="174"/>
      <c r="P97" s="174"/>
      <c r="Q97" s="178"/>
      <c r="R97" s="178"/>
      <c r="S97" s="323"/>
      <c r="T97" s="194"/>
      <c r="U97" s="175"/>
      <c r="V97" s="174"/>
      <c r="W97" s="174"/>
      <c r="X97" s="174"/>
      <c r="Y97" s="174"/>
      <c r="Z97" s="177"/>
      <c r="AA97" s="177"/>
      <c r="AB97" s="177"/>
      <c r="AC97" s="177"/>
      <c r="AD97" s="177"/>
      <c r="AE97" s="174"/>
      <c r="AF97" s="194"/>
      <c r="AG97" s="175"/>
      <c r="AH97" s="174"/>
      <c r="AI97" s="174"/>
      <c r="AJ97" s="174"/>
      <c r="AK97" s="174"/>
      <c r="AL97" s="177"/>
      <c r="AM97" s="177"/>
      <c r="AN97" s="177"/>
      <c r="AO97" s="177"/>
      <c r="AP97" s="177"/>
      <c r="AQ97" s="178"/>
      <c r="AR97" s="363"/>
      <c r="AS97" s="64">
        <v>7</v>
      </c>
      <c r="AT97" s="48">
        <v>86</v>
      </c>
      <c r="AU97" s="47" t="s">
        <v>157</v>
      </c>
      <c r="AV97" s="47" t="s">
        <v>308</v>
      </c>
      <c r="AW97" s="177">
        <v>5</v>
      </c>
      <c r="AX97" s="177">
        <v>1</v>
      </c>
      <c r="AY97" s="177">
        <v>0</v>
      </c>
      <c r="AZ97" s="177">
        <f t="shared" si="63"/>
        <v>1</v>
      </c>
      <c r="BA97" s="177">
        <v>2</v>
      </c>
      <c r="BB97" s="202">
        <f t="shared" si="108"/>
        <v>19</v>
      </c>
      <c r="BC97" s="177">
        <f t="shared" si="108"/>
        <v>4</v>
      </c>
      <c r="BD97" s="177">
        <f t="shared" si="108"/>
        <v>3</v>
      </c>
      <c r="BE97" s="177">
        <f t="shared" si="108"/>
        <v>7</v>
      </c>
      <c r="BF97" s="203">
        <f t="shared" si="108"/>
        <v>4</v>
      </c>
      <c r="BG97" s="48">
        <v>14</v>
      </c>
      <c r="BH97" s="48">
        <v>3</v>
      </c>
      <c r="BI97" s="48">
        <v>3</v>
      </c>
      <c r="BJ97" s="48">
        <f t="shared" si="106"/>
        <v>6</v>
      </c>
      <c r="BK97" s="48">
        <v>2</v>
      </c>
      <c r="BL97" s="363"/>
      <c r="BM97" s="363"/>
      <c r="BN97" s="64">
        <v>7</v>
      </c>
      <c r="BP97" s="47" t="s">
        <v>58</v>
      </c>
      <c r="BQ97" s="174"/>
      <c r="BR97" s="177">
        <v>1</v>
      </c>
      <c r="BS97" s="177">
        <v>0</v>
      </c>
      <c r="BT97" s="177">
        <v>0</v>
      </c>
      <c r="BU97" s="177">
        <f t="shared" si="97"/>
        <v>0</v>
      </c>
      <c r="BV97" s="177">
        <v>2</v>
      </c>
      <c r="BW97" s="202">
        <f t="shared" si="109"/>
        <v>1</v>
      </c>
      <c r="BX97" s="177">
        <f t="shared" si="109"/>
        <v>0</v>
      </c>
      <c r="BY97" s="177">
        <f t="shared" si="109"/>
        <v>0</v>
      </c>
      <c r="BZ97" s="177">
        <f t="shared" si="101"/>
        <v>0</v>
      </c>
      <c r="CA97" s="203">
        <f t="shared" si="102"/>
        <v>2</v>
      </c>
      <c r="CB97" s="48">
        <v>0</v>
      </c>
      <c r="CC97" s="48">
        <v>0</v>
      </c>
      <c r="CD97" s="48">
        <v>0</v>
      </c>
      <c r="CE97" s="48">
        <f t="shared" si="103"/>
        <v>0</v>
      </c>
      <c r="CF97" s="48">
        <v>0</v>
      </c>
      <c r="CG97" s="363"/>
    </row>
    <row r="98" spans="1:85" ht="16.5" customHeight="1" thickBot="1" x14ac:dyDescent="0.3">
      <c r="A98" s="363"/>
      <c r="B98" s="174"/>
      <c r="C98" s="174"/>
      <c r="D98" s="47" t="s">
        <v>265</v>
      </c>
      <c r="G98" s="175" t="s">
        <v>309</v>
      </c>
      <c r="I98" s="177">
        <v>5</v>
      </c>
      <c r="J98" s="177">
        <v>8</v>
      </c>
      <c r="K98" s="177">
        <v>1</v>
      </c>
      <c r="L98" s="177">
        <v>9</v>
      </c>
      <c r="M98" s="318">
        <v>18</v>
      </c>
      <c r="N98" s="324"/>
      <c r="O98" s="174"/>
      <c r="P98" s="174"/>
      <c r="Q98" s="178"/>
      <c r="R98" s="178"/>
      <c r="S98" s="323"/>
      <c r="T98" s="67" t="s">
        <v>310</v>
      </c>
      <c r="U98" s="245" t="s">
        <v>145</v>
      </c>
      <c r="V98" s="67"/>
      <c r="W98" s="67"/>
      <c r="X98" s="67"/>
      <c r="Y98" s="67"/>
      <c r="Z98" s="67"/>
      <c r="AA98" s="67"/>
      <c r="AB98" s="361" t="s">
        <v>4</v>
      </c>
      <c r="AC98" s="361" t="s">
        <v>8</v>
      </c>
      <c r="AD98" s="361" t="s">
        <v>9</v>
      </c>
      <c r="AE98" s="361" t="s">
        <v>10</v>
      </c>
      <c r="AF98" s="414" t="s">
        <v>129</v>
      </c>
      <c r="AG98" s="414"/>
      <c r="AH98" s="361" t="s">
        <v>3</v>
      </c>
      <c r="AI98" s="361" t="s">
        <v>130</v>
      </c>
      <c r="AJ98" s="361" t="s">
        <v>5</v>
      </c>
      <c r="AK98" s="361" t="s">
        <v>7</v>
      </c>
      <c r="AL98" s="361" t="s">
        <v>6</v>
      </c>
      <c r="AM98" s="361" t="s">
        <v>131</v>
      </c>
      <c r="AN98" s="177"/>
      <c r="AO98" s="177"/>
      <c r="AP98" s="177"/>
      <c r="AQ98" s="178"/>
      <c r="AR98" s="363"/>
      <c r="AS98" s="64">
        <v>7.5</v>
      </c>
      <c r="AT98" s="48">
        <v>7</v>
      </c>
      <c r="AU98" s="47" t="s">
        <v>42</v>
      </c>
      <c r="AV98" s="47" t="s">
        <v>308</v>
      </c>
      <c r="AW98" s="177">
        <v>5</v>
      </c>
      <c r="AX98" s="177">
        <v>0</v>
      </c>
      <c r="AY98" s="177">
        <v>1</v>
      </c>
      <c r="AZ98" s="177">
        <f t="shared" si="63"/>
        <v>1</v>
      </c>
      <c r="BA98" s="177">
        <v>6</v>
      </c>
      <c r="BB98" s="202">
        <f t="shared" si="108"/>
        <v>19</v>
      </c>
      <c r="BC98" s="177">
        <f t="shared" si="108"/>
        <v>2</v>
      </c>
      <c r="BD98" s="177">
        <f t="shared" si="108"/>
        <v>7</v>
      </c>
      <c r="BE98" s="177">
        <f t="shared" si="108"/>
        <v>9</v>
      </c>
      <c r="BF98" s="203">
        <f t="shared" si="108"/>
        <v>6</v>
      </c>
      <c r="BG98" s="48">
        <v>14</v>
      </c>
      <c r="BH98" s="48">
        <v>2</v>
      </c>
      <c r="BI98" s="48">
        <v>6</v>
      </c>
      <c r="BJ98" s="48">
        <f t="shared" si="106"/>
        <v>8</v>
      </c>
      <c r="BK98" s="48">
        <v>0</v>
      </c>
      <c r="BL98" s="363"/>
      <c r="BM98" s="363"/>
      <c r="BN98" s="64">
        <v>8</v>
      </c>
      <c r="BP98" s="47" t="s">
        <v>154</v>
      </c>
      <c r="BQ98" s="174"/>
      <c r="BR98" s="177">
        <v>0</v>
      </c>
      <c r="BS98" s="177">
        <v>0</v>
      </c>
      <c r="BT98" s="177">
        <v>0</v>
      </c>
      <c r="BU98" s="177">
        <f t="shared" si="97"/>
        <v>0</v>
      </c>
      <c r="BV98" s="177">
        <v>0</v>
      </c>
      <c r="BW98" s="202">
        <f t="shared" si="109"/>
        <v>1</v>
      </c>
      <c r="BX98" s="177">
        <f t="shared" si="109"/>
        <v>0</v>
      </c>
      <c r="BY98" s="177">
        <f t="shared" si="109"/>
        <v>2</v>
      </c>
      <c r="BZ98" s="177">
        <f t="shared" si="101"/>
        <v>2</v>
      </c>
      <c r="CA98" s="203">
        <f t="shared" si="102"/>
        <v>0</v>
      </c>
      <c r="CB98" s="48">
        <v>1</v>
      </c>
      <c r="CC98" s="48">
        <v>0</v>
      </c>
      <c r="CD98" s="48">
        <v>2</v>
      </c>
      <c r="CE98" s="48">
        <f t="shared" si="103"/>
        <v>2</v>
      </c>
      <c r="CF98" s="48">
        <v>0</v>
      </c>
      <c r="CG98" s="363"/>
    </row>
    <row r="99" spans="1:85" ht="16.5" customHeight="1" x14ac:dyDescent="0.25">
      <c r="A99" s="363"/>
      <c r="B99" s="174"/>
      <c r="C99" s="174"/>
      <c r="D99" s="47" t="s">
        <v>149</v>
      </c>
      <c r="G99" s="175" t="s">
        <v>309</v>
      </c>
      <c r="I99" s="177">
        <v>5</v>
      </c>
      <c r="J99" s="177">
        <v>0</v>
      </c>
      <c r="K99" s="177">
        <v>1</v>
      </c>
      <c r="L99" s="177">
        <v>1</v>
      </c>
      <c r="M99" s="318">
        <v>12</v>
      </c>
      <c r="N99" s="324"/>
      <c r="O99" s="174"/>
      <c r="P99" s="174"/>
      <c r="Q99" s="178"/>
      <c r="R99" s="178"/>
      <c r="S99" s="323"/>
      <c r="T99" s="118">
        <v>7.5</v>
      </c>
      <c r="U99" s="76" t="s">
        <v>98</v>
      </c>
      <c r="V99" s="76"/>
      <c r="W99" s="76"/>
      <c r="X99" s="76"/>
      <c r="Y99" s="119"/>
      <c r="Z99" s="76"/>
      <c r="AA99" s="58"/>
      <c r="AB99" s="58">
        <v>3</v>
      </c>
      <c r="AC99" s="58">
        <v>2</v>
      </c>
      <c r="AD99" s="58">
        <v>1</v>
      </c>
      <c r="AE99" s="58">
        <v>0</v>
      </c>
      <c r="AF99" s="413">
        <f t="shared" ref="AF99:AF104" si="110">(2*AC99+AE99)/(2*AB99)</f>
        <v>0.66666666666666663</v>
      </c>
      <c r="AG99" s="413"/>
      <c r="AH99" s="58">
        <v>0</v>
      </c>
      <c r="AI99" s="58">
        <v>0</v>
      </c>
      <c r="AJ99" s="58">
        <v>6</v>
      </c>
      <c r="AK99" s="58">
        <v>0</v>
      </c>
      <c r="AL99" s="58">
        <v>0</v>
      </c>
      <c r="AM99" s="120">
        <f t="shared" ref="AM99:AM104" si="111">+AJ99/AB99</f>
        <v>2</v>
      </c>
      <c r="AN99" s="177"/>
      <c r="AO99" s="177"/>
      <c r="AP99" s="177"/>
      <c r="AQ99" s="178"/>
      <c r="AR99" s="363"/>
      <c r="AS99" s="64">
        <v>6</v>
      </c>
      <c r="AT99" s="48">
        <v>3</v>
      </c>
      <c r="AU99" s="47" t="s">
        <v>81</v>
      </c>
      <c r="AV99" s="47" t="s">
        <v>308</v>
      </c>
      <c r="AW99" s="177">
        <v>4</v>
      </c>
      <c r="AX99" s="177">
        <v>0</v>
      </c>
      <c r="AY99" s="177">
        <v>1</v>
      </c>
      <c r="AZ99" s="177">
        <f t="shared" si="63"/>
        <v>1</v>
      </c>
      <c r="BA99" s="177">
        <v>2</v>
      </c>
      <c r="BB99" s="202">
        <f t="shared" si="108"/>
        <v>10</v>
      </c>
      <c r="BC99" s="177">
        <f t="shared" si="108"/>
        <v>0</v>
      </c>
      <c r="BD99" s="177">
        <f t="shared" si="108"/>
        <v>8</v>
      </c>
      <c r="BE99" s="177">
        <f t="shared" si="108"/>
        <v>8</v>
      </c>
      <c r="BF99" s="203">
        <f t="shared" si="108"/>
        <v>2</v>
      </c>
      <c r="BG99" s="48">
        <v>6</v>
      </c>
      <c r="BH99" s="48">
        <v>0</v>
      </c>
      <c r="BI99" s="48">
        <v>7</v>
      </c>
      <c r="BJ99" s="48">
        <f t="shared" si="106"/>
        <v>7</v>
      </c>
      <c r="BK99" s="48">
        <v>0</v>
      </c>
      <c r="BL99" s="363"/>
      <c r="BM99" s="363"/>
      <c r="BN99" s="64">
        <v>6</v>
      </c>
      <c r="BP99" s="47" t="s">
        <v>97</v>
      </c>
      <c r="BQ99" s="174"/>
      <c r="BR99" s="177">
        <v>1</v>
      </c>
      <c r="BS99" s="177">
        <v>0</v>
      </c>
      <c r="BT99" s="177">
        <v>0</v>
      </c>
      <c r="BU99" s="177">
        <f t="shared" si="97"/>
        <v>0</v>
      </c>
      <c r="BV99" s="177">
        <v>0</v>
      </c>
      <c r="BW99" s="202">
        <f t="shared" si="109"/>
        <v>5</v>
      </c>
      <c r="BX99" s="177">
        <f t="shared" si="109"/>
        <v>0</v>
      </c>
      <c r="BY99" s="177">
        <f t="shared" si="109"/>
        <v>0</v>
      </c>
      <c r="BZ99" s="177">
        <f t="shared" si="101"/>
        <v>0</v>
      </c>
      <c r="CA99" s="203">
        <f t="shared" si="102"/>
        <v>2</v>
      </c>
      <c r="CB99" s="48">
        <v>4</v>
      </c>
      <c r="CC99" s="48">
        <v>0</v>
      </c>
      <c r="CD99" s="48">
        <v>0</v>
      </c>
      <c r="CE99" s="48">
        <f t="shared" si="103"/>
        <v>0</v>
      </c>
      <c r="CF99" s="48">
        <v>2</v>
      </c>
      <c r="CG99" s="363"/>
    </row>
    <row r="100" spans="1:85" ht="16.5" customHeight="1" x14ac:dyDescent="0.25">
      <c r="A100" s="363"/>
      <c r="B100" s="174"/>
      <c r="C100" s="174"/>
      <c r="D100" s="47" t="s">
        <v>180</v>
      </c>
      <c r="G100" s="175" t="s">
        <v>173</v>
      </c>
      <c r="I100" s="177">
        <v>5</v>
      </c>
      <c r="J100" s="177">
        <v>0</v>
      </c>
      <c r="K100" s="177">
        <v>0</v>
      </c>
      <c r="L100" s="177">
        <v>0</v>
      </c>
      <c r="M100" s="318">
        <v>12</v>
      </c>
      <c r="N100" s="324"/>
      <c r="O100" s="174"/>
      <c r="P100" s="174"/>
      <c r="Q100" s="178"/>
      <c r="R100" s="178"/>
      <c r="S100" s="323"/>
      <c r="T100" s="118">
        <v>7.5</v>
      </c>
      <c r="U100" s="76" t="s">
        <v>327</v>
      </c>
      <c r="V100" s="76"/>
      <c r="W100" s="76"/>
      <c r="X100" s="76"/>
      <c r="Y100" s="119"/>
      <c r="Z100" s="76"/>
      <c r="AA100" s="58"/>
      <c r="AB100" s="58">
        <v>1</v>
      </c>
      <c r="AC100" s="58">
        <v>1</v>
      </c>
      <c r="AD100" s="58">
        <v>0</v>
      </c>
      <c r="AE100" s="58">
        <v>0</v>
      </c>
      <c r="AF100" s="411">
        <f t="shared" si="110"/>
        <v>1</v>
      </c>
      <c r="AG100" s="411"/>
      <c r="AH100" s="58">
        <v>0</v>
      </c>
      <c r="AI100" s="58">
        <v>0</v>
      </c>
      <c r="AJ100" s="58">
        <v>1</v>
      </c>
      <c r="AK100" s="58">
        <v>0</v>
      </c>
      <c r="AL100" s="58">
        <v>0</v>
      </c>
      <c r="AM100" s="120">
        <f t="shared" si="111"/>
        <v>1</v>
      </c>
      <c r="AN100" s="177"/>
      <c r="AO100" s="177"/>
      <c r="AP100" s="177"/>
      <c r="AQ100" s="178"/>
      <c r="AR100" s="363"/>
      <c r="AS100" s="64">
        <v>7.5</v>
      </c>
      <c r="AT100" s="48">
        <v>4</v>
      </c>
      <c r="AU100" s="47" t="s">
        <v>115</v>
      </c>
      <c r="AV100" s="47" t="s">
        <v>308</v>
      </c>
      <c r="AW100" s="177">
        <v>0</v>
      </c>
      <c r="AX100" s="177">
        <v>0</v>
      </c>
      <c r="AY100" s="177">
        <v>0</v>
      </c>
      <c r="AZ100" s="177">
        <f t="shared" si="63"/>
        <v>0</v>
      </c>
      <c r="BA100" s="177">
        <v>0</v>
      </c>
      <c r="BB100" s="202">
        <f t="shared" si="108"/>
        <v>15</v>
      </c>
      <c r="BC100" s="177">
        <f t="shared" si="108"/>
        <v>0</v>
      </c>
      <c r="BD100" s="177">
        <f t="shared" si="108"/>
        <v>3</v>
      </c>
      <c r="BE100" s="177">
        <f t="shared" si="108"/>
        <v>3</v>
      </c>
      <c r="BF100" s="203">
        <f t="shared" si="108"/>
        <v>0</v>
      </c>
      <c r="BG100" s="48">
        <v>15</v>
      </c>
      <c r="BH100" s="48">
        <v>0</v>
      </c>
      <c r="BI100" s="48">
        <v>3</v>
      </c>
      <c r="BJ100" s="48">
        <f t="shared" si="106"/>
        <v>3</v>
      </c>
      <c r="BK100" s="48">
        <v>0</v>
      </c>
      <c r="BL100" s="363"/>
      <c r="BM100" s="363"/>
      <c r="BN100" s="64">
        <v>6.5</v>
      </c>
      <c r="BP100" s="47" t="s">
        <v>119</v>
      </c>
      <c r="BQ100" s="174"/>
      <c r="BR100" s="177">
        <v>0</v>
      </c>
      <c r="BS100" s="177">
        <v>0</v>
      </c>
      <c r="BT100" s="177">
        <v>0</v>
      </c>
      <c r="BU100" s="177">
        <f t="shared" si="97"/>
        <v>0</v>
      </c>
      <c r="BV100" s="177">
        <v>0</v>
      </c>
      <c r="BW100" s="202">
        <f t="shared" si="109"/>
        <v>2</v>
      </c>
      <c r="BX100" s="177">
        <f t="shared" si="109"/>
        <v>0</v>
      </c>
      <c r="BY100" s="177">
        <f t="shared" si="109"/>
        <v>0</v>
      </c>
      <c r="BZ100" s="177">
        <f t="shared" si="101"/>
        <v>0</v>
      </c>
      <c r="CA100" s="203">
        <f t="shared" si="102"/>
        <v>0</v>
      </c>
      <c r="CB100" s="48">
        <v>2</v>
      </c>
      <c r="CC100" s="48">
        <v>0</v>
      </c>
      <c r="CD100" s="48">
        <v>0</v>
      </c>
      <c r="CE100" s="48">
        <f t="shared" si="103"/>
        <v>0</v>
      </c>
      <c r="CF100" s="48">
        <v>0</v>
      </c>
      <c r="CG100" s="363"/>
    </row>
    <row r="101" spans="1:85" ht="16.5" customHeight="1" x14ac:dyDescent="0.25">
      <c r="A101" s="363"/>
      <c r="B101" s="174"/>
      <c r="C101" s="174"/>
      <c r="D101" s="47" t="s">
        <v>424</v>
      </c>
      <c r="G101" s="175" t="s">
        <v>177</v>
      </c>
      <c r="I101" s="177">
        <v>4</v>
      </c>
      <c r="J101" s="177">
        <v>0</v>
      </c>
      <c r="K101" s="177">
        <v>2</v>
      </c>
      <c r="L101" s="177">
        <v>2</v>
      </c>
      <c r="M101" s="318">
        <v>6</v>
      </c>
      <c r="N101" s="324"/>
      <c r="O101" s="174"/>
      <c r="P101" s="174"/>
      <c r="Q101" s="178"/>
      <c r="R101" s="178"/>
      <c r="S101" s="323"/>
      <c r="T101" s="118">
        <v>6.5</v>
      </c>
      <c r="U101" s="76" t="s">
        <v>251</v>
      </c>
      <c r="V101" s="76"/>
      <c r="W101" s="76"/>
      <c r="X101" s="76"/>
      <c r="Y101" s="119"/>
      <c r="Z101" s="76"/>
      <c r="AA101" s="58"/>
      <c r="AB101" s="58">
        <v>1</v>
      </c>
      <c r="AC101" s="58">
        <v>0</v>
      </c>
      <c r="AD101" s="58">
        <v>0</v>
      </c>
      <c r="AE101" s="58">
        <v>1</v>
      </c>
      <c r="AF101" s="411">
        <f t="shared" si="110"/>
        <v>0.5</v>
      </c>
      <c r="AG101" s="411"/>
      <c r="AH101" s="58">
        <v>0</v>
      </c>
      <c r="AI101" s="58">
        <v>0</v>
      </c>
      <c r="AJ101" s="58">
        <v>3</v>
      </c>
      <c r="AK101" s="58">
        <v>0</v>
      </c>
      <c r="AL101" s="58">
        <v>0</v>
      </c>
      <c r="AM101" s="120">
        <f t="shared" si="111"/>
        <v>3</v>
      </c>
      <c r="AN101" s="174"/>
      <c r="AO101" s="177"/>
      <c r="AP101" s="174"/>
      <c r="AQ101" s="178"/>
      <c r="AR101" s="363"/>
      <c r="AS101" s="64">
        <v>8</v>
      </c>
      <c r="AT101" s="48"/>
      <c r="AU101" s="47" t="s">
        <v>136</v>
      </c>
      <c r="AV101" s="47" t="s">
        <v>308</v>
      </c>
      <c r="AW101" s="177"/>
      <c r="AX101" s="177"/>
      <c r="AY101" s="177"/>
      <c r="AZ101" s="177"/>
      <c r="BA101" s="177"/>
      <c r="BB101" s="202">
        <f t="shared" si="108"/>
        <v>6</v>
      </c>
      <c r="BC101" s="177">
        <f t="shared" si="108"/>
        <v>2</v>
      </c>
      <c r="BD101" s="177">
        <f t="shared" si="108"/>
        <v>0</v>
      </c>
      <c r="BE101" s="177">
        <f t="shared" si="108"/>
        <v>2</v>
      </c>
      <c r="BF101" s="203">
        <f t="shared" si="108"/>
        <v>0</v>
      </c>
      <c r="BG101" s="48">
        <v>6</v>
      </c>
      <c r="BH101" s="48">
        <v>2</v>
      </c>
      <c r="BI101" s="48">
        <v>0</v>
      </c>
      <c r="BJ101" s="48">
        <f t="shared" si="106"/>
        <v>2</v>
      </c>
      <c r="BK101" s="48">
        <v>0</v>
      </c>
      <c r="BL101" s="363"/>
      <c r="BM101" s="363"/>
      <c r="BN101" s="64">
        <v>8</v>
      </c>
      <c r="BP101" s="47" t="s">
        <v>76</v>
      </c>
      <c r="BR101" s="177">
        <v>1</v>
      </c>
      <c r="BS101" s="177">
        <v>0</v>
      </c>
      <c r="BT101" s="177">
        <v>0</v>
      </c>
      <c r="BU101" s="177">
        <f t="shared" ref="BU101" si="112">+BS101+BT101</f>
        <v>0</v>
      </c>
      <c r="BV101" s="177">
        <v>0</v>
      </c>
      <c r="BW101" s="202">
        <f t="shared" si="109"/>
        <v>1</v>
      </c>
      <c r="BX101" s="177">
        <f t="shared" si="109"/>
        <v>0</v>
      </c>
      <c r="BY101" s="177">
        <f t="shared" si="109"/>
        <v>0</v>
      </c>
      <c r="BZ101" s="177">
        <f t="shared" ref="BZ101" si="113">+BX101+BY101</f>
        <v>0</v>
      </c>
      <c r="CA101" s="203">
        <f t="shared" ref="CA101" si="114">+CF101+BV101</f>
        <v>0</v>
      </c>
      <c r="CB101" s="48">
        <v>0</v>
      </c>
      <c r="CC101" s="48">
        <v>0</v>
      </c>
      <c r="CD101" s="48">
        <v>0</v>
      </c>
      <c r="CE101" s="48">
        <f t="shared" ref="CE101" si="115">+CC101+CD101</f>
        <v>0</v>
      </c>
      <c r="CF101" s="48">
        <v>0</v>
      </c>
      <c r="CG101" s="363"/>
    </row>
    <row r="102" spans="1:85" ht="16.5" customHeight="1" thickBot="1" x14ac:dyDescent="0.3">
      <c r="A102" s="363"/>
      <c r="B102" s="174"/>
      <c r="C102" s="174"/>
      <c r="D102" s="47" t="s">
        <v>46</v>
      </c>
      <c r="G102" s="175" t="s">
        <v>177</v>
      </c>
      <c r="I102" s="177">
        <v>5</v>
      </c>
      <c r="J102" s="177">
        <v>4</v>
      </c>
      <c r="K102" s="177">
        <v>2</v>
      </c>
      <c r="L102" s="177">
        <v>6</v>
      </c>
      <c r="M102" s="318">
        <v>6</v>
      </c>
      <c r="N102" s="174"/>
      <c r="O102" s="174"/>
      <c r="P102" s="174"/>
      <c r="Q102" s="178"/>
      <c r="R102" s="178"/>
      <c r="S102" s="323"/>
      <c r="T102" s="118">
        <v>7.5</v>
      </c>
      <c r="U102" s="76" t="s">
        <v>16</v>
      </c>
      <c r="V102" s="76"/>
      <c r="W102" s="76"/>
      <c r="X102" s="76"/>
      <c r="Y102" s="119"/>
      <c r="Z102" s="76"/>
      <c r="AA102" s="58"/>
      <c r="AB102" s="58">
        <v>1</v>
      </c>
      <c r="AC102" s="58">
        <v>1</v>
      </c>
      <c r="AD102" s="58">
        <v>0</v>
      </c>
      <c r="AE102" s="58">
        <v>0</v>
      </c>
      <c r="AF102" s="411">
        <f t="shared" si="110"/>
        <v>1</v>
      </c>
      <c r="AG102" s="411"/>
      <c r="AH102" s="58">
        <v>0</v>
      </c>
      <c r="AI102" s="58">
        <v>0</v>
      </c>
      <c r="AJ102" s="58">
        <v>1</v>
      </c>
      <c r="AK102" s="58">
        <v>0</v>
      </c>
      <c r="AL102" s="58">
        <v>0</v>
      </c>
      <c r="AM102" s="120">
        <f t="shared" si="111"/>
        <v>1</v>
      </c>
      <c r="AN102" s="177"/>
      <c r="AO102" s="177"/>
      <c r="AP102" s="174"/>
      <c r="AQ102" s="178"/>
      <c r="AR102" s="363"/>
      <c r="AS102" s="33" t="s">
        <v>50</v>
      </c>
      <c r="AT102" s="33"/>
      <c r="AU102" s="33"/>
      <c r="AV102" s="216"/>
      <c r="AW102" s="217">
        <f>SUM(AW90:AW101)</f>
        <v>49</v>
      </c>
      <c r="AX102" s="217">
        <f>SUM(AX90:AX101)</f>
        <v>11</v>
      </c>
      <c r="AY102" s="217">
        <f>SUM(AY90:AY101)+SUMIF(Y$5:Y$12,"State Farm",AI$5:AI$12)</f>
        <v>16</v>
      </c>
      <c r="AZ102" s="217">
        <f>+AY102+AX102</f>
        <v>27</v>
      </c>
      <c r="BA102" s="217">
        <f>SUM(BA90:BA101)</f>
        <v>18</v>
      </c>
      <c r="BB102" s="218">
        <f t="shared" si="108"/>
        <v>195</v>
      </c>
      <c r="BC102" s="217">
        <f t="shared" si="108"/>
        <v>63</v>
      </c>
      <c r="BD102" s="217">
        <f t="shared" si="108"/>
        <v>89</v>
      </c>
      <c r="BE102" s="217">
        <f t="shared" si="108"/>
        <v>152</v>
      </c>
      <c r="BF102" s="219">
        <f t="shared" si="108"/>
        <v>30</v>
      </c>
      <c r="BG102" s="217">
        <f>+SUM(BG90:BG101)</f>
        <v>146</v>
      </c>
      <c r="BH102" s="217">
        <f>+SUM(BH90:BH101)</f>
        <v>52</v>
      </c>
      <c r="BI102" s="217">
        <f>+SUM(BI90:BI101)+SUMIF($Y$35:$Y$42,"State Farm",$AI$35:$AI$42)</f>
        <v>73</v>
      </c>
      <c r="BJ102" s="217">
        <f>+BI102+BH102</f>
        <v>125</v>
      </c>
      <c r="BK102" s="217">
        <f>+SUM(BK90:BK101)+SUMIF($Y$35:$Y$42,"State Farm",$AH$35:$AH$42)</f>
        <v>12</v>
      </c>
      <c r="BL102" s="363"/>
      <c r="BM102" s="363"/>
      <c r="BN102" s="64">
        <v>9.5</v>
      </c>
      <c r="BP102" s="47" t="s">
        <v>91</v>
      </c>
      <c r="BQ102" s="174"/>
      <c r="BR102" s="177">
        <v>0</v>
      </c>
      <c r="BS102" s="177">
        <v>0</v>
      </c>
      <c r="BT102" s="177">
        <v>0</v>
      </c>
      <c r="BU102" s="177">
        <f>+BS102+BT102</f>
        <v>0</v>
      </c>
      <c r="BV102" s="177">
        <v>0</v>
      </c>
      <c r="BW102" s="202">
        <f>+CB102+BR102</f>
        <v>1</v>
      </c>
      <c r="BX102" s="177">
        <f>+CC102+BS102</f>
        <v>0</v>
      </c>
      <c r="BY102" s="177">
        <f>+CD102+BT102</f>
        <v>1</v>
      </c>
      <c r="BZ102" s="177">
        <f>+BX102+BY102</f>
        <v>1</v>
      </c>
      <c r="CA102" s="203">
        <f>+CF102+BV102</f>
        <v>2</v>
      </c>
      <c r="CB102" s="48">
        <v>1</v>
      </c>
      <c r="CC102" s="48">
        <v>0</v>
      </c>
      <c r="CD102" s="48">
        <v>1</v>
      </c>
      <c r="CE102" s="48">
        <f>+CC102+CD102</f>
        <v>1</v>
      </c>
      <c r="CF102" s="48">
        <v>2</v>
      </c>
      <c r="CG102" s="363"/>
    </row>
    <row r="103" spans="1:85" ht="16.5" customHeight="1" x14ac:dyDescent="0.25">
      <c r="A103" s="363"/>
      <c r="B103" s="174"/>
      <c r="C103" s="174"/>
      <c r="D103" s="47" t="s">
        <v>42</v>
      </c>
      <c r="G103" s="175" t="s">
        <v>308</v>
      </c>
      <c r="I103" s="177">
        <v>5</v>
      </c>
      <c r="J103" s="177">
        <v>0</v>
      </c>
      <c r="K103" s="177">
        <v>1</v>
      </c>
      <c r="L103" s="177">
        <v>1</v>
      </c>
      <c r="M103" s="318">
        <v>6</v>
      </c>
      <c r="N103" s="174"/>
      <c r="O103" s="174"/>
      <c r="P103" s="174"/>
      <c r="Q103" s="178"/>
      <c r="R103" s="178"/>
      <c r="S103" s="323"/>
      <c r="T103" s="118">
        <v>7.5</v>
      </c>
      <c r="U103" s="76" t="s">
        <v>149</v>
      </c>
      <c r="V103" s="76"/>
      <c r="W103" s="76"/>
      <c r="X103" s="76"/>
      <c r="Y103" s="119"/>
      <c r="Z103" s="76"/>
      <c r="AA103" s="58"/>
      <c r="AB103" s="58">
        <v>0.5</v>
      </c>
      <c r="AC103" s="58">
        <v>0</v>
      </c>
      <c r="AD103" s="58">
        <v>1</v>
      </c>
      <c r="AE103" s="58">
        <v>0</v>
      </c>
      <c r="AF103" s="411">
        <f t="shared" si="110"/>
        <v>0</v>
      </c>
      <c r="AG103" s="411"/>
      <c r="AH103" s="58">
        <v>2</v>
      </c>
      <c r="AI103" s="58">
        <v>0</v>
      </c>
      <c r="AJ103" s="58">
        <v>2</v>
      </c>
      <c r="AK103" s="58">
        <v>0</v>
      </c>
      <c r="AL103" s="58">
        <v>0</v>
      </c>
      <c r="AM103" s="120">
        <f t="shared" si="111"/>
        <v>4</v>
      </c>
      <c r="AN103" s="177"/>
      <c r="AO103" s="177"/>
      <c r="AP103" s="177"/>
      <c r="AQ103" s="178"/>
      <c r="AR103" s="363"/>
      <c r="AS103" s="35" t="s">
        <v>86</v>
      </c>
      <c r="AT103" s="220"/>
      <c r="AU103" s="35"/>
      <c r="AV103" s="205" t="s">
        <v>640</v>
      </c>
      <c r="AW103" s="199">
        <v>8</v>
      </c>
      <c r="AX103" s="199">
        <v>1</v>
      </c>
      <c r="AY103" s="199">
        <v>4</v>
      </c>
      <c r="AZ103" s="177">
        <f t="shared" ref="AZ103" si="116">+AY103+AX103</f>
        <v>5</v>
      </c>
      <c r="BA103" s="199">
        <v>2</v>
      </c>
      <c r="BB103" s="202">
        <f t="shared" si="108"/>
        <v>40</v>
      </c>
      <c r="BC103" s="177">
        <f t="shared" si="108"/>
        <v>14</v>
      </c>
      <c r="BD103" s="177">
        <f t="shared" si="108"/>
        <v>15</v>
      </c>
      <c r="BE103" s="177">
        <f t="shared" si="108"/>
        <v>29</v>
      </c>
      <c r="BF103" s="203">
        <f t="shared" si="108"/>
        <v>2</v>
      </c>
      <c r="BG103" s="31">
        <v>32</v>
      </c>
      <c r="BH103" s="31">
        <v>13</v>
      </c>
      <c r="BI103" s="31">
        <v>11</v>
      </c>
      <c r="BJ103" s="31">
        <f>+BH103+BI103</f>
        <v>24</v>
      </c>
      <c r="BK103" s="31">
        <v>0</v>
      </c>
      <c r="BL103" s="363"/>
      <c r="BM103" s="363"/>
      <c r="BN103" s="232" t="s">
        <v>641</v>
      </c>
      <c r="BO103" s="232"/>
      <c r="BP103" s="233"/>
      <c r="BQ103" s="208"/>
      <c r="BR103" s="199">
        <f t="shared" ref="BR103:CF103" si="117">SUM(BR78:BR102)</f>
        <v>17</v>
      </c>
      <c r="BS103" s="199">
        <f t="shared" si="117"/>
        <v>2</v>
      </c>
      <c r="BT103" s="199">
        <f t="shared" si="117"/>
        <v>2</v>
      </c>
      <c r="BU103" s="199">
        <f t="shared" si="117"/>
        <v>4</v>
      </c>
      <c r="BV103" s="199">
        <f t="shared" si="117"/>
        <v>2</v>
      </c>
      <c r="BW103" s="199">
        <f t="shared" si="117"/>
        <v>42</v>
      </c>
      <c r="BX103" s="199">
        <f t="shared" si="117"/>
        <v>8</v>
      </c>
      <c r="BY103" s="199">
        <f t="shared" si="117"/>
        <v>9</v>
      </c>
      <c r="BZ103" s="199">
        <f t="shared" si="117"/>
        <v>17</v>
      </c>
      <c r="CA103" s="199">
        <f t="shared" si="117"/>
        <v>8</v>
      </c>
      <c r="CB103" s="199">
        <f t="shared" si="117"/>
        <v>25</v>
      </c>
      <c r="CC103" s="199">
        <f t="shared" si="117"/>
        <v>6</v>
      </c>
      <c r="CD103" s="199">
        <f t="shared" si="117"/>
        <v>7</v>
      </c>
      <c r="CE103" s="199">
        <f t="shared" si="117"/>
        <v>13</v>
      </c>
      <c r="CF103" s="199">
        <f t="shared" si="117"/>
        <v>6</v>
      </c>
      <c r="CG103" s="363"/>
    </row>
    <row r="104" spans="1:85" ht="16.5" customHeight="1" x14ac:dyDescent="0.25">
      <c r="A104" s="363"/>
      <c r="B104" s="174"/>
      <c r="C104" s="174"/>
      <c r="D104" s="47" t="s">
        <v>41</v>
      </c>
      <c r="G104" s="175" t="s">
        <v>21</v>
      </c>
      <c r="I104" s="177">
        <v>4</v>
      </c>
      <c r="J104" s="177">
        <v>0</v>
      </c>
      <c r="K104" s="177">
        <v>3</v>
      </c>
      <c r="L104" s="177">
        <v>3</v>
      </c>
      <c r="M104" s="318">
        <v>4</v>
      </c>
      <c r="N104" s="174"/>
      <c r="O104" s="174"/>
      <c r="P104" s="174"/>
      <c r="Q104" s="178"/>
      <c r="R104" s="178"/>
      <c r="S104" s="323"/>
      <c r="T104" s="118">
        <v>7.5</v>
      </c>
      <c r="U104" s="76" t="s">
        <v>557</v>
      </c>
      <c r="V104" s="76"/>
      <c r="W104" s="76"/>
      <c r="X104" s="76"/>
      <c r="Y104" s="119"/>
      <c r="Z104" s="76"/>
      <c r="AA104" s="58"/>
      <c r="AB104" s="58">
        <v>1</v>
      </c>
      <c r="AC104" s="58">
        <v>1</v>
      </c>
      <c r="AD104" s="58">
        <v>0</v>
      </c>
      <c r="AE104" s="58">
        <v>0</v>
      </c>
      <c r="AF104" s="411">
        <f t="shared" si="110"/>
        <v>1</v>
      </c>
      <c r="AG104" s="411"/>
      <c r="AH104" s="58">
        <v>0</v>
      </c>
      <c r="AI104" s="58">
        <v>0</v>
      </c>
      <c r="AJ104" s="58">
        <v>2</v>
      </c>
      <c r="AK104" s="58">
        <v>0</v>
      </c>
      <c r="AL104" s="58">
        <v>0</v>
      </c>
      <c r="AM104" s="120">
        <f t="shared" si="111"/>
        <v>2</v>
      </c>
      <c r="AN104" s="174"/>
      <c r="AO104" s="174"/>
      <c r="AP104" s="174"/>
      <c r="AQ104" s="178"/>
      <c r="AR104" s="363"/>
      <c r="AS104" s="64">
        <v>9.5</v>
      </c>
      <c r="AT104" s="48">
        <v>10</v>
      </c>
      <c r="AU104" s="47" t="s">
        <v>71</v>
      </c>
      <c r="AV104" s="47" t="s">
        <v>17</v>
      </c>
      <c r="AW104" s="177">
        <v>5</v>
      </c>
      <c r="AX104" s="177">
        <v>10</v>
      </c>
      <c r="AY104" s="177">
        <v>10</v>
      </c>
      <c r="AZ104" s="177">
        <f t="shared" ref="AZ104:AZ113" si="118">+AY104+AX104</f>
        <v>20</v>
      </c>
      <c r="BA104" s="177">
        <v>0</v>
      </c>
      <c r="BB104" s="202">
        <f t="shared" ref="BB104:BB113" si="119">+AW104+BG104</f>
        <v>18</v>
      </c>
      <c r="BC104" s="177">
        <f t="shared" ref="BC104:BC113" si="120">+AX104+BH104</f>
        <v>27</v>
      </c>
      <c r="BD104" s="177">
        <f t="shared" ref="BD104:BD113" si="121">+AY104+BI104</f>
        <v>26</v>
      </c>
      <c r="BE104" s="177">
        <f t="shared" ref="BE104:BE113" si="122">+AZ104+BJ104</f>
        <v>53</v>
      </c>
      <c r="BF104" s="203">
        <f t="shared" ref="BF104:BF113" si="123">+BA104+BK104</f>
        <v>6</v>
      </c>
      <c r="BG104" s="48">
        <v>13</v>
      </c>
      <c r="BH104" s="48">
        <v>17</v>
      </c>
      <c r="BI104" s="48">
        <v>16</v>
      </c>
      <c r="BJ104" s="48">
        <f>+BH104+BI104</f>
        <v>33</v>
      </c>
      <c r="BK104" s="48">
        <v>6</v>
      </c>
      <c r="BL104" s="363"/>
      <c r="BM104" s="363"/>
      <c r="BN104" s="246" t="s">
        <v>642</v>
      </c>
      <c r="BO104" s="246"/>
      <c r="BP104" s="247"/>
      <c r="BQ104" s="174"/>
      <c r="BR104" s="177">
        <f>+BR103+BR53</f>
        <v>63</v>
      </c>
      <c r="BS104" s="177">
        <f>+BS103+BS53</f>
        <v>16</v>
      </c>
      <c r="BT104" s="177">
        <f>+BT103+BT53</f>
        <v>22</v>
      </c>
      <c r="BU104" s="177">
        <f>+BU103+BU53</f>
        <v>38</v>
      </c>
      <c r="BV104" s="177">
        <f>+BV103+BV53+AH80</f>
        <v>8</v>
      </c>
      <c r="BW104" s="177">
        <f>+BW103+BW53</f>
        <v>303</v>
      </c>
      <c r="BX104" s="177">
        <f>+BX103+BX53</f>
        <v>96</v>
      </c>
      <c r="BY104" s="177">
        <f>+BY103+BY53</f>
        <v>86</v>
      </c>
      <c r="BZ104" s="177">
        <f>+BZ103+BZ53</f>
        <v>182</v>
      </c>
      <c r="CA104" s="177">
        <f>+CA103+CA53+AH91</f>
        <v>38</v>
      </c>
      <c r="CB104" s="177">
        <f>+CB103+CB53</f>
        <v>240</v>
      </c>
      <c r="CC104" s="177">
        <f>+CC103+CC53</f>
        <v>80</v>
      </c>
      <c r="CD104" s="177">
        <f>+CD103+CD53</f>
        <v>64</v>
      </c>
      <c r="CE104" s="177">
        <f>+CE103+CE53</f>
        <v>144</v>
      </c>
      <c r="CF104" s="177">
        <f>+CF103+CF53</f>
        <v>30</v>
      </c>
      <c r="CG104" s="363"/>
    </row>
    <row r="105" spans="1:85" ht="16.5" customHeight="1" thickBot="1" x14ac:dyDescent="0.3">
      <c r="A105" s="363"/>
      <c r="B105" s="174"/>
      <c r="C105" s="174"/>
      <c r="D105" s="47" t="s">
        <v>187</v>
      </c>
      <c r="G105" s="175" t="s">
        <v>177</v>
      </c>
      <c r="I105" s="177">
        <v>5</v>
      </c>
      <c r="J105" s="177">
        <v>0</v>
      </c>
      <c r="K105" s="177">
        <v>2</v>
      </c>
      <c r="L105" s="177">
        <v>2</v>
      </c>
      <c r="M105" s="318">
        <v>4</v>
      </c>
      <c r="N105" s="174"/>
      <c r="O105" s="174"/>
      <c r="P105" s="174"/>
      <c r="Q105" s="178"/>
      <c r="R105" s="178"/>
      <c r="S105" s="323"/>
      <c r="T105" s="118">
        <v>7.5</v>
      </c>
      <c r="U105" s="76" t="s">
        <v>127</v>
      </c>
      <c r="V105" s="76"/>
      <c r="W105" s="76"/>
      <c r="X105" s="76"/>
      <c r="Y105" s="119"/>
      <c r="Z105" s="76"/>
      <c r="AA105" s="58"/>
      <c r="AB105" s="58">
        <v>1</v>
      </c>
      <c r="AC105" s="58">
        <v>0</v>
      </c>
      <c r="AD105" s="58">
        <v>1</v>
      </c>
      <c r="AE105" s="58">
        <v>0</v>
      </c>
      <c r="AF105" s="411">
        <f>(2*AC105+AE105)/(2*AB105)</f>
        <v>0</v>
      </c>
      <c r="AG105" s="411"/>
      <c r="AH105" s="58">
        <v>0</v>
      </c>
      <c r="AI105" s="58">
        <v>0</v>
      </c>
      <c r="AJ105" s="58">
        <v>3</v>
      </c>
      <c r="AK105" s="58">
        <v>0</v>
      </c>
      <c r="AL105" s="58">
        <v>0</v>
      </c>
      <c r="AM105" s="120">
        <f>+AJ105/AB105</f>
        <v>3</v>
      </c>
      <c r="AN105" s="174"/>
      <c r="AO105" s="174"/>
      <c r="AP105" s="174"/>
      <c r="AQ105" s="178"/>
      <c r="AR105" s="363"/>
      <c r="AS105" s="64">
        <v>8.5</v>
      </c>
      <c r="AT105" s="48">
        <v>7</v>
      </c>
      <c r="AU105" s="47" t="s">
        <v>40</v>
      </c>
      <c r="AV105" s="47" t="s">
        <v>17</v>
      </c>
      <c r="AW105" s="177">
        <v>4</v>
      </c>
      <c r="AX105" s="177">
        <v>3</v>
      </c>
      <c r="AY105" s="177">
        <v>11</v>
      </c>
      <c r="AZ105" s="177">
        <f t="shared" si="118"/>
        <v>14</v>
      </c>
      <c r="BA105" s="177">
        <v>2</v>
      </c>
      <c r="BB105" s="202">
        <f t="shared" si="119"/>
        <v>18</v>
      </c>
      <c r="BC105" s="177">
        <f t="shared" si="120"/>
        <v>10</v>
      </c>
      <c r="BD105" s="177">
        <f t="shared" si="121"/>
        <v>33</v>
      </c>
      <c r="BE105" s="177">
        <f t="shared" si="122"/>
        <v>43</v>
      </c>
      <c r="BF105" s="203">
        <f t="shared" si="123"/>
        <v>4</v>
      </c>
      <c r="BG105" s="48">
        <v>14</v>
      </c>
      <c r="BH105" s="48">
        <v>7</v>
      </c>
      <c r="BI105" s="48">
        <v>22</v>
      </c>
      <c r="BJ105" s="48">
        <f>+BH105+BI105</f>
        <v>29</v>
      </c>
      <c r="BK105" s="48">
        <v>2</v>
      </c>
      <c r="BL105" s="363"/>
      <c r="BM105" s="363"/>
      <c r="BN105" s="246" t="s">
        <v>643</v>
      </c>
      <c r="BO105" s="246"/>
      <c r="BP105" s="247"/>
      <c r="BQ105" s="174"/>
      <c r="BR105" s="177">
        <f t="shared" ref="BR105:CF105" si="124">+AW5+AW19+AW33+AW45+AW78+AW90+AW103+AW117</f>
        <v>63</v>
      </c>
      <c r="BS105" s="177">
        <f t="shared" si="124"/>
        <v>16</v>
      </c>
      <c r="BT105" s="177">
        <f t="shared" si="124"/>
        <v>22</v>
      </c>
      <c r="BU105" s="177">
        <f t="shared" si="124"/>
        <v>38</v>
      </c>
      <c r="BV105" s="177">
        <f t="shared" si="124"/>
        <v>8</v>
      </c>
      <c r="BW105" s="177">
        <f t="shared" si="124"/>
        <v>303</v>
      </c>
      <c r="BX105" s="177">
        <f t="shared" si="124"/>
        <v>96</v>
      </c>
      <c r="BY105" s="177">
        <f t="shared" si="124"/>
        <v>86</v>
      </c>
      <c r="BZ105" s="177">
        <f t="shared" si="124"/>
        <v>182</v>
      </c>
      <c r="CA105" s="177">
        <f t="shared" si="124"/>
        <v>38</v>
      </c>
      <c r="CB105" s="177">
        <f t="shared" si="124"/>
        <v>240</v>
      </c>
      <c r="CC105" s="177">
        <f t="shared" si="124"/>
        <v>80</v>
      </c>
      <c r="CD105" s="177">
        <f t="shared" si="124"/>
        <v>64</v>
      </c>
      <c r="CE105" s="177">
        <f t="shared" si="124"/>
        <v>144</v>
      </c>
      <c r="CF105" s="177">
        <f t="shared" si="124"/>
        <v>30</v>
      </c>
      <c r="CG105" s="363"/>
    </row>
    <row r="106" spans="1:85" ht="16.5" customHeight="1" x14ac:dyDescent="0.25">
      <c r="A106" s="363"/>
      <c r="B106" s="174"/>
      <c r="C106" s="174"/>
      <c r="N106" s="174"/>
      <c r="O106" s="174"/>
      <c r="P106" s="174"/>
      <c r="Q106" s="178"/>
      <c r="R106" s="178"/>
      <c r="S106" s="323"/>
      <c r="T106" s="82"/>
      <c r="U106" s="84"/>
      <c r="V106" s="83" t="s">
        <v>653</v>
      </c>
      <c r="W106" s="84"/>
      <c r="X106" s="84"/>
      <c r="Y106" s="84"/>
      <c r="Z106" s="83"/>
      <c r="AA106" s="68"/>
      <c r="AB106" s="68">
        <f>SUM(AB99:AB105)</f>
        <v>8.5</v>
      </c>
      <c r="AC106" s="68">
        <f>SUM(AC99:AC105)</f>
        <v>5</v>
      </c>
      <c r="AD106" s="68">
        <f>SUM(AD99:AD105)</f>
        <v>3</v>
      </c>
      <c r="AE106" s="68">
        <f>SUM(AE99:AE105)</f>
        <v>1</v>
      </c>
      <c r="AF106" s="413">
        <f>(2*AC106+AE106)/(2*AB106)</f>
        <v>0.6470588235294118</v>
      </c>
      <c r="AG106" s="413"/>
      <c r="AH106" s="68">
        <f>SUM(AH99:AH105)</f>
        <v>2</v>
      </c>
      <c r="AI106" s="68">
        <f>SUM(AI99:AI105)</f>
        <v>0</v>
      </c>
      <c r="AJ106" s="68">
        <f>SUM(AJ99:AJ105)</f>
        <v>18</v>
      </c>
      <c r="AK106" s="68">
        <f>SUM(AK99:AK105)</f>
        <v>0</v>
      </c>
      <c r="AL106" s="68">
        <f>SUM(AL99:AL105)</f>
        <v>0</v>
      </c>
      <c r="AM106" s="85">
        <f>+AJ106/AB106</f>
        <v>2.1176470588235294</v>
      </c>
      <c r="AN106" s="174"/>
      <c r="AO106" s="174"/>
      <c r="AP106" s="174"/>
      <c r="AQ106" s="178"/>
      <c r="AR106" s="363"/>
      <c r="AS106" s="64">
        <v>6.5</v>
      </c>
      <c r="AT106" s="48">
        <v>9</v>
      </c>
      <c r="AU106" s="47" t="s">
        <v>443</v>
      </c>
      <c r="AV106" s="47" t="s">
        <v>17</v>
      </c>
      <c r="AW106" s="177">
        <v>5</v>
      </c>
      <c r="AX106" s="177">
        <v>5</v>
      </c>
      <c r="AY106" s="177">
        <v>4</v>
      </c>
      <c r="AZ106" s="177">
        <f t="shared" si="118"/>
        <v>9</v>
      </c>
      <c r="BA106" s="177">
        <v>2</v>
      </c>
      <c r="BB106" s="202">
        <f t="shared" si="119"/>
        <v>5</v>
      </c>
      <c r="BC106" s="177">
        <f t="shared" si="120"/>
        <v>5</v>
      </c>
      <c r="BD106" s="177">
        <f t="shared" si="121"/>
        <v>4</v>
      </c>
      <c r="BE106" s="177">
        <f t="shared" si="122"/>
        <v>9</v>
      </c>
      <c r="BF106" s="203">
        <f t="shared" si="123"/>
        <v>2</v>
      </c>
      <c r="BG106" s="48"/>
      <c r="BH106" s="48"/>
      <c r="BI106" s="48"/>
      <c r="BJ106" s="48"/>
      <c r="BK106" s="48"/>
      <c r="BL106" s="363"/>
      <c r="BM106" s="363"/>
      <c r="CG106" s="363"/>
    </row>
    <row r="107" spans="1:85" ht="16.5" customHeight="1" x14ac:dyDescent="0.25">
      <c r="A107" s="363"/>
      <c r="B107" s="174"/>
      <c r="C107" s="174"/>
      <c r="N107" s="174"/>
      <c r="O107" s="174"/>
      <c r="P107" s="174"/>
      <c r="Q107" s="178"/>
      <c r="R107" s="178"/>
      <c r="S107" s="323"/>
      <c r="AN107" s="174"/>
      <c r="AO107" s="174"/>
      <c r="AP107" s="174"/>
      <c r="AQ107" s="178"/>
      <c r="AR107" s="363"/>
      <c r="AS107" s="64">
        <v>6.5</v>
      </c>
      <c r="AT107" s="48">
        <v>5</v>
      </c>
      <c r="AU107" s="47" t="s">
        <v>94</v>
      </c>
      <c r="AV107" s="47" t="s">
        <v>17</v>
      </c>
      <c r="AW107" s="177">
        <v>5</v>
      </c>
      <c r="AX107" s="177">
        <v>1</v>
      </c>
      <c r="AY107" s="177">
        <v>2</v>
      </c>
      <c r="AZ107" s="177">
        <f t="shared" si="118"/>
        <v>3</v>
      </c>
      <c r="BA107" s="177">
        <v>2</v>
      </c>
      <c r="BB107" s="202">
        <f t="shared" si="119"/>
        <v>12</v>
      </c>
      <c r="BC107" s="177">
        <f t="shared" si="120"/>
        <v>2</v>
      </c>
      <c r="BD107" s="177">
        <f t="shared" si="121"/>
        <v>4</v>
      </c>
      <c r="BE107" s="177">
        <f t="shared" si="122"/>
        <v>6</v>
      </c>
      <c r="BF107" s="203">
        <f t="shared" si="123"/>
        <v>2</v>
      </c>
      <c r="BG107" s="48">
        <v>7</v>
      </c>
      <c r="BH107" s="48">
        <v>1</v>
      </c>
      <c r="BI107" s="48">
        <v>2</v>
      </c>
      <c r="BJ107" s="48">
        <f>+BH107+BI107</f>
        <v>3</v>
      </c>
      <c r="BK107" s="48">
        <v>0</v>
      </c>
      <c r="BL107" s="363"/>
      <c r="BM107" s="363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363"/>
    </row>
    <row r="108" spans="1:85" ht="16.5" customHeight="1" x14ac:dyDescent="0.25">
      <c r="A108" s="363"/>
      <c r="B108" s="174"/>
      <c r="C108" s="174"/>
      <c r="N108" s="174"/>
      <c r="O108" s="174"/>
      <c r="P108" s="174"/>
      <c r="Q108" s="178"/>
      <c r="R108" s="178"/>
      <c r="S108" s="323"/>
      <c r="AN108" s="362"/>
      <c r="AO108" s="362"/>
      <c r="AP108" s="362"/>
      <c r="AQ108" s="178"/>
      <c r="AR108" s="363"/>
      <c r="AS108" s="64">
        <v>7.5</v>
      </c>
      <c r="AT108" s="48">
        <v>6</v>
      </c>
      <c r="AU108" s="47" t="s">
        <v>153</v>
      </c>
      <c r="AV108" s="47" t="s">
        <v>17</v>
      </c>
      <c r="AW108" s="177">
        <v>5</v>
      </c>
      <c r="AX108" s="177">
        <v>1</v>
      </c>
      <c r="AY108" s="177">
        <v>2</v>
      </c>
      <c r="AZ108" s="177">
        <f t="shared" si="118"/>
        <v>3</v>
      </c>
      <c r="BA108" s="177">
        <v>0</v>
      </c>
      <c r="BB108" s="202">
        <f t="shared" si="119"/>
        <v>16</v>
      </c>
      <c r="BC108" s="177">
        <f t="shared" si="120"/>
        <v>1</v>
      </c>
      <c r="BD108" s="177">
        <f t="shared" si="121"/>
        <v>5</v>
      </c>
      <c r="BE108" s="177">
        <f t="shared" si="122"/>
        <v>6</v>
      </c>
      <c r="BF108" s="203">
        <f t="shared" si="123"/>
        <v>4</v>
      </c>
      <c r="BG108" s="48">
        <v>11</v>
      </c>
      <c r="BH108" s="48">
        <v>0</v>
      </c>
      <c r="BI108" s="48">
        <v>3</v>
      </c>
      <c r="BJ108" s="48">
        <f>+BH108+BI108</f>
        <v>3</v>
      </c>
      <c r="BK108" s="48">
        <v>4</v>
      </c>
      <c r="BL108" s="363"/>
      <c r="BM108" s="363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363"/>
    </row>
    <row r="109" spans="1:85" ht="16.5" customHeight="1" x14ac:dyDescent="0.25">
      <c r="A109" s="363"/>
      <c r="B109" s="174"/>
      <c r="C109" s="174"/>
      <c r="N109" s="174"/>
      <c r="O109" s="174"/>
      <c r="P109" s="174"/>
      <c r="Q109" s="178"/>
      <c r="R109" s="178"/>
      <c r="S109" s="323"/>
      <c r="AN109" s="177"/>
      <c r="AO109" s="177"/>
      <c r="AP109" s="177"/>
      <c r="AQ109" s="178"/>
      <c r="AR109" s="363"/>
      <c r="AS109" s="64">
        <v>6.5</v>
      </c>
      <c r="AT109" s="48">
        <v>3</v>
      </c>
      <c r="AU109" s="47" t="s">
        <v>82</v>
      </c>
      <c r="AV109" s="47" t="s">
        <v>17</v>
      </c>
      <c r="AW109" s="177">
        <v>4</v>
      </c>
      <c r="AX109" s="177">
        <v>0</v>
      </c>
      <c r="AY109" s="177">
        <v>3</v>
      </c>
      <c r="AZ109" s="177">
        <f t="shared" si="118"/>
        <v>3</v>
      </c>
      <c r="BA109" s="177">
        <v>0</v>
      </c>
      <c r="BB109" s="202">
        <f t="shared" si="119"/>
        <v>18</v>
      </c>
      <c r="BC109" s="177">
        <f t="shared" si="120"/>
        <v>0</v>
      </c>
      <c r="BD109" s="177">
        <f t="shared" si="121"/>
        <v>5</v>
      </c>
      <c r="BE109" s="177">
        <f t="shared" si="122"/>
        <v>5</v>
      </c>
      <c r="BF109" s="203">
        <f t="shared" si="123"/>
        <v>2</v>
      </c>
      <c r="BG109" s="48">
        <v>14</v>
      </c>
      <c r="BH109" s="48">
        <v>0</v>
      </c>
      <c r="BI109" s="48">
        <v>2</v>
      </c>
      <c r="BJ109" s="48">
        <f>+BH109+BI109</f>
        <v>2</v>
      </c>
      <c r="BK109" s="48">
        <v>2</v>
      </c>
      <c r="BL109" s="363"/>
      <c r="BM109" s="363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363"/>
    </row>
    <row r="110" spans="1:85" ht="16.5" customHeight="1" x14ac:dyDescent="0.25">
      <c r="A110" s="363"/>
      <c r="B110" s="174"/>
      <c r="C110" s="174"/>
      <c r="N110" s="174"/>
      <c r="O110" s="174"/>
      <c r="P110" s="174"/>
      <c r="Q110" s="178"/>
      <c r="R110" s="178"/>
      <c r="S110" s="323"/>
      <c r="AN110" s="177"/>
      <c r="AO110" s="177"/>
      <c r="AP110" s="177"/>
      <c r="AQ110" s="178"/>
      <c r="AR110" s="363"/>
      <c r="AS110" s="64">
        <v>7.5</v>
      </c>
      <c r="AT110" s="48">
        <v>11</v>
      </c>
      <c r="AU110" s="47" t="s">
        <v>89</v>
      </c>
      <c r="AV110" s="47" t="s">
        <v>17</v>
      </c>
      <c r="AW110" s="177">
        <v>5</v>
      </c>
      <c r="AX110" s="177">
        <v>1</v>
      </c>
      <c r="AY110" s="177">
        <v>0</v>
      </c>
      <c r="AZ110" s="177">
        <f t="shared" si="118"/>
        <v>1</v>
      </c>
      <c r="BA110" s="177">
        <v>0</v>
      </c>
      <c r="BB110" s="202">
        <f t="shared" si="119"/>
        <v>20</v>
      </c>
      <c r="BC110" s="177">
        <f t="shared" si="120"/>
        <v>2</v>
      </c>
      <c r="BD110" s="177">
        <f t="shared" si="121"/>
        <v>6</v>
      </c>
      <c r="BE110" s="177">
        <f t="shared" si="122"/>
        <v>8</v>
      </c>
      <c r="BF110" s="203">
        <f t="shared" si="123"/>
        <v>0</v>
      </c>
      <c r="BG110" s="48">
        <v>15</v>
      </c>
      <c r="BH110" s="48">
        <v>1</v>
      </c>
      <c r="BI110" s="48">
        <v>6</v>
      </c>
      <c r="BJ110" s="48">
        <f>+BH110+BI110</f>
        <v>7</v>
      </c>
      <c r="BK110" s="48">
        <v>0</v>
      </c>
      <c r="BL110" s="363"/>
      <c r="BM110" s="363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363"/>
    </row>
    <row r="111" spans="1:85" ht="16.5" customHeight="1" x14ac:dyDescent="0.25">
      <c r="A111" s="363"/>
      <c r="B111" s="174"/>
      <c r="C111" s="174"/>
      <c r="N111" s="174"/>
      <c r="O111" s="174"/>
      <c r="P111" s="174"/>
      <c r="Q111" s="178"/>
      <c r="R111" s="178"/>
      <c r="S111" s="323"/>
      <c r="AN111" s="177"/>
      <c r="AO111" s="177"/>
      <c r="AP111" s="177"/>
      <c r="AQ111" s="178"/>
      <c r="AR111" s="363"/>
      <c r="AS111" s="64">
        <v>6.5</v>
      </c>
      <c r="AT111" s="48">
        <v>30</v>
      </c>
      <c r="AU111" s="47" t="s">
        <v>686</v>
      </c>
      <c r="AV111" s="47" t="s">
        <v>17</v>
      </c>
      <c r="AW111" s="177">
        <v>4</v>
      </c>
      <c r="AX111" s="177">
        <v>0</v>
      </c>
      <c r="AY111" s="177">
        <v>1</v>
      </c>
      <c r="AZ111" s="177">
        <f t="shared" si="118"/>
        <v>1</v>
      </c>
      <c r="BA111" s="177">
        <v>2</v>
      </c>
      <c r="BB111" s="202">
        <f t="shared" si="119"/>
        <v>4</v>
      </c>
      <c r="BC111" s="177">
        <f t="shared" si="120"/>
        <v>0</v>
      </c>
      <c r="BD111" s="177">
        <f t="shared" si="121"/>
        <v>1</v>
      </c>
      <c r="BE111" s="177">
        <f t="shared" si="122"/>
        <v>1</v>
      </c>
      <c r="BF111" s="203">
        <f t="shared" si="123"/>
        <v>2</v>
      </c>
      <c r="BG111" s="48"/>
      <c r="BH111" s="48"/>
      <c r="BI111" s="48"/>
      <c r="BJ111" s="48"/>
      <c r="BK111" s="48"/>
      <c r="BL111" s="363"/>
      <c r="BM111" s="363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363"/>
    </row>
    <row r="112" spans="1:85" ht="16.5" customHeight="1" x14ac:dyDescent="0.25">
      <c r="A112" s="363"/>
      <c r="B112" s="174"/>
      <c r="C112" s="174"/>
      <c r="N112" s="175"/>
      <c r="O112" s="174"/>
      <c r="P112" s="174"/>
      <c r="Q112" s="178"/>
      <c r="R112" s="178"/>
      <c r="S112" s="323"/>
      <c r="AN112" s="177"/>
      <c r="AO112" s="177"/>
      <c r="AP112" s="177"/>
      <c r="AQ112" s="178"/>
      <c r="AR112" s="363"/>
      <c r="AS112" s="64">
        <v>7</v>
      </c>
      <c r="AT112" s="48">
        <v>2</v>
      </c>
      <c r="AU112" s="47" t="s">
        <v>138</v>
      </c>
      <c r="AV112" s="47" t="s">
        <v>17</v>
      </c>
      <c r="AW112" s="177">
        <v>5</v>
      </c>
      <c r="AX112" s="177">
        <v>0</v>
      </c>
      <c r="AY112" s="177">
        <v>0</v>
      </c>
      <c r="AZ112" s="177">
        <f t="shared" si="118"/>
        <v>0</v>
      </c>
      <c r="BA112" s="177">
        <v>0</v>
      </c>
      <c r="BB112" s="202">
        <f t="shared" si="119"/>
        <v>16</v>
      </c>
      <c r="BC112" s="177">
        <f t="shared" si="120"/>
        <v>1</v>
      </c>
      <c r="BD112" s="177">
        <f t="shared" si="121"/>
        <v>0</v>
      </c>
      <c r="BE112" s="177">
        <f t="shared" si="122"/>
        <v>1</v>
      </c>
      <c r="BF112" s="203">
        <f t="shared" si="123"/>
        <v>2</v>
      </c>
      <c r="BG112" s="48">
        <v>11</v>
      </c>
      <c r="BH112" s="48">
        <v>1</v>
      </c>
      <c r="BI112" s="48">
        <v>0</v>
      </c>
      <c r="BJ112" s="48">
        <f>+BH112+BI112</f>
        <v>1</v>
      </c>
      <c r="BK112" s="48">
        <v>2</v>
      </c>
      <c r="BL112" s="363"/>
      <c r="BM112" s="363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363"/>
    </row>
    <row r="113" spans="1:85" ht="16.5" customHeight="1" x14ac:dyDescent="0.25">
      <c r="A113" s="363"/>
      <c r="B113" s="174"/>
      <c r="C113" s="174"/>
      <c r="N113" s="175"/>
      <c r="O113" s="174"/>
      <c r="P113" s="174"/>
      <c r="Q113" s="178"/>
      <c r="R113" s="178"/>
      <c r="S113" s="323"/>
      <c r="AN113" s="177"/>
      <c r="AO113" s="177"/>
      <c r="AP113" s="177"/>
      <c r="AQ113" s="178"/>
      <c r="AR113" s="363"/>
      <c r="AS113" s="64">
        <v>7</v>
      </c>
      <c r="AT113" s="48">
        <v>15</v>
      </c>
      <c r="AU113" s="47" t="s">
        <v>98</v>
      </c>
      <c r="AV113" s="47" t="s">
        <v>17</v>
      </c>
      <c r="AW113" s="177">
        <v>0</v>
      </c>
      <c r="AX113" s="177">
        <v>0</v>
      </c>
      <c r="AY113" s="177">
        <v>0</v>
      </c>
      <c r="AZ113" s="177">
        <f t="shared" si="118"/>
        <v>0</v>
      </c>
      <c r="BA113" s="177">
        <v>0</v>
      </c>
      <c r="BB113" s="202">
        <f t="shared" si="119"/>
        <v>12</v>
      </c>
      <c r="BC113" s="177">
        <f t="shared" si="120"/>
        <v>0</v>
      </c>
      <c r="BD113" s="177">
        <f t="shared" si="121"/>
        <v>0</v>
      </c>
      <c r="BE113" s="177">
        <f t="shared" si="122"/>
        <v>0</v>
      </c>
      <c r="BF113" s="203">
        <f t="shared" si="123"/>
        <v>0</v>
      </c>
      <c r="BG113" s="48">
        <v>12</v>
      </c>
      <c r="BH113" s="48">
        <v>0</v>
      </c>
      <c r="BI113" s="48">
        <v>0</v>
      </c>
      <c r="BJ113" s="48">
        <f>+BH113+BI113</f>
        <v>0</v>
      </c>
      <c r="BK113" s="48">
        <v>0</v>
      </c>
      <c r="BL113" s="363"/>
      <c r="BM113" s="363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363"/>
    </row>
    <row r="114" spans="1:85" ht="16.5" customHeight="1" x14ac:dyDescent="0.25">
      <c r="A114" s="363"/>
      <c r="B114" s="174"/>
      <c r="C114" s="174"/>
      <c r="N114" s="175"/>
      <c r="O114" s="174"/>
      <c r="P114" s="174"/>
      <c r="Q114" s="178"/>
      <c r="R114" s="178"/>
      <c r="S114" s="323"/>
      <c r="AN114" s="177"/>
      <c r="AO114" s="177"/>
      <c r="AP114" s="177"/>
      <c r="AQ114" s="178"/>
      <c r="AR114" s="363"/>
      <c r="AS114" s="64">
        <v>8</v>
      </c>
      <c r="AT114" s="48"/>
      <c r="AU114" s="47" t="s">
        <v>45</v>
      </c>
      <c r="AV114" s="47" t="s">
        <v>17</v>
      </c>
      <c r="AW114" s="177"/>
      <c r="AX114" s="177"/>
      <c r="AY114" s="177"/>
      <c r="AZ114" s="177"/>
      <c r="BA114" s="177"/>
      <c r="BB114" s="202">
        <f t="shared" ref="BB114:BF125" si="125">+AW114+BG114</f>
        <v>12</v>
      </c>
      <c r="BC114" s="177">
        <f t="shared" si="125"/>
        <v>2</v>
      </c>
      <c r="BD114" s="177">
        <f t="shared" si="125"/>
        <v>3</v>
      </c>
      <c r="BE114" s="177">
        <f t="shared" si="125"/>
        <v>5</v>
      </c>
      <c r="BF114" s="203">
        <f t="shared" si="125"/>
        <v>2</v>
      </c>
      <c r="BG114" s="48">
        <v>12</v>
      </c>
      <c r="BH114" s="48">
        <v>2</v>
      </c>
      <c r="BI114" s="48">
        <v>3</v>
      </c>
      <c r="BJ114" s="48">
        <f t="shared" ref="BJ114:BJ115" si="126">+BH114+BI114</f>
        <v>5</v>
      </c>
      <c r="BK114" s="48">
        <v>2</v>
      </c>
      <c r="BL114" s="363"/>
      <c r="BM114" s="363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363"/>
    </row>
    <row r="115" spans="1:85" ht="16.5" customHeight="1" x14ac:dyDescent="0.25">
      <c r="A115" s="363"/>
      <c r="B115" s="174"/>
      <c r="C115" s="174"/>
      <c r="N115" s="175"/>
      <c r="O115" s="174"/>
      <c r="P115" s="174"/>
      <c r="Q115" s="178"/>
      <c r="R115" s="178"/>
      <c r="S115" s="323"/>
      <c r="AN115" s="177"/>
      <c r="AO115" s="177"/>
      <c r="AP115" s="177"/>
      <c r="AQ115" s="178"/>
      <c r="AR115" s="363"/>
      <c r="AS115" s="64">
        <v>6.5</v>
      </c>
      <c r="AT115" s="48"/>
      <c r="AU115" s="47" t="s">
        <v>95</v>
      </c>
      <c r="AV115" s="47" t="s">
        <v>17</v>
      </c>
      <c r="AW115" s="177"/>
      <c r="AX115" s="177"/>
      <c r="AY115" s="177"/>
      <c r="AZ115" s="177"/>
      <c r="BA115" s="177"/>
      <c r="BB115" s="202">
        <f t="shared" si="125"/>
        <v>7</v>
      </c>
      <c r="BC115" s="177">
        <f t="shared" si="125"/>
        <v>0</v>
      </c>
      <c r="BD115" s="177">
        <f t="shared" si="125"/>
        <v>3</v>
      </c>
      <c r="BE115" s="177">
        <f t="shared" si="125"/>
        <v>3</v>
      </c>
      <c r="BF115" s="203">
        <f t="shared" si="125"/>
        <v>0</v>
      </c>
      <c r="BG115" s="48">
        <v>7</v>
      </c>
      <c r="BH115" s="48">
        <v>0</v>
      </c>
      <c r="BI115" s="48">
        <v>3</v>
      </c>
      <c r="BJ115" s="48">
        <f t="shared" si="126"/>
        <v>3</v>
      </c>
      <c r="BK115" s="48">
        <v>0</v>
      </c>
      <c r="BL115" s="363"/>
      <c r="BM115" s="363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363"/>
    </row>
    <row r="116" spans="1:85" ht="16.5" customHeight="1" thickBot="1" x14ac:dyDescent="0.3">
      <c r="A116" s="363"/>
      <c r="B116" s="174"/>
      <c r="C116" s="174"/>
      <c r="N116" s="175"/>
      <c r="O116" s="174"/>
      <c r="P116" s="174"/>
      <c r="Q116" s="178"/>
      <c r="R116" s="178"/>
      <c r="S116" s="323"/>
      <c r="AN116" s="177"/>
      <c r="AO116" s="177"/>
      <c r="AP116" s="177"/>
      <c r="AQ116" s="178"/>
      <c r="AR116" s="363"/>
      <c r="AS116" s="33" t="s">
        <v>246</v>
      </c>
      <c r="AT116" s="33"/>
      <c r="AU116" s="33"/>
      <c r="AV116" s="33"/>
      <c r="AW116" s="217">
        <f>SUM(AW103:AW113)</f>
        <v>50</v>
      </c>
      <c r="AX116" s="217">
        <f>SUM(AX103:AX113)</f>
        <v>22</v>
      </c>
      <c r="AY116" s="217">
        <f>SUM(AY103:AY115)+SUMIF(Y$5:Y$12,AV115,AI$5:AI$12)</f>
        <v>37</v>
      </c>
      <c r="AZ116" s="217">
        <f t="shared" ref="AZ116:AZ126" si="127">+AY116+AX116</f>
        <v>59</v>
      </c>
      <c r="BA116" s="217">
        <f>SUM(BA103:BA113)</f>
        <v>10</v>
      </c>
      <c r="BB116" s="218">
        <f t="shared" si="125"/>
        <v>179</v>
      </c>
      <c r="BC116" s="217">
        <f t="shared" si="125"/>
        <v>62</v>
      </c>
      <c r="BD116" s="217">
        <f t="shared" si="125"/>
        <v>99</v>
      </c>
      <c r="BE116" s="217">
        <f t="shared" si="125"/>
        <v>161</v>
      </c>
      <c r="BF116" s="219">
        <f t="shared" si="125"/>
        <v>28</v>
      </c>
      <c r="BG116" s="217">
        <f>+SUM(BG103:BG113)</f>
        <v>129</v>
      </c>
      <c r="BH116" s="217">
        <f>+SUM(BH103:BH113)</f>
        <v>40</v>
      </c>
      <c r="BI116" s="217">
        <f>+SUM(BI103:BI113)+SUMIF($Y$35:$Y$42,"Bruins",$AI$35:$AI$42)</f>
        <v>62</v>
      </c>
      <c r="BJ116" s="217">
        <f>+BI116+BH116</f>
        <v>102</v>
      </c>
      <c r="BK116" s="217">
        <f>+SUM(BK103:BK113)+SUMIF($Y$35:$Y$42,"Bruins",$AH$35:$AH$42)+2</f>
        <v>18</v>
      </c>
      <c r="BL116" s="363"/>
      <c r="BM116" s="363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363"/>
    </row>
    <row r="117" spans="1:85" ht="16.5" customHeight="1" x14ac:dyDescent="0.25">
      <c r="A117" s="363"/>
      <c r="B117" s="174"/>
      <c r="C117" s="174"/>
      <c r="N117" s="175"/>
      <c r="O117" s="174"/>
      <c r="P117" s="174"/>
      <c r="Q117" s="178"/>
      <c r="R117" s="178"/>
      <c r="S117" s="323"/>
      <c r="AN117" s="177"/>
      <c r="AO117" s="177"/>
      <c r="AP117" s="177"/>
      <c r="AQ117" s="178"/>
      <c r="AR117" s="363"/>
      <c r="AS117" s="35" t="s">
        <v>23</v>
      </c>
      <c r="AT117" s="220"/>
      <c r="AU117" s="35"/>
      <c r="AV117" s="47" t="s">
        <v>70</v>
      </c>
      <c r="AW117" s="199">
        <v>8</v>
      </c>
      <c r="AX117" s="199">
        <v>1</v>
      </c>
      <c r="AY117" s="199">
        <v>3</v>
      </c>
      <c r="AZ117" s="177">
        <f t="shared" si="127"/>
        <v>4</v>
      </c>
      <c r="BA117" s="199">
        <v>0</v>
      </c>
      <c r="BB117" s="202">
        <f t="shared" si="125"/>
        <v>36</v>
      </c>
      <c r="BC117" s="177">
        <f t="shared" si="125"/>
        <v>14</v>
      </c>
      <c r="BD117" s="177">
        <f t="shared" si="125"/>
        <v>15</v>
      </c>
      <c r="BE117" s="177">
        <f t="shared" si="125"/>
        <v>29</v>
      </c>
      <c r="BF117" s="203">
        <f t="shared" si="125"/>
        <v>6</v>
      </c>
      <c r="BG117" s="31">
        <v>28</v>
      </c>
      <c r="BH117" s="31">
        <v>13</v>
      </c>
      <c r="BI117" s="31">
        <v>12</v>
      </c>
      <c r="BJ117" s="31">
        <f t="shared" ref="BJ117" si="128">+BH117+BI117</f>
        <v>25</v>
      </c>
      <c r="BK117" s="31">
        <v>6</v>
      </c>
      <c r="BL117" s="363"/>
      <c r="BM117" s="363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363"/>
    </row>
    <row r="118" spans="1:85" ht="16.5" customHeight="1" x14ac:dyDescent="0.25">
      <c r="A118" s="363"/>
      <c r="B118" s="174"/>
      <c r="C118" s="174"/>
      <c r="N118" s="175"/>
      <c r="O118" s="174"/>
      <c r="P118" s="174"/>
      <c r="Q118" s="178"/>
      <c r="R118" s="178"/>
      <c r="S118" s="323"/>
      <c r="AN118" s="177"/>
      <c r="AO118" s="177"/>
      <c r="AP118" s="177"/>
      <c r="AQ118" s="178"/>
      <c r="AR118" s="363"/>
      <c r="AS118" s="64">
        <v>9.5</v>
      </c>
      <c r="AT118" s="48">
        <v>14</v>
      </c>
      <c r="AU118" s="47" t="s">
        <v>91</v>
      </c>
      <c r="AV118" s="47" t="s">
        <v>309</v>
      </c>
      <c r="AW118" s="177">
        <v>4</v>
      </c>
      <c r="AX118" s="177">
        <v>5</v>
      </c>
      <c r="AY118" s="177">
        <v>5</v>
      </c>
      <c r="AZ118" s="177">
        <f t="shared" si="127"/>
        <v>10</v>
      </c>
      <c r="BA118" s="177">
        <v>2</v>
      </c>
      <c r="BB118" s="202">
        <f t="shared" si="125"/>
        <v>18</v>
      </c>
      <c r="BC118" s="177">
        <f t="shared" si="125"/>
        <v>17</v>
      </c>
      <c r="BD118" s="177">
        <f t="shared" si="125"/>
        <v>19</v>
      </c>
      <c r="BE118" s="177">
        <f t="shared" si="125"/>
        <v>36</v>
      </c>
      <c r="BF118" s="203">
        <f t="shared" si="125"/>
        <v>2</v>
      </c>
      <c r="BG118" s="48">
        <v>14</v>
      </c>
      <c r="BH118" s="48">
        <v>12</v>
      </c>
      <c r="BI118" s="48">
        <v>14</v>
      </c>
      <c r="BJ118" s="48">
        <f>+BH118+BI118</f>
        <v>26</v>
      </c>
      <c r="BK118" s="48">
        <v>0</v>
      </c>
      <c r="BL118" s="363"/>
      <c r="BM118" s="363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363"/>
    </row>
    <row r="119" spans="1:85" ht="16.5" customHeight="1" x14ac:dyDescent="0.25">
      <c r="A119" s="363"/>
      <c r="B119" s="174"/>
      <c r="C119" s="174"/>
      <c r="N119" s="175"/>
      <c r="O119" s="174"/>
      <c r="P119" s="174"/>
      <c r="Q119" s="178"/>
      <c r="R119" s="178"/>
      <c r="S119" s="323"/>
      <c r="AN119" s="174"/>
      <c r="AO119" s="174"/>
      <c r="AP119" s="177"/>
      <c r="AQ119" s="178"/>
      <c r="AR119" s="363"/>
      <c r="AS119" s="64">
        <v>8</v>
      </c>
      <c r="AT119" s="48">
        <v>11</v>
      </c>
      <c r="AU119" s="47" t="s">
        <v>265</v>
      </c>
      <c r="AV119" s="47" t="s">
        <v>309</v>
      </c>
      <c r="AW119" s="177">
        <v>5</v>
      </c>
      <c r="AX119" s="177">
        <v>8</v>
      </c>
      <c r="AY119" s="177">
        <v>1</v>
      </c>
      <c r="AZ119" s="177">
        <f t="shared" si="127"/>
        <v>9</v>
      </c>
      <c r="BA119" s="177">
        <v>18</v>
      </c>
      <c r="BB119" s="202">
        <f t="shared" si="125"/>
        <v>5</v>
      </c>
      <c r="BC119" s="177">
        <f t="shared" si="125"/>
        <v>8</v>
      </c>
      <c r="BD119" s="177">
        <f t="shared" si="125"/>
        <v>1</v>
      </c>
      <c r="BE119" s="177">
        <f t="shared" si="125"/>
        <v>9</v>
      </c>
      <c r="BF119" s="203">
        <f t="shared" si="125"/>
        <v>18</v>
      </c>
      <c r="BL119" s="363"/>
      <c r="BM119" s="363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363"/>
    </row>
    <row r="120" spans="1:85" ht="16.5" customHeight="1" x14ac:dyDescent="0.25">
      <c r="A120" s="363"/>
      <c r="B120" s="174"/>
      <c r="C120" s="174"/>
      <c r="N120" s="175"/>
      <c r="O120" s="174"/>
      <c r="P120" s="174"/>
      <c r="Q120" s="178"/>
      <c r="R120" s="178"/>
      <c r="S120" s="323"/>
      <c r="AP120" s="177"/>
      <c r="AQ120" s="178"/>
      <c r="AR120" s="363"/>
      <c r="AS120" s="64">
        <v>7</v>
      </c>
      <c r="AT120" s="48">
        <v>24</v>
      </c>
      <c r="AU120" s="47" t="s">
        <v>79</v>
      </c>
      <c r="AV120" s="47" t="s">
        <v>309</v>
      </c>
      <c r="AW120" s="177">
        <v>5</v>
      </c>
      <c r="AX120" s="177">
        <v>0</v>
      </c>
      <c r="AY120" s="177">
        <v>5</v>
      </c>
      <c r="AZ120" s="177">
        <f t="shared" si="127"/>
        <v>5</v>
      </c>
      <c r="BA120" s="177">
        <v>2</v>
      </c>
      <c r="BB120" s="202">
        <f t="shared" si="125"/>
        <v>18</v>
      </c>
      <c r="BC120" s="177">
        <f t="shared" si="125"/>
        <v>2</v>
      </c>
      <c r="BD120" s="177">
        <f t="shared" si="125"/>
        <v>11</v>
      </c>
      <c r="BE120" s="177">
        <f t="shared" si="125"/>
        <v>13</v>
      </c>
      <c r="BF120" s="203">
        <f t="shared" si="125"/>
        <v>2</v>
      </c>
      <c r="BG120" s="48">
        <v>13</v>
      </c>
      <c r="BH120" s="48">
        <v>2</v>
      </c>
      <c r="BI120" s="48">
        <v>6</v>
      </c>
      <c r="BJ120" s="48">
        <f>+BH120+BI120</f>
        <v>8</v>
      </c>
      <c r="BK120" s="48">
        <v>0</v>
      </c>
      <c r="BL120" s="363"/>
      <c r="BM120" s="363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363"/>
    </row>
    <row r="121" spans="1:85" ht="16.5" customHeight="1" x14ac:dyDescent="0.25">
      <c r="A121" s="363"/>
      <c r="B121" s="174"/>
      <c r="C121" s="174"/>
      <c r="N121" s="175"/>
      <c r="O121" s="174"/>
      <c r="P121" s="174"/>
      <c r="Q121" s="178"/>
      <c r="R121" s="178"/>
      <c r="S121" s="323"/>
      <c r="AP121" s="177"/>
      <c r="AQ121" s="178"/>
      <c r="AR121" s="363"/>
      <c r="AS121" s="64">
        <v>6.5</v>
      </c>
      <c r="AT121" s="48">
        <v>8</v>
      </c>
      <c r="AU121" s="47" t="s">
        <v>83</v>
      </c>
      <c r="AV121" s="47" t="s">
        <v>309</v>
      </c>
      <c r="AW121" s="177">
        <v>5</v>
      </c>
      <c r="AX121" s="177">
        <v>2</v>
      </c>
      <c r="AY121" s="177">
        <v>2</v>
      </c>
      <c r="AZ121" s="177">
        <f t="shared" si="127"/>
        <v>4</v>
      </c>
      <c r="BA121" s="177">
        <v>0</v>
      </c>
      <c r="BB121" s="202">
        <f t="shared" si="125"/>
        <v>18</v>
      </c>
      <c r="BC121" s="177">
        <f t="shared" si="125"/>
        <v>3</v>
      </c>
      <c r="BD121" s="177">
        <f t="shared" si="125"/>
        <v>9</v>
      </c>
      <c r="BE121" s="177">
        <f t="shared" si="125"/>
        <v>12</v>
      </c>
      <c r="BF121" s="203">
        <f t="shared" si="125"/>
        <v>0</v>
      </c>
      <c r="BG121" s="48">
        <v>13</v>
      </c>
      <c r="BH121" s="48">
        <v>1</v>
      </c>
      <c r="BI121" s="48">
        <v>7</v>
      </c>
      <c r="BJ121" s="48">
        <f>+BH121+BI121</f>
        <v>8</v>
      </c>
      <c r="BK121" s="48">
        <v>0</v>
      </c>
      <c r="BL121" s="363"/>
      <c r="BM121" s="363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363"/>
    </row>
    <row r="122" spans="1:85" ht="16.5" customHeight="1" x14ac:dyDescent="0.25">
      <c r="A122" s="363"/>
      <c r="Q122" s="178"/>
      <c r="R122" s="178"/>
      <c r="S122" s="323"/>
      <c r="AP122" s="177"/>
      <c r="AQ122" s="178"/>
      <c r="AR122" s="363"/>
      <c r="AS122" s="64">
        <v>8.5</v>
      </c>
      <c r="AT122" s="48">
        <v>20</v>
      </c>
      <c r="AU122" s="47" t="s">
        <v>112</v>
      </c>
      <c r="AV122" s="47" t="s">
        <v>309</v>
      </c>
      <c r="AW122" s="177">
        <v>2</v>
      </c>
      <c r="AX122" s="177">
        <v>1</v>
      </c>
      <c r="AY122" s="177">
        <v>2</v>
      </c>
      <c r="AZ122" s="177">
        <f t="shared" si="127"/>
        <v>3</v>
      </c>
      <c r="BA122" s="177">
        <v>0</v>
      </c>
      <c r="BB122" s="202">
        <f t="shared" si="125"/>
        <v>16</v>
      </c>
      <c r="BC122" s="177">
        <f t="shared" si="125"/>
        <v>14</v>
      </c>
      <c r="BD122" s="177">
        <f t="shared" si="125"/>
        <v>7</v>
      </c>
      <c r="BE122" s="177">
        <f t="shared" si="125"/>
        <v>21</v>
      </c>
      <c r="BF122" s="203">
        <f t="shared" si="125"/>
        <v>4</v>
      </c>
      <c r="BG122" s="48">
        <v>14</v>
      </c>
      <c r="BH122" s="48">
        <v>13</v>
      </c>
      <c r="BI122" s="48">
        <v>5</v>
      </c>
      <c r="BJ122" s="48">
        <f>+BH122+BI122</f>
        <v>18</v>
      </c>
      <c r="BK122" s="48">
        <v>4</v>
      </c>
      <c r="BL122" s="363"/>
      <c r="BM122" s="363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363"/>
    </row>
    <row r="123" spans="1:85" ht="16.5" customHeight="1" x14ac:dyDescent="0.25">
      <c r="A123" s="363"/>
      <c r="B123" s="174"/>
      <c r="C123" s="174"/>
      <c r="N123" s="175"/>
      <c r="O123" s="174"/>
      <c r="P123" s="174"/>
      <c r="Q123" s="178"/>
      <c r="R123" s="178"/>
      <c r="S123" s="323"/>
      <c r="AP123" s="177"/>
      <c r="AQ123" s="178"/>
      <c r="AR123" s="363"/>
      <c r="AS123" s="64">
        <v>7.5</v>
      </c>
      <c r="AT123" s="48">
        <v>15</v>
      </c>
      <c r="AU123" s="47" t="s">
        <v>303</v>
      </c>
      <c r="AV123" s="47" t="s">
        <v>309</v>
      </c>
      <c r="AW123" s="177">
        <v>3</v>
      </c>
      <c r="AX123" s="177">
        <v>0</v>
      </c>
      <c r="AY123" s="177">
        <v>2</v>
      </c>
      <c r="AZ123" s="177">
        <f t="shared" si="127"/>
        <v>2</v>
      </c>
      <c r="BA123" s="177">
        <v>0</v>
      </c>
      <c r="BB123" s="202">
        <f t="shared" si="125"/>
        <v>3</v>
      </c>
      <c r="BC123" s="177">
        <f t="shared" si="125"/>
        <v>0</v>
      </c>
      <c r="BD123" s="177">
        <f t="shared" si="125"/>
        <v>2</v>
      </c>
      <c r="BE123" s="177">
        <f t="shared" si="125"/>
        <v>2</v>
      </c>
      <c r="BF123" s="203">
        <f t="shared" si="125"/>
        <v>0</v>
      </c>
      <c r="BL123" s="363"/>
      <c r="BM123" s="363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363"/>
    </row>
    <row r="124" spans="1:85" ht="16.5" customHeight="1" x14ac:dyDescent="0.25">
      <c r="A124" s="363"/>
      <c r="B124" s="174"/>
      <c r="C124" s="184"/>
      <c r="N124" s="175"/>
      <c r="O124" s="174"/>
      <c r="P124" s="174"/>
      <c r="Q124" s="178"/>
      <c r="R124" s="178"/>
      <c r="S124" s="323"/>
      <c r="AP124" s="177"/>
      <c r="AQ124" s="178"/>
      <c r="AR124" s="363"/>
      <c r="AS124" s="64">
        <v>8</v>
      </c>
      <c r="AT124" s="48">
        <v>9</v>
      </c>
      <c r="AU124" s="47" t="s">
        <v>154</v>
      </c>
      <c r="AV124" s="47" t="s">
        <v>309</v>
      </c>
      <c r="AW124" s="177">
        <v>5</v>
      </c>
      <c r="AX124" s="177">
        <v>0</v>
      </c>
      <c r="AY124" s="177">
        <v>2</v>
      </c>
      <c r="AZ124" s="177">
        <f t="shared" si="127"/>
        <v>2</v>
      </c>
      <c r="BA124" s="177">
        <v>0</v>
      </c>
      <c r="BB124" s="202">
        <f t="shared" si="125"/>
        <v>20</v>
      </c>
      <c r="BC124" s="177">
        <f t="shared" si="125"/>
        <v>2</v>
      </c>
      <c r="BD124" s="177">
        <f t="shared" si="125"/>
        <v>10</v>
      </c>
      <c r="BE124" s="177">
        <f t="shared" si="125"/>
        <v>12</v>
      </c>
      <c r="BF124" s="203">
        <f t="shared" si="125"/>
        <v>0</v>
      </c>
      <c r="BG124" s="48">
        <v>15</v>
      </c>
      <c r="BH124" s="48">
        <v>2</v>
      </c>
      <c r="BI124" s="48">
        <v>8</v>
      </c>
      <c r="BJ124" s="48">
        <f>+BH124+BI124</f>
        <v>10</v>
      </c>
      <c r="BK124" s="48">
        <v>0</v>
      </c>
      <c r="BL124" s="363"/>
      <c r="BM124" s="363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363"/>
    </row>
    <row r="125" spans="1:85" ht="16.5" customHeight="1" x14ac:dyDescent="0.25">
      <c r="A125" s="363"/>
      <c r="B125" s="174"/>
      <c r="C125" s="175"/>
      <c r="N125" s="175"/>
      <c r="O125" s="174"/>
      <c r="P125" s="174"/>
      <c r="Q125" s="178"/>
      <c r="R125" s="178"/>
      <c r="S125" s="323"/>
      <c r="AP125" s="177"/>
      <c r="AQ125" s="178"/>
      <c r="AR125" s="363"/>
      <c r="AS125" s="64">
        <v>7</v>
      </c>
      <c r="AT125" s="48">
        <v>7</v>
      </c>
      <c r="AU125" s="47" t="s">
        <v>61</v>
      </c>
      <c r="AV125" s="47" t="s">
        <v>309</v>
      </c>
      <c r="AW125" s="177">
        <v>4</v>
      </c>
      <c r="AX125" s="177">
        <v>0</v>
      </c>
      <c r="AY125" s="177">
        <v>1</v>
      </c>
      <c r="AZ125" s="177">
        <f t="shared" si="127"/>
        <v>1</v>
      </c>
      <c r="BA125" s="177">
        <v>0</v>
      </c>
      <c r="BB125" s="202">
        <f t="shared" si="125"/>
        <v>18</v>
      </c>
      <c r="BC125" s="177">
        <f t="shared" si="125"/>
        <v>0</v>
      </c>
      <c r="BD125" s="177">
        <f t="shared" si="125"/>
        <v>9</v>
      </c>
      <c r="BE125" s="177">
        <f t="shared" si="125"/>
        <v>9</v>
      </c>
      <c r="BF125" s="203">
        <f t="shared" si="125"/>
        <v>2</v>
      </c>
      <c r="BG125" s="48">
        <v>14</v>
      </c>
      <c r="BH125" s="48">
        <v>0</v>
      </c>
      <c r="BI125" s="48">
        <v>8</v>
      </c>
      <c r="BJ125" s="48">
        <f>+BH125+BI125</f>
        <v>8</v>
      </c>
      <c r="BK125" s="48">
        <v>2</v>
      </c>
      <c r="BL125" s="363"/>
      <c r="BM125" s="363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363"/>
    </row>
    <row r="126" spans="1:85" ht="16.5" customHeight="1" x14ac:dyDescent="0.25">
      <c r="A126" s="363"/>
      <c r="B126" s="174"/>
      <c r="C126" s="175"/>
      <c r="D126" s="175"/>
      <c r="G126" s="175"/>
      <c r="I126" s="177"/>
      <c r="J126" s="177"/>
      <c r="K126" s="177"/>
      <c r="L126" s="177"/>
      <c r="M126" s="177"/>
      <c r="N126" s="175"/>
      <c r="O126" s="174"/>
      <c r="P126" s="174"/>
      <c r="Q126" s="178"/>
      <c r="R126" s="178"/>
      <c r="S126" s="323"/>
      <c r="AP126" s="174"/>
      <c r="AQ126" s="178"/>
      <c r="AR126" s="363"/>
      <c r="AS126" s="64">
        <v>6.5</v>
      </c>
      <c r="AT126" s="48">
        <v>28</v>
      </c>
      <c r="AU126" s="47" t="s">
        <v>44</v>
      </c>
      <c r="AV126" s="47" t="s">
        <v>309</v>
      </c>
      <c r="AW126" s="177">
        <v>5</v>
      </c>
      <c r="AX126" s="177">
        <v>0</v>
      </c>
      <c r="AY126" s="177">
        <v>1</v>
      </c>
      <c r="AZ126" s="177">
        <f t="shared" si="127"/>
        <v>1</v>
      </c>
      <c r="BA126" s="177">
        <v>0</v>
      </c>
      <c r="BB126" s="202">
        <f t="shared" ref="BB126:BF131" si="129">+AW126+BG126</f>
        <v>19</v>
      </c>
      <c r="BC126" s="177">
        <f t="shared" si="129"/>
        <v>2</v>
      </c>
      <c r="BD126" s="177">
        <f t="shared" si="129"/>
        <v>9</v>
      </c>
      <c r="BE126" s="177">
        <f t="shared" si="129"/>
        <v>11</v>
      </c>
      <c r="BF126" s="203">
        <f t="shared" si="129"/>
        <v>0</v>
      </c>
      <c r="BG126" s="48">
        <v>14</v>
      </c>
      <c r="BH126" s="48">
        <v>2</v>
      </c>
      <c r="BI126" s="48">
        <v>8</v>
      </c>
      <c r="BJ126" s="48">
        <f>+BH126+BI126</f>
        <v>10</v>
      </c>
      <c r="BK126" s="48">
        <v>0</v>
      </c>
      <c r="BL126" s="363"/>
      <c r="BM126" s="363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363"/>
    </row>
    <row r="127" spans="1:85" ht="16.5" customHeight="1" x14ac:dyDescent="0.25">
      <c r="A127" s="363"/>
      <c r="B127" s="174"/>
      <c r="C127" s="184"/>
      <c r="N127" s="175"/>
      <c r="O127" s="174"/>
      <c r="P127" s="174"/>
      <c r="Q127" s="178"/>
      <c r="R127" s="178"/>
      <c r="S127" s="323"/>
      <c r="T127" s="194"/>
      <c r="U127" s="175"/>
      <c r="V127" s="175"/>
      <c r="W127" s="175"/>
      <c r="X127" s="176"/>
      <c r="Y127" s="175"/>
      <c r="Z127" s="177"/>
      <c r="AA127" s="177"/>
      <c r="AB127" s="177"/>
      <c r="AC127" s="177"/>
      <c r="AD127" s="177"/>
      <c r="AE127" s="195"/>
      <c r="AF127" s="177"/>
      <c r="AG127" s="177"/>
      <c r="AH127" s="177"/>
      <c r="AI127" s="177"/>
      <c r="AJ127" s="177"/>
      <c r="AK127" s="204"/>
      <c r="AL127" s="174"/>
      <c r="AM127" s="174"/>
      <c r="AN127" s="174"/>
      <c r="AO127" s="174"/>
      <c r="AP127" s="174"/>
      <c r="AQ127" s="178"/>
      <c r="AR127" s="363"/>
      <c r="AS127" s="64">
        <v>7.5</v>
      </c>
      <c r="AT127" s="48"/>
      <c r="AU127" s="47" t="s">
        <v>78</v>
      </c>
      <c r="AV127" s="47" t="s">
        <v>309</v>
      </c>
      <c r="AW127" s="177"/>
      <c r="AX127" s="177"/>
      <c r="AY127" s="177"/>
      <c r="AZ127" s="177"/>
      <c r="BA127" s="177"/>
      <c r="BB127" s="202">
        <f t="shared" si="129"/>
        <v>6</v>
      </c>
      <c r="BC127" s="177">
        <f t="shared" si="129"/>
        <v>1</v>
      </c>
      <c r="BD127" s="177">
        <f t="shared" si="129"/>
        <v>3</v>
      </c>
      <c r="BE127" s="177">
        <f t="shared" si="129"/>
        <v>4</v>
      </c>
      <c r="BF127" s="203">
        <f t="shared" si="129"/>
        <v>0</v>
      </c>
      <c r="BG127" s="48">
        <v>6</v>
      </c>
      <c r="BH127" s="48">
        <v>1</v>
      </c>
      <c r="BI127" s="48">
        <v>3</v>
      </c>
      <c r="BJ127" s="48">
        <f t="shared" ref="BJ127:BJ129" si="130">+BH127+BI127</f>
        <v>4</v>
      </c>
      <c r="BK127" s="48">
        <v>0</v>
      </c>
      <c r="BL127" s="363"/>
      <c r="BM127" s="363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363"/>
    </row>
    <row r="128" spans="1:85" ht="16.5" customHeight="1" x14ac:dyDescent="0.25">
      <c r="A128" s="363"/>
      <c r="B128" s="174"/>
      <c r="C128" s="175"/>
      <c r="N128" s="175"/>
      <c r="O128" s="174"/>
      <c r="P128" s="174"/>
      <c r="Q128" s="178"/>
      <c r="R128" s="178"/>
      <c r="S128" s="323"/>
      <c r="T128" s="194"/>
      <c r="U128" s="175"/>
      <c r="V128" s="175"/>
      <c r="W128" s="175"/>
      <c r="X128" s="176"/>
      <c r="Y128" s="175"/>
      <c r="Z128" s="177"/>
      <c r="AA128" s="177"/>
      <c r="AB128" s="177"/>
      <c r="AC128" s="177"/>
      <c r="AD128" s="177"/>
      <c r="AE128" s="195"/>
      <c r="AF128" s="177"/>
      <c r="AG128" s="177"/>
      <c r="AH128" s="177"/>
      <c r="AI128" s="177"/>
      <c r="AJ128" s="177"/>
      <c r="AK128" s="204"/>
      <c r="AL128" s="174"/>
      <c r="AM128" s="174"/>
      <c r="AN128" s="174"/>
      <c r="AO128" s="174"/>
      <c r="AP128" s="174"/>
      <c r="AQ128" s="178"/>
      <c r="AR128" s="363"/>
      <c r="AS128" s="64">
        <v>8</v>
      </c>
      <c r="AT128" s="48"/>
      <c r="AU128" s="47" t="s">
        <v>162</v>
      </c>
      <c r="AV128" s="47" t="s">
        <v>309</v>
      </c>
      <c r="AW128" s="177"/>
      <c r="AX128" s="177"/>
      <c r="AY128" s="177"/>
      <c r="AZ128" s="177"/>
      <c r="BA128" s="177"/>
      <c r="BB128" s="202">
        <f t="shared" si="129"/>
        <v>6</v>
      </c>
      <c r="BC128" s="177">
        <f t="shared" si="129"/>
        <v>0</v>
      </c>
      <c r="BD128" s="177">
        <f t="shared" si="129"/>
        <v>3</v>
      </c>
      <c r="BE128" s="177">
        <f t="shared" si="129"/>
        <v>3</v>
      </c>
      <c r="BF128" s="203">
        <f t="shared" si="129"/>
        <v>2</v>
      </c>
      <c r="BG128" s="48">
        <v>6</v>
      </c>
      <c r="BH128" s="48">
        <v>0</v>
      </c>
      <c r="BI128" s="48">
        <v>3</v>
      </c>
      <c r="BJ128" s="48">
        <f t="shared" si="130"/>
        <v>3</v>
      </c>
      <c r="BK128" s="48">
        <v>2</v>
      </c>
      <c r="BL128" s="363"/>
      <c r="BM128" s="363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363"/>
    </row>
    <row r="129" spans="1:85" ht="16.5" customHeight="1" x14ac:dyDescent="0.25">
      <c r="A129" s="363"/>
      <c r="B129" s="174"/>
      <c r="C129" s="175"/>
      <c r="D129" s="174"/>
      <c r="E129" s="174"/>
      <c r="F129" s="174"/>
      <c r="G129" s="174"/>
      <c r="H129" s="177"/>
      <c r="I129" s="175"/>
      <c r="J129" s="175"/>
      <c r="K129" s="175"/>
      <c r="L129" s="175"/>
      <c r="M129" s="175"/>
      <c r="N129" s="175"/>
      <c r="O129" s="174"/>
      <c r="P129" s="174"/>
      <c r="Q129" s="178"/>
      <c r="R129" s="178"/>
      <c r="S129" s="323"/>
      <c r="AA129" s="177"/>
      <c r="AM129" s="174"/>
      <c r="AN129" s="174"/>
      <c r="AO129" s="174"/>
      <c r="AP129" s="174"/>
      <c r="AQ129" s="178"/>
      <c r="AR129" s="363"/>
      <c r="AS129" s="64">
        <v>6</v>
      </c>
      <c r="AT129" s="48"/>
      <c r="AU129" s="47" t="s">
        <v>84</v>
      </c>
      <c r="AV129" s="47" t="s">
        <v>309</v>
      </c>
      <c r="AW129" s="177"/>
      <c r="AX129" s="177"/>
      <c r="AY129" s="177"/>
      <c r="AZ129" s="177"/>
      <c r="BA129" s="177"/>
      <c r="BB129" s="202">
        <f t="shared" si="129"/>
        <v>4</v>
      </c>
      <c r="BC129" s="177">
        <f t="shared" si="129"/>
        <v>1</v>
      </c>
      <c r="BD129" s="177">
        <f t="shared" si="129"/>
        <v>1</v>
      </c>
      <c r="BE129" s="177">
        <f t="shared" si="129"/>
        <v>2</v>
      </c>
      <c r="BF129" s="203">
        <f t="shared" si="129"/>
        <v>0</v>
      </c>
      <c r="BG129" s="48">
        <v>4</v>
      </c>
      <c r="BH129" s="48">
        <v>1</v>
      </c>
      <c r="BI129" s="48">
        <v>1</v>
      </c>
      <c r="BJ129" s="48">
        <f t="shared" si="130"/>
        <v>2</v>
      </c>
      <c r="BK129" s="48">
        <v>0</v>
      </c>
      <c r="BL129" s="363"/>
      <c r="BM129" s="363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363"/>
    </row>
    <row r="130" spans="1:85" ht="16.5" customHeight="1" thickBot="1" x14ac:dyDescent="0.3">
      <c r="A130" s="363"/>
      <c r="B130" s="174"/>
      <c r="C130" s="174"/>
      <c r="D130" s="175"/>
      <c r="E130" s="175"/>
      <c r="F130" s="175"/>
      <c r="G130" s="175"/>
      <c r="H130" s="174"/>
      <c r="I130" s="177"/>
      <c r="J130" s="177"/>
      <c r="K130" s="177"/>
      <c r="L130" s="177"/>
      <c r="M130" s="177"/>
      <c r="N130" s="175"/>
      <c r="O130" s="174"/>
      <c r="P130" s="174"/>
      <c r="Q130" s="178"/>
      <c r="R130" s="178"/>
      <c r="S130" s="323"/>
      <c r="AA130" s="177"/>
      <c r="AM130" s="174"/>
      <c r="AN130" s="174"/>
      <c r="AO130" s="174"/>
      <c r="AP130" s="174"/>
      <c r="AQ130" s="178"/>
      <c r="AR130" s="363"/>
      <c r="AS130" s="33" t="s">
        <v>85</v>
      </c>
      <c r="AT130" s="216"/>
      <c r="AU130" s="216"/>
      <c r="AV130" s="216"/>
      <c r="AW130" s="217">
        <f>SUM(AW117:AW129)</f>
        <v>46</v>
      </c>
      <c r="AX130" s="217">
        <f>SUM(AX117:AX129)</f>
        <v>17</v>
      </c>
      <c r="AY130" s="217">
        <f>SUM(AY117:AY129)+SUMIF(Y$5:Y$12,"Direct Staff",AI$5:AI$12)</f>
        <v>25</v>
      </c>
      <c r="AZ130" s="217">
        <f>+AY130+AX130</f>
        <v>42</v>
      </c>
      <c r="BA130" s="217">
        <f>SUM(BA117:BA129)+SUMIF($Y$5:$Y$12,"Direct Staff",$AH$5:$AH$12)</f>
        <v>34</v>
      </c>
      <c r="BB130" s="218">
        <f t="shared" si="129"/>
        <v>187</v>
      </c>
      <c r="BC130" s="217">
        <f t="shared" si="129"/>
        <v>64</v>
      </c>
      <c r="BD130" s="217">
        <f t="shared" si="129"/>
        <v>101</v>
      </c>
      <c r="BE130" s="217">
        <f t="shared" si="129"/>
        <v>165</v>
      </c>
      <c r="BF130" s="219">
        <f t="shared" si="129"/>
        <v>48</v>
      </c>
      <c r="BG130" s="217">
        <f>+SUM(BG117:BG129)</f>
        <v>141</v>
      </c>
      <c r="BH130" s="217">
        <f>+SUM(BH117:BH129)</f>
        <v>47</v>
      </c>
      <c r="BI130" s="217">
        <f>+SUM(BI117:BI129)+SUMIF($Y$35:$Y$42,"Direct Staff",$AI$35:$AI$42)</f>
        <v>76</v>
      </c>
      <c r="BJ130" s="217">
        <f>+BI130+BH130</f>
        <v>123</v>
      </c>
      <c r="BK130" s="217">
        <f>+SUM(BK117:BK129)+SUMIF($Y$35:$Y$42,"Direct Staff",$AH$35:$AH$42)</f>
        <v>14</v>
      </c>
      <c r="BL130" s="363"/>
      <c r="BM130" s="363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363"/>
    </row>
    <row r="131" spans="1:85" ht="16.5" customHeight="1" x14ac:dyDescent="0.2">
      <c r="A131" s="363"/>
      <c r="B131" s="174"/>
      <c r="C131" s="174"/>
      <c r="D131" s="175"/>
      <c r="E131" s="175"/>
      <c r="F131" s="175"/>
      <c r="G131" s="175"/>
      <c r="H131" s="174"/>
      <c r="I131" s="177"/>
      <c r="J131" s="177"/>
      <c r="K131" s="177"/>
      <c r="L131" s="177"/>
      <c r="M131" s="177"/>
      <c r="N131" s="175"/>
      <c r="O131" s="174"/>
      <c r="P131" s="174"/>
      <c r="Q131" s="363"/>
      <c r="R131" s="363"/>
      <c r="S131" s="321"/>
      <c r="AA131" s="177"/>
      <c r="AM131" s="174"/>
      <c r="AN131" s="174"/>
      <c r="AO131" s="174"/>
      <c r="AP131" s="174"/>
      <c r="AQ131" s="363"/>
      <c r="AR131" s="363"/>
      <c r="AS131" s="246" t="s">
        <v>122</v>
      </c>
      <c r="AT131" s="246"/>
      <c r="AU131" s="247"/>
      <c r="AV131" s="176"/>
      <c r="AW131" s="177">
        <f>+AW130+AW116+AW102+AW89+AW59+AW44+AW32+AW18</f>
        <v>395</v>
      </c>
      <c r="AX131" s="177">
        <f>+AX130+AX116+AX102+AX89+AX59+AX44+AX32+AX18</f>
        <v>119</v>
      </c>
      <c r="AY131" s="177">
        <f>+AY130+AY116+AY102+AY89+AY59+AY44+AY32+AY18</f>
        <v>178</v>
      </c>
      <c r="AZ131" s="177">
        <f>+AZ130+AZ116+AZ102+AZ89+AZ59+AZ44+AZ32+AZ18</f>
        <v>297</v>
      </c>
      <c r="BA131" s="177">
        <f>+BA130+BA116+BA102+BA89+BA59+BA44+BA32+BA18</f>
        <v>110</v>
      </c>
      <c r="BB131" s="202">
        <f t="shared" si="129"/>
        <v>1551</v>
      </c>
      <c r="BC131" s="177">
        <f t="shared" si="129"/>
        <v>446</v>
      </c>
      <c r="BD131" s="177">
        <f t="shared" si="129"/>
        <v>652</v>
      </c>
      <c r="BE131" s="177">
        <f t="shared" si="129"/>
        <v>1098</v>
      </c>
      <c r="BF131" s="203">
        <f t="shared" si="129"/>
        <v>240</v>
      </c>
      <c r="BG131" s="177">
        <f>+BG130+BG116+BG102+BG89+BG59+BG44+BG32+BG18</f>
        <v>1156</v>
      </c>
      <c r="BH131" s="177">
        <f>+BH130+BH116+BH102+BH89+BH59+BH44+BH32+BH18</f>
        <v>327</v>
      </c>
      <c r="BI131" s="177">
        <f>+BI130+BI116+BI102+BI89+BI59+BI44+BI32+BI18</f>
        <v>474</v>
      </c>
      <c r="BJ131" s="177">
        <f>+BJ130+BJ116+BJ102+BJ89+BJ59+BJ44+BJ32+BJ18</f>
        <v>801</v>
      </c>
      <c r="BK131" s="177">
        <f>+BK130+BK116+BK102+BK89+BK59+BK44+BK32+BK18</f>
        <v>130</v>
      </c>
      <c r="BL131" s="363"/>
      <c r="BM131" s="363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363"/>
    </row>
    <row r="132" spans="1:85" ht="16.5" customHeight="1" x14ac:dyDescent="0.2">
      <c r="A132" s="363"/>
      <c r="B132" s="174"/>
      <c r="C132" s="174"/>
      <c r="D132" s="175"/>
      <c r="E132" s="175"/>
      <c r="F132" s="175"/>
      <c r="G132" s="175"/>
      <c r="H132" s="174"/>
      <c r="I132" s="177"/>
      <c r="J132" s="177"/>
      <c r="K132" s="177"/>
      <c r="L132" s="177"/>
      <c r="M132" s="177"/>
      <c r="N132" s="175"/>
      <c r="O132" s="174"/>
      <c r="P132" s="174"/>
      <c r="Q132" s="178"/>
      <c r="R132" s="178"/>
      <c r="S132" s="323"/>
      <c r="AA132" s="177"/>
      <c r="AM132" s="174"/>
      <c r="AN132" s="174"/>
      <c r="AO132" s="174"/>
      <c r="AP132" s="174"/>
      <c r="AQ132" s="178"/>
      <c r="AR132" s="363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363"/>
      <c r="BM132" s="363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363"/>
    </row>
    <row r="133" spans="1:85" ht="16.5" customHeight="1" x14ac:dyDescent="0.2">
      <c r="A133" s="363"/>
      <c r="B133" s="174"/>
      <c r="C133" s="174"/>
      <c r="D133" s="175"/>
      <c r="E133" s="175"/>
      <c r="F133" s="175"/>
      <c r="G133" s="175"/>
      <c r="H133" s="174"/>
      <c r="I133" s="177"/>
      <c r="J133" s="177"/>
      <c r="K133" s="177"/>
      <c r="L133" s="177"/>
      <c r="M133" s="177"/>
      <c r="N133" s="174"/>
      <c r="O133" s="174"/>
      <c r="P133" s="174"/>
      <c r="Q133" s="363"/>
      <c r="R133" s="363"/>
      <c r="S133" s="321"/>
      <c r="AA133" s="177"/>
      <c r="AM133" s="174"/>
      <c r="AN133" s="174"/>
      <c r="AO133" s="174"/>
      <c r="AP133" s="174"/>
      <c r="AQ133" s="363"/>
      <c r="AR133" s="363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363"/>
      <c r="BM133" s="363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363"/>
    </row>
    <row r="134" spans="1:85" ht="16.5" customHeight="1" x14ac:dyDescent="0.2">
      <c r="A134" s="363"/>
      <c r="B134" s="174"/>
      <c r="C134" s="174"/>
      <c r="D134" s="175"/>
      <c r="E134" s="175"/>
      <c r="F134" s="175"/>
      <c r="G134" s="175"/>
      <c r="H134" s="174"/>
      <c r="I134" s="177"/>
      <c r="J134" s="177"/>
      <c r="K134" s="177"/>
      <c r="L134" s="177"/>
      <c r="M134" s="177"/>
      <c r="N134" s="174"/>
      <c r="O134" s="174"/>
      <c r="P134" s="174"/>
      <c r="Q134" s="363"/>
      <c r="R134" s="363"/>
      <c r="S134" s="321"/>
      <c r="AA134" s="177"/>
      <c r="AB134" s="177"/>
      <c r="AM134" s="174"/>
      <c r="AN134" s="174"/>
      <c r="AO134" s="174"/>
      <c r="AP134" s="174"/>
      <c r="AQ134" s="363"/>
      <c r="AR134" s="363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363"/>
      <c r="BM134" s="363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363"/>
    </row>
    <row r="135" spans="1:85" ht="16.5" customHeight="1" x14ac:dyDescent="0.2">
      <c r="A135" s="363"/>
      <c r="B135" s="174"/>
      <c r="C135" s="174"/>
      <c r="D135" s="175"/>
      <c r="E135" s="175"/>
      <c r="F135" s="175"/>
      <c r="G135" s="175"/>
      <c r="H135" s="174"/>
      <c r="I135" s="177"/>
      <c r="J135" s="177"/>
      <c r="K135" s="177"/>
      <c r="L135" s="177"/>
      <c r="M135" s="177"/>
      <c r="N135" s="174"/>
      <c r="O135" s="174"/>
      <c r="P135" s="174"/>
      <c r="Q135" s="363"/>
      <c r="R135" s="363"/>
      <c r="S135" s="321"/>
      <c r="AA135" s="177"/>
      <c r="AM135" s="174"/>
      <c r="AN135" s="174"/>
      <c r="AO135" s="174"/>
      <c r="AP135" s="174"/>
      <c r="AQ135" s="363"/>
      <c r="AR135" s="363"/>
      <c r="AS135" s="177"/>
      <c r="AT135" s="177"/>
      <c r="AU135" s="174"/>
      <c r="AV135" s="20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363"/>
      <c r="BM135" s="363"/>
      <c r="BN135" s="177"/>
      <c r="BO135" s="177"/>
      <c r="BP135" s="174"/>
      <c r="BQ135" s="20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363"/>
    </row>
    <row r="136" spans="1:85" ht="16.5" customHeight="1" x14ac:dyDescent="0.2">
      <c r="A136" s="363"/>
      <c r="B136" s="174"/>
      <c r="C136" s="174"/>
      <c r="D136" s="175"/>
      <c r="E136" s="175"/>
      <c r="F136" s="175"/>
      <c r="G136" s="175"/>
      <c r="H136" s="174"/>
      <c r="I136" s="177"/>
      <c r="J136" s="177"/>
      <c r="K136" s="177"/>
      <c r="L136" s="177"/>
      <c r="M136" s="177"/>
      <c r="N136" s="174"/>
      <c r="O136" s="174"/>
      <c r="P136" s="174"/>
      <c r="Q136" s="363"/>
      <c r="R136" s="363"/>
      <c r="S136" s="321"/>
      <c r="AM136" s="174"/>
      <c r="AN136" s="174"/>
      <c r="AO136" s="174"/>
      <c r="AP136" s="174"/>
      <c r="AQ136" s="363"/>
      <c r="AR136" s="363"/>
      <c r="AS136" s="177"/>
      <c r="AT136" s="177"/>
      <c r="AU136" s="174"/>
      <c r="AV136" s="20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363"/>
      <c r="BM136" s="363"/>
      <c r="BN136" s="177"/>
      <c r="BO136" s="177"/>
      <c r="BP136" s="174"/>
      <c r="BQ136" s="20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363"/>
    </row>
    <row r="137" spans="1:85" ht="16.5" customHeight="1" x14ac:dyDescent="0.2">
      <c r="A137" s="363"/>
      <c r="B137" s="174"/>
      <c r="C137" s="174"/>
      <c r="D137" s="175"/>
      <c r="E137" s="175"/>
      <c r="F137" s="175"/>
      <c r="G137" s="175"/>
      <c r="H137" s="174"/>
      <c r="I137" s="177"/>
      <c r="J137" s="177"/>
      <c r="K137" s="177"/>
      <c r="L137" s="177"/>
      <c r="M137" s="177"/>
      <c r="N137" s="174"/>
      <c r="O137" s="174"/>
      <c r="P137" s="174"/>
      <c r="Q137" s="363"/>
      <c r="R137" s="363"/>
      <c r="S137" s="321"/>
      <c r="AM137" s="174"/>
      <c r="AN137" s="174"/>
      <c r="AO137" s="174"/>
      <c r="AP137" s="174"/>
      <c r="AQ137" s="363"/>
      <c r="AR137" s="363"/>
      <c r="AS137" s="177"/>
      <c r="AT137" s="177"/>
      <c r="AU137" s="174"/>
      <c r="AV137" s="20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363"/>
      <c r="BM137" s="363"/>
      <c r="BN137" s="177"/>
      <c r="BO137" s="177"/>
      <c r="BP137" s="174"/>
      <c r="BQ137" s="20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363"/>
    </row>
    <row r="138" spans="1:85" ht="16.5" customHeight="1" x14ac:dyDescent="0.2">
      <c r="A138" s="363"/>
      <c r="B138" s="174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363"/>
      <c r="R138" s="363"/>
      <c r="S138" s="321"/>
      <c r="AM138" s="174"/>
      <c r="AN138" s="174"/>
      <c r="AO138" s="174"/>
      <c r="AP138" s="174"/>
      <c r="AQ138" s="363"/>
      <c r="AR138" s="363"/>
      <c r="AS138" s="177"/>
      <c r="AT138" s="177"/>
      <c r="AU138" s="174"/>
      <c r="AV138" s="20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363"/>
      <c r="BM138" s="363"/>
      <c r="BN138" s="177"/>
      <c r="BO138" s="177"/>
      <c r="BP138" s="174"/>
      <c r="BQ138" s="20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363"/>
    </row>
    <row r="139" spans="1:85" ht="16.5" customHeight="1" x14ac:dyDescent="0.2">
      <c r="A139" s="363"/>
      <c r="B139" s="174"/>
      <c r="C139" s="174"/>
      <c r="D139" s="175"/>
      <c r="E139" s="175"/>
      <c r="F139" s="175"/>
      <c r="G139" s="175"/>
      <c r="H139" s="174"/>
      <c r="I139" s="177"/>
      <c r="J139" s="177"/>
      <c r="K139" s="177"/>
      <c r="L139" s="177"/>
      <c r="M139" s="177"/>
      <c r="N139" s="174"/>
      <c r="O139" s="174"/>
      <c r="P139" s="174"/>
      <c r="Q139" s="363"/>
      <c r="R139" s="363"/>
      <c r="S139" s="321"/>
      <c r="AM139" s="174"/>
      <c r="AN139" s="174"/>
      <c r="AO139" s="174"/>
      <c r="AP139" s="174"/>
      <c r="AQ139" s="363"/>
      <c r="AR139" s="363"/>
      <c r="AS139" s="177"/>
      <c r="AT139" s="177"/>
      <c r="AU139" s="174"/>
      <c r="AV139" s="20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363"/>
      <c r="BM139" s="363"/>
      <c r="BN139" s="177"/>
      <c r="BO139" s="177"/>
      <c r="BP139" s="174"/>
      <c r="BQ139" s="20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363"/>
    </row>
    <row r="140" spans="1:85" ht="16.5" customHeight="1" x14ac:dyDescent="0.2">
      <c r="A140" s="363"/>
      <c r="B140" s="174"/>
      <c r="C140" s="174"/>
      <c r="D140" s="175"/>
      <c r="E140" s="175"/>
      <c r="F140" s="175"/>
      <c r="G140" s="175"/>
      <c r="H140" s="174"/>
      <c r="I140" s="177"/>
      <c r="J140" s="177"/>
      <c r="K140" s="177"/>
      <c r="L140" s="177"/>
      <c r="M140" s="177"/>
      <c r="N140" s="174"/>
      <c r="O140" s="174"/>
      <c r="P140" s="174"/>
      <c r="Q140" s="363"/>
      <c r="R140" s="363"/>
      <c r="S140" s="321"/>
      <c r="AM140" s="174"/>
      <c r="AN140" s="174"/>
      <c r="AO140" s="174"/>
      <c r="AP140" s="174"/>
      <c r="AQ140" s="363"/>
      <c r="AR140" s="363"/>
      <c r="AS140" s="177"/>
      <c r="AT140" s="177"/>
      <c r="AU140" s="174"/>
      <c r="AV140" s="20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363"/>
      <c r="BM140" s="363"/>
      <c r="BN140" s="177"/>
      <c r="BO140" s="177"/>
      <c r="BP140" s="174"/>
      <c r="BQ140" s="20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363"/>
    </row>
    <row r="141" spans="1:85" ht="16.5" customHeight="1" x14ac:dyDescent="0.2">
      <c r="A141" s="363"/>
      <c r="B141" s="174"/>
      <c r="C141" s="174"/>
      <c r="D141" s="175"/>
      <c r="E141" s="175"/>
      <c r="F141" s="175"/>
      <c r="G141" s="175"/>
      <c r="H141" s="174"/>
      <c r="I141" s="177"/>
      <c r="J141" s="177"/>
      <c r="K141" s="177"/>
      <c r="L141" s="177"/>
      <c r="M141" s="177"/>
      <c r="N141" s="174"/>
      <c r="O141" s="174"/>
      <c r="P141" s="174"/>
      <c r="Q141" s="363"/>
      <c r="R141" s="363"/>
      <c r="S141" s="321"/>
      <c r="AM141" s="174"/>
      <c r="AN141" s="174"/>
      <c r="AO141" s="174"/>
      <c r="AP141" s="174"/>
      <c r="AQ141" s="363"/>
      <c r="AR141" s="363"/>
      <c r="AS141" s="177"/>
      <c r="AT141" s="177"/>
      <c r="AU141" s="174"/>
      <c r="AV141" s="20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363"/>
      <c r="BM141" s="363"/>
      <c r="BN141" s="177"/>
      <c r="BO141" s="177"/>
      <c r="BP141" s="174"/>
      <c r="BQ141" s="20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363"/>
    </row>
    <row r="142" spans="1:85" ht="16.5" customHeight="1" x14ac:dyDescent="0.2">
      <c r="A142" s="363"/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0"/>
      <c r="R142" s="170"/>
      <c r="S142" s="324"/>
      <c r="AM142" s="174"/>
      <c r="AN142" s="174"/>
      <c r="AO142" s="174"/>
      <c r="AP142" s="174"/>
      <c r="AQ142" s="170"/>
      <c r="AR142" s="363"/>
      <c r="AS142" s="177"/>
      <c r="AT142" s="177"/>
      <c r="AU142" s="174"/>
      <c r="AV142" s="20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363"/>
      <c r="BM142" s="363"/>
      <c r="BN142" s="177"/>
      <c r="BO142" s="177"/>
      <c r="BP142" s="174"/>
      <c r="BQ142" s="20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363"/>
    </row>
    <row r="143" spans="1:85" ht="16.5" customHeight="1" x14ac:dyDescent="0.2">
      <c r="A143" s="363"/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0"/>
      <c r="R143" s="170"/>
      <c r="S143" s="324"/>
      <c r="AM143" s="174"/>
      <c r="AN143" s="174"/>
      <c r="AO143" s="174"/>
      <c r="AP143" s="174"/>
      <c r="AQ143" s="170"/>
      <c r="AR143" s="363"/>
      <c r="AS143" s="177"/>
      <c r="AT143" s="177"/>
      <c r="AU143" s="174"/>
      <c r="AV143" s="20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363"/>
      <c r="BM143" s="363"/>
      <c r="BN143" s="177"/>
      <c r="BO143" s="177"/>
      <c r="BP143" s="174"/>
      <c r="BQ143" s="20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363"/>
    </row>
    <row r="144" spans="1:85" ht="16.5" customHeight="1" x14ac:dyDescent="0.2">
      <c r="A144" s="363"/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0"/>
      <c r="R144" s="170"/>
      <c r="S144" s="324"/>
      <c r="AM144" s="174"/>
      <c r="AN144" s="174"/>
      <c r="AO144" s="174"/>
      <c r="AP144" s="174"/>
      <c r="AQ144" s="170"/>
      <c r="AR144" s="363"/>
      <c r="AS144" s="177"/>
      <c r="AT144" s="177"/>
      <c r="AU144" s="174"/>
      <c r="AV144" s="20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363"/>
      <c r="BM144" s="363"/>
      <c r="BN144" s="177"/>
      <c r="BO144" s="177"/>
      <c r="BP144" s="174"/>
      <c r="BQ144" s="20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363"/>
    </row>
    <row r="145" spans="1:85" ht="16.5" customHeight="1" x14ac:dyDescent="0.2">
      <c r="A145" s="363"/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0"/>
      <c r="R145" s="170"/>
      <c r="S145" s="324"/>
      <c r="AM145" s="174"/>
      <c r="AN145" s="174"/>
      <c r="AO145" s="174"/>
      <c r="AP145" s="174"/>
      <c r="AQ145" s="170"/>
      <c r="AR145" s="363"/>
      <c r="AS145" s="177"/>
      <c r="AT145" s="177"/>
      <c r="AU145" s="174"/>
      <c r="AV145" s="20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363"/>
      <c r="BM145" s="363"/>
      <c r="BN145" s="177"/>
      <c r="BO145" s="177"/>
      <c r="BP145" s="174"/>
      <c r="BQ145" s="20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363"/>
    </row>
    <row r="146" spans="1:85" ht="16.5" customHeight="1" x14ac:dyDescent="0.2">
      <c r="A146" s="170"/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24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</row>
    <row r="147" spans="1:85" ht="16.5" customHeight="1" x14ac:dyDescent="0.2">
      <c r="A147" s="170"/>
      <c r="B147" s="407" t="s">
        <v>658</v>
      </c>
      <c r="C147" s="407"/>
      <c r="D147" s="407"/>
      <c r="E147" s="407"/>
      <c r="F147" s="407"/>
      <c r="G147" s="407"/>
      <c r="H147" s="407"/>
      <c r="I147" s="407"/>
      <c r="J147" s="407"/>
      <c r="K147" s="407"/>
      <c r="L147" s="407"/>
      <c r="M147" s="407"/>
      <c r="N147" s="407"/>
      <c r="O147" s="407"/>
      <c r="P147" s="407"/>
      <c r="Q147" s="170"/>
      <c r="R147" s="177"/>
      <c r="S147" s="177"/>
      <c r="T147" s="194"/>
      <c r="U147" s="175"/>
      <c r="V147" s="174"/>
      <c r="W147" s="174"/>
      <c r="X147" s="174"/>
      <c r="Y147" s="174"/>
      <c r="Z147" s="177"/>
      <c r="AA147" s="177"/>
      <c r="AB147" s="177"/>
      <c r="AC147" s="177"/>
      <c r="AD147" s="177"/>
      <c r="AE147" s="174"/>
      <c r="AF147" s="194"/>
      <c r="AG147" s="175"/>
      <c r="AH147" s="174"/>
      <c r="AI147" s="174"/>
      <c r="AJ147" s="174"/>
      <c r="AK147" s="174"/>
      <c r="AL147" s="177"/>
      <c r="AM147" s="177"/>
      <c r="AN147" s="177"/>
      <c r="AO147" s="177"/>
      <c r="AP147" s="177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</row>
    <row r="148" spans="1:85" ht="16.5" customHeight="1" x14ac:dyDescent="0.2">
      <c r="A148" s="363"/>
      <c r="B148" s="172" t="s">
        <v>146</v>
      </c>
      <c r="C148" s="172">
        <f>+C2</f>
        <v>20</v>
      </c>
      <c r="P148" s="173"/>
      <c r="Q148" s="363"/>
      <c r="R148" s="177"/>
      <c r="S148" s="177"/>
      <c r="T148" s="194"/>
      <c r="U148" s="175"/>
      <c r="V148" s="174"/>
      <c r="W148" s="174"/>
      <c r="X148" s="174"/>
      <c r="Y148" s="174"/>
      <c r="Z148" s="177"/>
      <c r="AA148" s="177"/>
      <c r="AB148" s="177"/>
      <c r="AC148" s="177"/>
      <c r="AD148" s="177"/>
      <c r="AE148" s="174"/>
      <c r="AF148" s="194"/>
      <c r="AG148" s="175"/>
      <c r="AH148" s="174"/>
      <c r="AI148" s="174"/>
      <c r="AJ148" s="174"/>
      <c r="AK148" s="174"/>
      <c r="AL148" s="177"/>
      <c r="AM148" s="177"/>
      <c r="AN148" s="177"/>
      <c r="AO148" s="177"/>
      <c r="AP148" s="177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</row>
    <row r="149" spans="1:85" ht="16.5" customHeight="1" thickBot="1" x14ac:dyDescent="0.3">
      <c r="A149" s="363"/>
      <c r="B149" s="267" t="s">
        <v>614</v>
      </c>
      <c r="C149" s="180" t="s">
        <v>152</v>
      </c>
      <c r="D149" s="180"/>
      <c r="E149" s="181"/>
      <c r="F149" s="180"/>
      <c r="G149" s="182" t="s">
        <v>8</v>
      </c>
      <c r="H149" s="182" t="s">
        <v>9</v>
      </c>
      <c r="I149" s="182" t="s">
        <v>10</v>
      </c>
      <c r="J149" s="182" t="s">
        <v>12</v>
      </c>
      <c r="K149" s="182" t="s">
        <v>13</v>
      </c>
      <c r="L149" s="182" t="s">
        <v>11</v>
      </c>
      <c r="M149" s="182" t="s">
        <v>5</v>
      </c>
      <c r="N149" s="182" t="s">
        <v>14</v>
      </c>
      <c r="O149" s="182" t="s">
        <v>3</v>
      </c>
      <c r="P149" s="182" t="str">
        <f>"Week "&amp;TEXT(C148-1,"##")</f>
        <v>Week 19</v>
      </c>
      <c r="Q149" s="363"/>
      <c r="R149" s="177"/>
      <c r="S149" s="177"/>
      <c r="T149" s="194"/>
      <c r="U149" s="175"/>
      <c r="V149" s="174"/>
      <c r="W149" s="174"/>
      <c r="X149" s="174"/>
      <c r="Y149" s="174"/>
      <c r="Z149" s="177"/>
      <c r="AA149" s="177"/>
      <c r="AB149" s="177"/>
      <c r="AC149" s="177"/>
      <c r="AD149" s="177"/>
      <c r="AE149" s="174"/>
      <c r="AF149" s="194"/>
      <c r="AG149" s="175"/>
      <c r="AH149" s="174"/>
      <c r="AI149" s="174"/>
      <c r="AJ149" s="174"/>
      <c r="AK149" s="174"/>
      <c r="AL149" s="177"/>
      <c r="AM149" s="177"/>
      <c r="AN149" s="177"/>
      <c r="AO149" s="177"/>
      <c r="AP149" s="177"/>
      <c r="AQ149" s="174"/>
      <c r="AR149" s="174"/>
      <c r="AS149" s="179"/>
      <c r="AT149" s="179"/>
      <c r="AU149" s="174"/>
      <c r="AV149" s="179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9"/>
      <c r="BO149" s="179"/>
      <c r="BP149" s="174"/>
      <c r="BQ149" s="179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</row>
    <row r="150" spans="1:85" ht="16.5" customHeight="1" x14ac:dyDescent="0.25">
      <c r="A150" s="363"/>
      <c r="B150" s="271" t="s">
        <v>615</v>
      </c>
      <c r="C150" s="272" t="s">
        <v>173</v>
      </c>
      <c r="D150" s="176"/>
      <c r="E150" s="184"/>
      <c r="F150" s="176"/>
      <c r="G150" s="362">
        <f>SUMIF($C$4:$C$11,$C150,G$4:G$11)+SUMIF($C$163:$C$170,$C150,G$163:G$170)</f>
        <v>15</v>
      </c>
      <c r="H150" s="362">
        <f t="shared" ref="H150:I150" si="131">SUMIF($C$4:$C$11,$C150,H$4:H$11)+SUMIF($C$163:$C$170,$C150,H$163:H$170)</f>
        <v>2</v>
      </c>
      <c r="I150" s="362">
        <f t="shared" si="131"/>
        <v>3</v>
      </c>
      <c r="J150" s="362">
        <f t="shared" ref="J150:J157" si="132">G150*2+I150*1</f>
        <v>33</v>
      </c>
      <c r="K150" s="185">
        <f t="shared" ref="K150:K157" si="133">+J150/((G150+H150+I150)*2)</f>
        <v>0.82499999999999996</v>
      </c>
      <c r="L150" s="362">
        <f t="shared" ref="L150:O150" si="134">SUMIF($C$4:$C$11,$C150,L$4:L$11)+SUMIF($C$163:$C$170,$C150,L$163:L$170)</f>
        <v>68</v>
      </c>
      <c r="M150" s="362">
        <f t="shared" si="134"/>
        <v>32</v>
      </c>
      <c r="N150" s="362">
        <f t="shared" si="134"/>
        <v>103</v>
      </c>
      <c r="O150" s="362">
        <f t="shared" si="134"/>
        <v>36</v>
      </c>
      <c r="P150" s="362">
        <v>1</v>
      </c>
      <c r="Q150" s="363"/>
      <c r="R150" s="177"/>
      <c r="S150" s="177"/>
      <c r="T150" s="194"/>
      <c r="U150" s="175"/>
      <c r="V150" s="174"/>
      <c r="W150" s="174"/>
      <c r="X150" s="174"/>
      <c r="Y150" s="174"/>
      <c r="Z150" s="177"/>
      <c r="AA150" s="177"/>
      <c r="AB150" s="177"/>
      <c r="AC150" s="177"/>
      <c r="AD150" s="177"/>
      <c r="AE150" s="174"/>
      <c r="AF150" s="194"/>
      <c r="AG150" s="175"/>
      <c r="AH150" s="174"/>
      <c r="AI150" s="174"/>
      <c r="AJ150" s="174"/>
      <c r="AK150" s="174"/>
      <c r="AL150" s="177"/>
      <c r="AM150" s="177"/>
      <c r="AN150" s="177"/>
      <c r="AO150" s="177"/>
      <c r="AP150" s="177"/>
      <c r="AQ150" s="174"/>
      <c r="AR150" s="174"/>
      <c r="BL150" s="174"/>
      <c r="BM150" s="174"/>
      <c r="BN150" s="177"/>
      <c r="BO150" s="177"/>
      <c r="BP150" s="174"/>
      <c r="BQ150" s="20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</row>
    <row r="151" spans="1:85" ht="16.5" customHeight="1" x14ac:dyDescent="0.25">
      <c r="A151" s="363"/>
      <c r="B151" s="271" t="s">
        <v>616</v>
      </c>
      <c r="C151" s="184" t="s">
        <v>23</v>
      </c>
      <c r="D151" s="176"/>
      <c r="E151" s="184"/>
      <c r="F151" s="176"/>
      <c r="G151" s="362">
        <f t="shared" ref="G151:I157" si="135">SUMIF($C$4:$C$11,$C151,G$4:G$11)+SUMIF($C$164:$C$170,$C151,G$164:G$170)</f>
        <v>12</v>
      </c>
      <c r="H151" s="362">
        <f t="shared" si="135"/>
        <v>7</v>
      </c>
      <c r="I151" s="362">
        <f t="shared" si="135"/>
        <v>1</v>
      </c>
      <c r="J151" s="362">
        <f t="shared" si="132"/>
        <v>25</v>
      </c>
      <c r="K151" s="185">
        <f t="shared" si="133"/>
        <v>0.625</v>
      </c>
      <c r="L151" s="362">
        <f t="shared" ref="L151:O157" si="136">SUMIF($C$4:$C$11,$C151,L$4:L$11)+SUMIF($C$164:$C$170,$C151,L$164:L$170)</f>
        <v>64</v>
      </c>
      <c r="M151" s="362">
        <f t="shared" si="136"/>
        <v>60</v>
      </c>
      <c r="N151" s="362">
        <f t="shared" si="136"/>
        <v>101</v>
      </c>
      <c r="O151" s="362">
        <f t="shared" si="136"/>
        <v>48</v>
      </c>
      <c r="P151" s="362">
        <v>2</v>
      </c>
      <c r="Q151" s="363"/>
      <c r="R151" s="177"/>
      <c r="S151" s="177"/>
      <c r="T151" s="194"/>
      <c r="U151" s="175"/>
      <c r="V151" s="174"/>
      <c r="W151" s="174"/>
      <c r="X151" s="174"/>
      <c r="Y151" s="174"/>
      <c r="Z151" s="177"/>
      <c r="AA151" s="177"/>
      <c r="AB151" s="177"/>
      <c r="AC151" s="177"/>
      <c r="AD151" s="177"/>
      <c r="AE151" s="174"/>
      <c r="AF151" s="194"/>
      <c r="AG151" s="175"/>
      <c r="AH151" s="174"/>
      <c r="AI151" s="174"/>
      <c r="AJ151" s="174"/>
      <c r="AK151" s="174"/>
      <c r="AL151" s="177"/>
      <c r="AM151" s="177"/>
      <c r="AN151" s="177"/>
      <c r="AO151" s="177"/>
      <c r="AP151" s="177"/>
      <c r="AQ151" s="174"/>
      <c r="AR151" s="174"/>
      <c r="BL151" s="174"/>
      <c r="BM151" s="174"/>
      <c r="BN151" s="177"/>
      <c r="BO151" s="177"/>
      <c r="BP151" s="174"/>
      <c r="BQ151" s="248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</row>
    <row r="152" spans="1:85" ht="16.5" customHeight="1" x14ac:dyDescent="0.25">
      <c r="A152" s="363"/>
      <c r="B152" s="271" t="s">
        <v>617</v>
      </c>
      <c r="C152" s="184" t="s">
        <v>86</v>
      </c>
      <c r="D152" s="176"/>
      <c r="E152" s="184"/>
      <c r="F152" s="176"/>
      <c r="G152" s="362">
        <f t="shared" si="135"/>
        <v>13</v>
      </c>
      <c r="H152" s="362">
        <f t="shared" si="135"/>
        <v>6</v>
      </c>
      <c r="I152" s="362">
        <f t="shared" si="135"/>
        <v>1</v>
      </c>
      <c r="J152" s="362">
        <f t="shared" si="132"/>
        <v>27</v>
      </c>
      <c r="K152" s="185">
        <f t="shared" si="133"/>
        <v>0.67500000000000004</v>
      </c>
      <c r="L152" s="362">
        <f t="shared" si="136"/>
        <v>64</v>
      </c>
      <c r="M152" s="362">
        <f t="shared" si="136"/>
        <v>35</v>
      </c>
      <c r="N152" s="362">
        <f t="shared" si="136"/>
        <v>105</v>
      </c>
      <c r="O152" s="362">
        <f t="shared" si="136"/>
        <v>30</v>
      </c>
      <c r="P152" s="362">
        <v>3</v>
      </c>
      <c r="Q152" s="363"/>
      <c r="R152" s="177"/>
      <c r="S152" s="177"/>
      <c r="T152" s="194"/>
      <c r="U152" s="175"/>
      <c r="V152" s="174"/>
      <c r="W152" s="174"/>
      <c r="X152" s="174"/>
      <c r="Y152" s="174"/>
      <c r="Z152" s="177"/>
      <c r="AA152" s="177"/>
      <c r="AB152" s="177"/>
      <c r="AC152" s="177"/>
      <c r="AD152" s="177"/>
      <c r="AE152" s="174"/>
      <c r="AF152" s="194"/>
      <c r="AG152" s="175"/>
      <c r="AH152" s="174"/>
      <c r="AI152" s="174"/>
      <c r="AJ152" s="174"/>
      <c r="AK152" s="174"/>
      <c r="AL152" s="177"/>
      <c r="AM152" s="177"/>
      <c r="AN152" s="177"/>
      <c r="AO152" s="177"/>
      <c r="AP152" s="177"/>
      <c r="AQ152" s="174"/>
      <c r="AR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</row>
    <row r="153" spans="1:85" ht="16.5" customHeight="1" x14ac:dyDescent="0.25">
      <c r="A153" s="363"/>
      <c r="B153" s="271" t="s">
        <v>618</v>
      </c>
      <c r="C153" s="272" t="s">
        <v>172</v>
      </c>
      <c r="D153" s="176"/>
      <c r="E153" s="176"/>
      <c r="F153" s="176"/>
      <c r="G153" s="362">
        <f t="shared" si="135"/>
        <v>6</v>
      </c>
      <c r="H153" s="362">
        <f t="shared" si="135"/>
        <v>8</v>
      </c>
      <c r="I153" s="362">
        <f t="shared" si="135"/>
        <v>6</v>
      </c>
      <c r="J153" s="362">
        <f t="shared" si="132"/>
        <v>18</v>
      </c>
      <c r="K153" s="185">
        <f t="shared" si="133"/>
        <v>0.45</v>
      </c>
      <c r="L153" s="362">
        <f t="shared" si="136"/>
        <v>51</v>
      </c>
      <c r="M153" s="362">
        <f t="shared" si="136"/>
        <v>49</v>
      </c>
      <c r="N153" s="362">
        <f t="shared" si="136"/>
        <v>76</v>
      </c>
      <c r="O153" s="362">
        <f t="shared" si="136"/>
        <v>36</v>
      </c>
      <c r="P153" s="362">
        <v>4</v>
      </c>
      <c r="Q153" s="363"/>
      <c r="R153" s="249"/>
      <c r="S153" s="249"/>
      <c r="T153" s="194"/>
      <c r="U153" s="175"/>
      <c r="V153" s="174"/>
      <c r="W153" s="174"/>
      <c r="X153" s="174"/>
      <c r="Y153" s="174"/>
      <c r="Z153" s="177"/>
      <c r="AA153" s="177"/>
      <c r="AB153" s="177"/>
      <c r="AC153" s="177"/>
      <c r="AD153" s="177"/>
      <c r="AE153" s="174"/>
      <c r="AF153" s="194"/>
      <c r="AG153" s="175"/>
      <c r="AH153" s="174"/>
      <c r="AI153" s="174"/>
      <c r="AJ153" s="174"/>
      <c r="AK153" s="174"/>
      <c r="AL153" s="177"/>
      <c r="AM153" s="177"/>
      <c r="AN153" s="177"/>
      <c r="AO153" s="177"/>
      <c r="AP153" s="177"/>
      <c r="AQ153" s="174"/>
      <c r="AR153" s="174"/>
      <c r="BL153" s="174"/>
      <c r="BM153" s="174"/>
      <c r="BN153" s="175"/>
      <c r="BO153" s="175"/>
      <c r="BP153" s="174"/>
      <c r="BQ153" s="205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</row>
    <row r="154" spans="1:85" ht="16.5" customHeight="1" x14ac:dyDescent="0.25">
      <c r="A154" s="363"/>
      <c r="B154" s="271" t="s">
        <v>619</v>
      </c>
      <c r="C154" s="184" t="s">
        <v>53</v>
      </c>
      <c r="D154" s="176"/>
      <c r="E154" s="184"/>
      <c r="F154" s="176"/>
      <c r="G154" s="362">
        <f t="shared" si="135"/>
        <v>9</v>
      </c>
      <c r="H154" s="362">
        <f t="shared" si="135"/>
        <v>9</v>
      </c>
      <c r="I154" s="362">
        <f t="shared" si="135"/>
        <v>2</v>
      </c>
      <c r="J154" s="362">
        <f t="shared" si="132"/>
        <v>20</v>
      </c>
      <c r="K154" s="185">
        <f t="shared" si="133"/>
        <v>0.5</v>
      </c>
      <c r="L154" s="362">
        <f t="shared" si="136"/>
        <v>62</v>
      </c>
      <c r="M154" s="362">
        <f t="shared" si="136"/>
        <v>64</v>
      </c>
      <c r="N154" s="362">
        <f t="shared" si="136"/>
        <v>84</v>
      </c>
      <c r="O154" s="362">
        <f t="shared" si="136"/>
        <v>34</v>
      </c>
      <c r="P154" s="362">
        <v>5</v>
      </c>
      <c r="Q154" s="363"/>
      <c r="R154" s="249"/>
      <c r="S154" s="249"/>
      <c r="T154" s="194"/>
      <c r="U154" s="175"/>
      <c r="V154" s="174"/>
      <c r="W154" s="174"/>
      <c r="X154" s="174"/>
      <c r="Y154" s="174"/>
      <c r="Z154" s="177"/>
      <c r="AA154" s="177"/>
      <c r="AB154" s="177"/>
      <c r="AC154" s="177"/>
      <c r="AD154" s="177"/>
      <c r="AE154" s="174"/>
      <c r="AF154" s="194"/>
      <c r="AG154" s="175"/>
      <c r="AH154" s="174"/>
      <c r="AI154" s="174"/>
      <c r="AJ154" s="174"/>
      <c r="AK154" s="174"/>
      <c r="AL154" s="177"/>
      <c r="AM154" s="177"/>
      <c r="AN154" s="177"/>
      <c r="AO154" s="177"/>
      <c r="AP154" s="177"/>
      <c r="AQ154" s="174"/>
      <c r="AR154" s="174"/>
      <c r="BL154" s="174"/>
      <c r="BM154" s="174"/>
      <c r="BN154" s="205"/>
      <c r="BO154" s="205"/>
      <c r="BP154" s="174"/>
      <c r="BQ154" s="205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</row>
    <row r="155" spans="1:85" ht="16.5" customHeight="1" x14ac:dyDescent="0.25">
      <c r="A155" s="363"/>
      <c r="B155" s="271" t="s">
        <v>620</v>
      </c>
      <c r="C155" s="184" t="s">
        <v>15</v>
      </c>
      <c r="D155" s="176"/>
      <c r="E155" s="184"/>
      <c r="F155" s="176"/>
      <c r="G155" s="362">
        <f t="shared" si="135"/>
        <v>4</v>
      </c>
      <c r="H155" s="362">
        <f t="shared" si="135"/>
        <v>8</v>
      </c>
      <c r="I155" s="362">
        <f t="shared" si="135"/>
        <v>8</v>
      </c>
      <c r="J155" s="362">
        <f t="shared" si="132"/>
        <v>16</v>
      </c>
      <c r="K155" s="185">
        <f t="shared" si="133"/>
        <v>0.4</v>
      </c>
      <c r="L155" s="362">
        <f t="shared" si="136"/>
        <v>63</v>
      </c>
      <c r="M155" s="362">
        <f t="shared" si="136"/>
        <v>67</v>
      </c>
      <c r="N155" s="362">
        <f t="shared" si="136"/>
        <v>89</v>
      </c>
      <c r="O155" s="362">
        <f t="shared" si="136"/>
        <v>30</v>
      </c>
      <c r="P155" s="362">
        <v>6</v>
      </c>
      <c r="Q155" s="363"/>
      <c r="R155" s="249"/>
      <c r="S155" s="249"/>
      <c r="T155" s="194"/>
      <c r="U155" s="175"/>
      <c r="V155" s="174"/>
      <c r="W155" s="174"/>
      <c r="X155" s="174"/>
      <c r="Y155" s="174"/>
      <c r="Z155" s="177"/>
      <c r="AA155" s="177"/>
      <c r="AB155" s="177"/>
      <c r="AC155" s="177"/>
      <c r="AD155" s="177"/>
      <c r="AE155" s="174"/>
      <c r="AF155" s="194"/>
      <c r="AG155" s="175"/>
      <c r="AH155" s="174"/>
      <c r="AI155" s="174"/>
      <c r="AJ155" s="174"/>
      <c r="AK155" s="174"/>
      <c r="AL155" s="177"/>
      <c r="AM155" s="177"/>
      <c r="AN155" s="177"/>
      <c r="AO155" s="177"/>
      <c r="AP155" s="177"/>
      <c r="AQ155" s="174"/>
      <c r="AR155" s="174"/>
      <c r="BL155" s="174"/>
      <c r="BM155" s="174"/>
      <c r="BN155" s="177"/>
      <c r="BO155" s="177"/>
      <c r="BP155" s="174"/>
      <c r="BQ155" s="175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</row>
    <row r="156" spans="1:85" ht="16.5" customHeight="1" x14ac:dyDescent="0.25">
      <c r="A156" s="363"/>
      <c r="B156" s="271" t="s">
        <v>621</v>
      </c>
      <c r="C156" s="184" t="s">
        <v>51</v>
      </c>
      <c r="D156" s="176"/>
      <c r="E156" s="176"/>
      <c r="F156" s="176"/>
      <c r="G156" s="362">
        <f t="shared" si="135"/>
        <v>4</v>
      </c>
      <c r="H156" s="362">
        <f t="shared" si="135"/>
        <v>13</v>
      </c>
      <c r="I156" s="362">
        <f t="shared" si="135"/>
        <v>3</v>
      </c>
      <c r="J156" s="362">
        <f t="shared" si="132"/>
        <v>11</v>
      </c>
      <c r="K156" s="185">
        <f t="shared" si="133"/>
        <v>0.27500000000000002</v>
      </c>
      <c r="L156" s="362">
        <f t="shared" si="136"/>
        <v>40</v>
      </c>
      <c r="M156" s="362">
        <f t="shared" si="136"/>
        <v>73</v>
      </c>
      <c r="N156" s="362">
        <f t="shared" si="136"/>
        <v>53</v>
      </c>
      <c r="O156" s="362">
        <f t="shared" si="136"/>
        <v>8</v>
      </c>
      <c r="P156" s="362">
        <v>7</v>
      </c>
      <c r="Q156" s="363"/>
      <c r="R156" s="249"/>
      <c r="S156" s="249"/>
      <c r="T156" s="194"/>
      <c r="U156" s="175"/>
      <c r="V156" s="174"/>
      <c r="W156" s="174"/>
      <c r="X156" s="174"/>
      <c r="Y156" s="174"/>
      <c r="Z156" s="177"/>
      <c r="AA156" s="177"/>
      <c r="AB156" s="177"/>
      <c r="AC156" s="177"/>
      <c r="AD156" s="177"/>
      <c r="AE156" s="174"/>
      <c r="AF156" s="194"/>
      <c r="AG156" s="175"/>
      <c r="AH156" s="174"/>
      <c r="AI156" s="174"/>
      <c r="AJ156" s="174"/>
      <c r="AK156" s="174"/>
      <c r="AL156" s="177"/>
      <c r="AM156" s="177"/>
      <c r="AN156" s="177"/>
      <c r="AO156" s="177"/>
      <c r="AP156" s="177"/>
      <c r="AQ156" s="174"/>
      <c r="AR156" s="174"/>
      <c r="BL156" s="174"/>
      <c r="BM156" s="174"/>
      <c r="BN156" s="177"/>
      <c r="BO156" s="177"/>
      <c r="BP156" s="174"/>
      <c r="BQ156" s="205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</row>
    <row r="157" spans="1:85" ht="16.5" customHeight="1" thickBot="1" x14ac:dyDescent="0.3">
      <c r="A157" s="363"/>
      <c r="B157" s="271" t="s">
        <v>700</v>
      </c>
      <c r="C157" s="184" t="s">
        <v>21</v>
      </c>
      <c r="D157" s="176"/>
      <c r="E157" s="176"/>
      <c r="F157" s="176"/>
      <c r="G157" s="362">
        <f t="shared" si="135"/>
        <v>4</v>
      </c>
      <c r="H157" s="362">
        <f t="shared" si="135"/>
        <v>14</v>
      </c>
      <c r="I157" s="362">
        <f t="shared" si="135"/>
        <v>2</v>
      </c>
      <c r="J157" s="362">
        <f t="shared" si="132"/>
        <v>10</v>
      </c>
      <c r="K157" s="185">
        <f t="shared" si="133"/>
        <v>0.25</v>
      </c>
      <c r="L157" s="362">
        <f t="shared" si="136"/>
        <v>36</v>
      </c>
      <c r="M157" s="362">
        <f t="shared" si="136"/>
        <v>68</v>
      </c>
      <c r="N157" s="362">
        <f t="shared" si="136"/>
        <v>47</v>
      </c>
      <c r="O157" s="362">
        <f t="shared" si="136"/>
        <v>20</v>
      </c>
      <c r="P157" s="362">
        <v>8</v>
      </c>
      <c r="Q157" s="363"/>
      <c r="R157" s="249"/>
      <c r="S157" s="249"/>
      <c r="T157" s="194"/>
      <c r="U157" s="175"/>
      <c r="V157" s="174"/>
      <c r="W157" s="174"/>
      <c r="X157" s="174"/>
      <c r="Y157" s="174"/>
      <c r="Z157" s="177"/>
      <c r="AA157" s="177"/>
      <c r="AB157" s="177"/>
      <c r="AC157" s="177"/>
      <c r="AD157" s="177"/>
      <c r="AE157" s="174"/>
      <c r="AF157" s="194"/>
      <c r="AG157" s="175"/>
      <c r="AH157" s="174"/>
      <c r="AI157" s="174"/>
      <c r="AJ157" s="174"/>
      <c r="AK157" s="174"/>
      <c r="AL157" s="177"/>
      <c r="AM157" s="177"/>
      <c r="AN157" s="177"/>
      <c r="AO157" s="177"/>
      <c r="AP157" s="177"/>
      <c r="AQ157" s="250"/>
      <c r="AR157" s="174"/>
      <c r="BL157" s="174"/>
      <c r="BM157" s="174"/>
      <c r="BN157" s="177"/>
      <c r="BO157" s="177"/>
      <c r="BP157" s="174"/>
      <c r="BQ157" s="175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</row>
    <row r="158" spans="1:85" ht="16.5" customHeight="1" x14ac:dyDescent="0.2">
      <c r="A158" s="363"/>
      <c r="B158" s="207"/>
      <c r="C158" s="207"/>
      <c r="D158" s="207"/>
      <c r="E158" s="208"/>
      <c r="F158" s="207"/>
      <c r="G158" s="209">
        <f>SUM(G150:G157)</f>
        <v>67</v>
      </c>
      <c r="H158" s="209">
        <f>SUM(H150:H157)</f>
        <v>67</v>
      </c>
      <c r="I158" s="209">
        <f>SUM(I150:I157)</f>
        <v>26</v>
      </c>
      <c r="J158" s="209"/>
      <c r="K158" s="209"/>
      <c r="L158" s="209">
        <f>SUM(L150:L157)</f>
        <v>448</v>
      </c>
      <c r="M158" s="209">
        <f>SUM(M150:M157)</f>
        <v>448</v>
      </c>
      <c r="N158" s="209">
        <f>SUM(N150:N157)</f>
        <v>658</v>
      </c>
      <c r="O158" s="209">
        <f>SUM(O150:O157)</f>
        <v>242</v>
      </c>
      <c r="P158" s="208"/>
      <c r="Q158" s="363"/>
      <c r="R158" s="249"/>
      <c r="S158" s="249"/>
      <c r="T158" s="194"/>
      <c r="U158" s="175"/>
      <c r="V158" s="174"/>
      <c r="W158" s="174"/>
      <c r="X158" s="174"/>
      <c r="Y158" s="174"/>
      <c r="Z158" s="177"/>
      <c r="AA158" s="177"/>
      <c r="AB158" s="177"/>
      <c r="AC158" s="177"/>
      <c r="AD158" s="177"/>
      <c r="AE158" s="174"/>
      <c r="AF158" s="194"/>
      <c r="AG158" s="175"/>
      <c r="AH158" s="174"/>
      <c r="AI158" s="174"/>
      <c r="AJ158" s="174"/>
      <c r="AK158" s="174"/>
      <c r="AL158" s="177"/>
      <c r="AM158" s="177"/>
      <c r="AN158" s="177"/>
      <c r="AO158" s="177"/>
      <c r="AP158" s="177"/>
      <c r="AQ158" s="177"/>
      <c r="AR158" s="174"/>
      <c r="BL158" s="174"/>
      <c r="BM158" s="174"/>
      <c r="BN158" s="177"/>
      <c r="BO158" s="177"/>
      <c r="BP158" s="174"/>
      <c r="BQ158" s="175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</row>
    <row r="159" spans="1:85" ht="16.5" customHeight="1" x14ac:dyDescent="0.2">
      <c r="A159" s="363"/>
      <c r="B159" s="362"/>
      <c r="C159" s="184"/>
      <c r="D159" s="176"/>
      <c r="E159" s="176"/>
      <c r="F159" s="176"/>
      <c r="G159" s="362"/>
      <c r="H159" s="362"/>
      <c r="I159" s="362"/>
      <c r="J159" s="362"/>
      <c r="K159" s="185"/>
      <c r="L159" s="362"/>
      <c r="M159" s="362"/>
      <c r="N159" s="362"/>
      <c r="O159" s="362"/>
      <c r="P159" s="362"/>
      <c r="Q159" s="363"/>
      <c r="R159" s="249"/>
      <c r="S159" s="249"/>
      <c r="T159" s="194"/>
      <c r="U159" s="175"/>
      <c r="V159" s="174"/>
      <c r="W159" s="174"/>
      <c r="X159" s="174"/>
      <c r="Y159" s="174"/>
      <c r="Z159" s="177"/>
      <c r="AA159" s="177"/>
      <c r="AB159" s="177"/>
      <c r="AC159" s="177"/>
      <c r="AD159" s="177"/>
      <c r="AE159" s="174"/>
      <c r="AF159" s="194"/>
      <c r="AG159" s="175"/>
      <c r="AH159" s="174"/>
      <c r="AI159" s="174"/>
      <c r="AJ159" s="174"/>
      <c r="AK159" s="174"/>
      <c r="AL159" s="177"/>
      <c r="AM159" s="177"/>
      <c r="AN159" s="177"/>
      <c r="AO159" s="177"/>
      <c r="AP159" s="177"/>
      <c r="AQ159" s="177"/>
      <c r="AR159" s="174"/>
      <c r="BL159" s="174"/>
      <c r="BM159" s="174"/>
      <c r="BN159" s="177"/>
      <c r="BO159" s="177"/>
      <c r="BP159" s="174"/>
      <c r="BQ159" s="175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</row>
    <row r="160" spans="1:85" ht="16.5" customHeight="1" x14ac:dyDescent="0.2">
      <c r="A160" s="363"/>
      <c r="B160" s="362"/>
      <c r="C160" s="184"/>
      <c r="D160" s="176"/>
      <c r="E160" s="176"/>
      <c r="F160" s="176"/>
      <c r="G160" s="362"/>
      <c r="H160" s="362"/>
      <c r="I160" s="362"/>
      <c r="J160" s="362"/>
      <c r="K160" s="185"/>
      <c r="L160" s="362"/>
      <c r="M160" s="362"/>
      <c r="N160" s="362"/>
      <c r="O160" s="362"/>
      <c r="P160" s="362"/>
      <c r="Q160" s="363"/>
      <c r="R160" s="249"/>
      <c r="S160" s="249"/>
      <c r="T160" s="194"/>
      <c r="U160" s="175"/>
      <c r="V160" s="174"/>
      <c r="W160" s="174"/>
      <c r="X160" s="174"/>
      <c r="Y160" s="174"/>
      <c r="Z160" s="177"/>
      <c r="AA160" s="177"/>
      <c r="AB160" s="177"/>
      <c r="AC160" s="177"/>
      <c r="AD160" s="177"/>
      <c r="AE160" s="174"/>
      <c r="AF160" s="194"/>
      <c r="AG160" s="175"/>
      <c r="AH160" s="174"/>
      <c r="AI160" s="174"/>
      <c r="AJ160" s="175"/>
      <c r="AK160" s="174"/>
      <c r="AL160" s="177"/>
      <c r="AM160" s="177"/>
      <c r="AN160" s="177"/>
      <c r="AO160" s="177"/>
      <c r="AP160" s="177"/>
      <c r="AQ160" s="177"/>
      <c r="AR160" s="174"/>
      <c r="BL160" s="174"/>
      <c r="BM160" s="174"/>
      <c r="BN160" s="177"/>
      <c r="BO160" s="177"/>
      <c r="BP160" s="174"/>
      <c r="BQ160" s="175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</row>
    <row r="161" spans="1:85" ht="16.5" customHeight="1" x14ac:dyDescent="0.2">
      <c r="A161" s="178"/>
      <c r="B161" s="408" t="s">
        <v>651</v>
      </c>
      <c r="C161" s="408"/>
      <c r="D161" s="408"/>
      <c r="E161" s="408"/>
      <c r="F161" s="408"/>
      <c r="G161" s="408"/>
      <c r="H161" s="408"/>
      <c r="I161" s="408"/>
      <c r="J161" s="408"/>
      <c r="K161" s="408"/>
      <c r="L161" s="408"/>
      <c r="M161" s="408"/>
      <c r="N161" s="408"/>
      <c r="O161" s="408"/>
      <c r="P161" s="408"/>
      <c r="Q161" s="178"/>
      <c r="R161" s="249"/>
      <c r="S161" s="249"/>
      <c r="T161" s="194"/>
      <c r="U161" s="175"/>
      <c r="V161" s="174"/>
      <c r="W161" s="174"/>
      <c r="X161" s="174"/>
      <c r="Y161" s="174"/>
      <c r="Z161" s="177"/>
      <c r="AA161" s="177"/>
      <c r="AB161" s="177"/>
      <c r="AC161" s="177"/>
      <c r="AD161" s="177"/>
      <c r="AE161" s="174"/>
      <c r="AF161" s="194"/>
      <c r="AG161" s="175"/>
      <c r="AH161" s="174"/>
      <c r="AI161" s="174"/>
      <c r="AJ161" s="174"/>
      <c r="AK161" s="174"/>
      <c r="AL161" s="177"/>
      <c r="AM161" s="177"/>
      <c r="AN161" s="177"/>
      <c r="AO161" s="177"/>
      <c r="AP161" s="177"/>
      <c r="AQ161" s="177"/>
      <c r="AR161" s="174"/>
      <c r="BL161" s="174"/>
      <c r="BM161" s="174"/>
      <c r="BN161" s="177"/>
      <c r="BO161" s="177"/>
      <c r="BP161" s="174"/>
      <c r="BQ161" s="175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</row>
    <row r="162" spans="1:85" ht="16.5" customHeight="1" thickBot="1" x14ac:dyDescent="0.3">
      <c r="A162" s="178"/>
      <c r="B162" s="267" t="s">
        <v>151</v>
      </c>
      <c r="C162" s="267" t="s">
        <v>152</v>
      </c>
      <c r="D162" s="267"/>
      <c r="E162" s="268"/>
      <c r="F162" s="267"/>
      <c r="G162" s="269" t="s">
        <v>8</v>
      </c>
      <c r="H162" s="269" t="s">
        <v>9</v>
      </c>
      <c r="I162" s="269" t="s">
        <v>10</v>
      </c>
      <c r="J162" s="269" t="s">
        <v>12</v>
      </c>
      <c r="K162" s="269" t="s">
        <v>13</v>
      </c>
      <c r="L162" s="269" t="s">
        <v>11</v>
      </c>
      <c r="M162" s="269" t="s">
        <v>5</v>
      </c>
      <c r="N162" s="269" t="s">
        <v>14</v>
      </c>
      <c r="O162" s="269" t="s">
        <v>3</v>
      </c>
      <c r="P162" s="269" t="s">
        <v>668</v>
      </c>
      <c r="Q162" s="178"/>
      <c r="R162" s="249"/>
      <c r="S162" s="249"/>
      <c r="T162" s="194"/>
      <c r="U162" s="175"/>
      <c r="V162" s="174"/>
      <c r="W162" s="174"/>
      <c r="X162" s="174"/>
      <c r="Y162" s="174"/>
      <c r="Z162" s="177"/>
      <c r="AA162" s="177"/>
      <c r="AB162" s="177"/>
      <c r="AC162" s="177"/>
      <c r="AD162" s="177"/>
      <c r="AE162" s="174"/>
      <c r="AF162" s="194"/>
      <c r="AG162" s="175"/>
      <c r="AH162" s="174"/>
      <c r="AI162" s="174"/>
      <c r="AJ162" s="174"/>
      <c r="AK162" s="174"/>
      <c r="AL162" s="177"/>
      <c r="AM162" s="177"/>
      <c r="AN162" s="177"/>
      <c r="AO162" s="177"/>
      <c r="AP162" s="177"/>
      <c r="AQ162" s="177"/>
      <c r="AR162" s="174"/>
      <c r="AS162" s="176"/>
      <c r="AT162" s="176"/>
      <c r="AU162" s="174"/>
      <c r="AV162" s="176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7"/>
      <c r="BO162" s="177"/>
      <c r="BP162" s="174"/>
      <c r="BQ162" s="175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</row>
    <row r="163" spans="1:85" ht="16.5" customHeight="1" x14ac:dyDescent="0.25">
      <c r="A163" s="178"/>
      <c r="B163" s="362">
        <v>5</v>
      </c>
      <c r="C163" s="272" t="s">
        <v>173</v>
      </c>
      <c r="D163" s="259"/>
      <c r="E163" s="272"/>
      <c r="F163" s="259"/>
      <c r="G163" s="271">
        <v>10</v>
      </c>
      <c r="H163" s="271">
        <v>2</v>
      </c>
      <c r="I163" s="271">
        <v>3</v>
      </c>
      <c r="J163" s="271">
        <v>23</v>
      </c>
      <c r="K163" s="273">
        <v>0.76666666666666672</v>
      </c>
      <c r="L163" s="271">
        <v>47</v>
      </c>
      <c r="M163" s="271">
        <v>23</v>
      </c>
      <c r="N163" s="271">
        <v>75</v>
      </c>
      <c r="O163" s="271">
        <v>20</v>
      </c>
      <c r="P163" s="271">
        <v>1</v>
      </c>
      <c r="Q163" s="178"/>
      <c r="R163" s="249"/>
      <c r="S163" s="249"/>
      <c r="T163" s="194"/>
      <c r="U163" s="175"/>
      <c r="V163" s="174"/>
      <c r="W163" s="174"/>
      <c r="X163" s="174"/>
      <c r="Y163" s="174"/>
      <c r="Z163" s="177"/>
      <c r="AA163" s="177"/>
      <c r="AB163" s="177"/>
      <c r="AC163" s="177"/>
      <c r="AD163" s="177"/>
      <c r="AE163" s="174"/>
      <c r="AF163" s="174"/>
      <c r="AG163" s="175"/>
      <c r="AH163" s="174"/>
      <c r="AI163" s="174"/>
      <c r="AJ163" s="174"/>
      <c r="AK163" s="174"/>
      <c r="AL163" s="177"/>
      <c r="AM163" s="177"/>
      <c r="AN163" s="177"/>
      <c r="AO163" s="177"/>
      <c r="AP163" s="177"/>
      <c r="AQ163" s="177"/>
      <c r="AR163" s="174"/>
      <c r="AS163" s="177"/>
      <c r="AT163" s="177"/>
      <c r="AU163" s="174"/>
      <c r="AV163" s="175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205"/>
      <c r="BO163" s="205"/>
      <c r="BP163" s="174"/>
      <c r="BQ163" s="205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</row>
    <row r="164" spans="1:85" ht="16.5" customHeight="1" x14ac:dyDescent="0.25">
      <c r="A164" s="178"/>
      <c r="B164" s="362">
        <v>8</v>
      </c>
      <c r="C164" s="272" t="s">
        <v>23</v>
      </c>
      <c r="D164" s="259"/>
      <c r="E164" s="259"/>
      <c r="F164" s="259"/>
      <c r="G164" s="271">
        <v>9</v>
      </c>
      <c r="H164" s="271">
        <v>5</v>
      </c>
      <c r="I164" s="271">
        <v>1</v>
      </c>
      <c r="J164" s="271">
        <v>19</v>
      </c>
      <c r="K164" s="273">
        <v>0.6333333333333333</v>
      </c>
      <c r="L164" s="271">
        <v>47</v>
      </c>
      <c r="M164" s="271">
        <v>41</v>
      </c>
      <c r="N164" s="271">
        <v>76</v>
      </c>
      <c r="O164" s="271">
        <v>14</v>
      </c>
      <c r="P164" s="271">
        <v>3</v>
      </c>
      <c r="Q164" s="178"/>
      <c r="R164" s="249"/>
      <c r="S164" s="249"/>
      <c r="T164" s="194"/>
      <c r="U164" s="175"/>
      <c r="V164" s="174"/>
      <c r="W164" s="174"/>
      <c r="X164" s="174"/>
      <c r="Y164" s="174"/>
      <c r="Z164" s="177"/>
      <c r="AA164" s="177"/>
      <c r="AB164" s="177"/>
      <c r="AC164" s="177"/>
      <c r="AD164" s="177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7"/>
      <c r="AR164" s="174"/>
      <c r="BL164" s="174"/>
      <c r="BM164" s="174"/>
      <c r="BN164" s="177"/>
      <c r="BO164" s="177"/>
      <c r="BP164" s="174"/>
      <c r="BQ164" s="175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</row>
    <row r="165" spans="1:85" ht="16.5" customHeight="1" x14ac:dyDescent="0.25">
      <c r="A165" s="178"/>
      <c r="B165" s="362">
        <v>7</v>
      </c>
      <c r="C165" s="272" t="s">
        <v>86</v>
      </c>
      <c r="D165" s="259"/>
      <c r="E165" s="272"/>
      <c r="F165" s="259"/>
      <c r="G165" s="271">
        <v>8</v>
      </c>
      <c r="H165" s="271">
        <v>6</v>
      </c>
      <c r="I165" s="271">
        <v>1</v>
      </c>
      <c r="J165" s="271">
        <v>17</v>
      </c>
      <c r="K165" s="273">
        <v>0.56666666666666665</v>
      </c>
      <c r="L165" s="271">
        <v>42</v>
      </c>
      <c r="M165" s="271">
        <v>26</v>
      </c>
      <c r="N165" s="271">
        <v>68</v>
      </c>
      <c r="O165" s="271">
        <v>20</v>
      </c>
      <c r="P165" s="271">
        <v>2</v>
      </c>
      <c r="Q165" s="178"/>
      <c r="R165" s="249"/>
      <c r="S165" s="249"/>
      <c r="T165" s="174"/>
      <c r="U165" s="175"/>
      <c r="V165" s="174"/>
      <c r="W165" s="174"/>
      <c r="X165" s="174"/>
      <c r="Y165" s="174"/>
      <c r="Z165" s="177"/>
      <c r="AA165" s="177"/>
      <c r="AB165" s="177"/>
      <c r="AC165" s="177"/>
      <c r="AD165" s="177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7"/>
      <c r="AR165" s="174"/>
      <c r="BL165" s="174"/>
      <c r="BM165" s="174"/>
      <c r="BN165" s="177"/>
      <c r="BO165" s="177"/>
      <c r="BP165" s="174"/>
      <c r="BQ165" s="175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</row>
    <row r="166" spans="1:85" ht="16.5" customHeight="1" x14ac:dyDescent="0.25">
      <c r="A166" s="178"/>
      <c r="B166" s="362">
        <v>2</v>
      </c>
      <c r="C166" s="272" t="s">
        <v>172</v>
      </c>
      <c r="D166" s="259"/>
      <c r="E166" s="259"/>
      <c r="F166" s="259"/>
      <c r="G166" s="271">
        <v>6</v>
      </c>
      <c r="H166" s="271">
        <v>5</v>
      </c>
      <c r="I166" s="271">
        <v>4</v>
      </c>
      <c r="J166" s="271">
        <v>16</v>
      </c>
      <c r="K166" s="273">
        <v>0.53333333333333333</v>
      </c>
      <c r="L166" s="271">
        <v>38</v>
      </c>
      <c r="M166" s="271">
        <v>32</v>
      </c>
      <c r="N166" s="271">
        <v>55</v>
      </c>
      <c r="O166" s="271">
        <v>18</v>
      </c>
      <c r="P166" s="271">
        <v>4</v>
      </c>
      <c r="Q166" s="178"/>
      <c r="R166" s="249"/>
      <c r="S166" s="249"/>
      <c r="T166" s="174"/>
      <c r="U166" s="175"/>
      <c r="V166" s="174"/>
      <c r="W166" s="174"/>
      <c r="X166" s="174"/>
      <c r="Y166" s="174"/>
      <c r="Z166" s="177"/>
      <c r="AA166" s="177"/>
      <c r="AB166" s="177"/>
      <c r="AC166" s="177"/>
      <c r="AD166" s="177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7"/>
      <c r="AR166" s="174"/>
      <c r="BL166" s="174"/>
      <c r="BM166" s="174"/>
      <c r="BN166" s="177"/>
      <c r="BO166" s="177"/>
      <c r="BP166" s="174"/>
      <c r="BQ166" s="175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</row>
    <row r="167" spans="1:85" ht="16.5" customHeight="1" x14ac:dyDescent="0.25">
      <c r="A167" s="178"/>
      <c r="B167" s="362">
        <v>3</v>
      </c>
      <c r="C167" s="272" t="s">
        <v>53</v>
      </c>
      <c r="D167" s="259"/>
      <c r="E167" s="272"/>
      <c r="F167" s="259"/>
      <c r="G167" s="271">
        <v>7</v>
      </c>
      <c r="H167" s="271">
        <v>7</v>
      </c>
      <c r="I167" s="271">
        <v>1</v>
      </c>
      <c r="J167" s="271">
        <v>15</v>
      </c>
      <c r="K167" s="273">
        <v>0.5</v>
      </c>
      <c r="L167" s="271">
        <v>51</v>
      </c>
      <c r="M167" s="271">
        <v>48</v>
      </c>
      <c r="N167" s="271">
        <v>69</v>
      </c>
      <c r="O167" s="271">
        <v>24</v>
      </c>
      <c r="P167" s="271">
        <v>5</v>
      </c>
      <c r="Q167" s="178"/>
      <c r="R167" s="249"/>
      <c r="S167" s="249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7"/>
      <c r="AR167" s="174"/>
      <c r="BL167" s="174"/>
      <c r="BM167" s="174"/>
      <c r="BN167" s="177"/>
      <c r="BO167" s="177"/>
      <c r="BP167" s="174"/>
      <c r="BQ167" s="175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</row>
    <row r="168" spans="1:85" ht="16.5" customHeight="1" x14ac:dyDescent="0.25">
      <c r="A168" s="178"/>
      <c r="B168" s="362">
        <v>6</v>
      </c>
      <c r="C168" s="272" t="s">
        <v>15</v>
      </c>
      <c r="D168" s="259"/>
      <c r="E168" s="272"/>
      <c r="F168" s="259"/>
      <c r="G168" s="271">
        <v>4</v>
      </c>
      <c r="H168" s="271">
        <v>6</v>
      </c>
      <c r="I168" s="271">
        <v>5</v>
      </c>
      <c r="J168" s="271">
        <v>13</v>
      </c>
      <c r="K168" s="273">
        <v>0.43333333333333335</v>
      </c>
      <c r="L168" s="271">
        <v>52</v>
      </c>
      <c r="M168" s="271">
        <v>52</v>
      </c>
      <c r="N168" s="271">
        <v>73</v>
      </c>
      <c r="O168" s="271">
        <v>12</v>
      </c>
      <c r="P168" s="271">
        <v>6</v>
      </c>
      <c r="Q168" s="178"/>
      <c r="R168" s="249"/>
      <c r="S168" s="249"/>
      <c r="T168" s="184"/>
      <c r="U168" s="184"/>
      <c r="V168" s="184"/>
      <c r="W168" s="362"/>
      <c r="X168" s="362"/>
      <c r="Y168" s="362"/>
      <c r="Z168" s="362"/>
      <c r="AA168" s="362"/>
      <c r="AB168" s="362"/>
      <c r="AC168" s="362"/>
      <c r="AD168" s="362"/>
      <c r="AE168" s="174"/>
      <c r="AF168" s="184"/>
      <c r="AG168" s="184"/>
      <c r="AH168" s="184"/>
      <c r="AI168" s="362"/>
      <c r="AJ168" s="362"/>
      <c r="AK168" s="362"/>
      <c r="AL168" s="362"/>
      <c r="AM168" s="362"/>
      <c r="AN168" s="362"/>
      <c r="AO168" s="362"/>
      <c r="AP168" s="362"/>
      <c r="AQ168" s="177"/>
      <c r="AR168" s="174"/>
      <c r="BL168" s="174"/>
      <c r="BM168" s="174"/>
      <c r="BN168" s="177"/>
      <c r="BO168" s="177"/>
      <c r="BP168" s="174"/>
      <c r="BQ168" s="175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</row>
    <row r="169" spans="1:85" ht="16.5" customHeight="1" x14ac:dyDescent="0.25">
      <c r="A169" s="178"/>
      <c r="B169" s="362">
        <v>1</v>
      </c>
      <c r="C169" s="272" t="s">
        <v>51</v>
      </c>
      <c r="D169" s="259"/>
      <c r="E169" s="259"/>
      <c r="F169" s="259"/>
      <c r="G169" s="271">
        <v>3</v>
      </c>
      <c r="H169" s="271">
        <v>9</v>
      </c>
      <c r="I169" s="271">
        <v>3</v>
      </c>
      <c r="J169" s="271">
        <v>9</v>
      </c>
      <c r="K169" s="273">
        <v>0.3</v>
      </c>
      <c r="L169" s="271">
        <v>33</v>
      </c>
      <c r="M169" s="271">
        <v>57</v>
      </c>
      <c r="N169" s="271">
        <v>41</v>
      </c>
      <c r="O169" s="271">
        <v>8</v>
      </c>
      <c r="P169" s="271">
        <v>8</v>
      </c>
      <c r="Q169" s="178"/>
      <c r="R169" s="249"/>
      <c r="S169" s="249"/>
      <c r="T169" s="194"/>
      <c r="U169" s="175"/>
      <c r="V169" s="174"/>
      <c r="W169" s="174"/>
      <c r="X169" s="174"/>
      <c r="Y169" s="174"/>
      <c r="Z169" s="177"/>
      <c r="AA169" s="177"/>
      <c r="AB169" s="177"/>
      <c r="AC169" s="177"/>
      <c r="AD169" s="177"/>
      <c r="AE169" s="174"/>
      <c r="AF169" s="194"/>
      <c r="AG169" s="175"/>
      <c r="AH169" s="174"/>
      <c r="AI169" s="174"/>
      <c r="AJ169" s="174"/>
      <c r="AK169" s="174"/>
      <c r="AL169" s="177"/>
      <c r="AM169" s="177"/>
      <c r="AN169" s="177"/>
      <c r="AO169" s="177"/>
      <c r="AP169" s="177"/>
      <c r="AQ169" s="177"/>
      <c r="AR169" s="174"/>
      <c r="BL169" s="174"/>
      <c r="BM169" s="174"/>
      <c r="BN169" s="177"/>
      <c r="BO169" s="177"/>
      <c r="BP169" s="174"/>
      <c r="BQ169" s="175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</row>
    <row r="170" spans="1:85" ht="16.5" customHeight="1" thickBot="1" x14ac:dyDescent="0.3">
      <c r="A170" s="178"/>
      <c r="B170" s="362">
        <v>4</v>
      </c>
      <c r="C170" s="272" t="s">
        <v>21</v>
      </c>
      <c r="D170" s="259"/>
      <c r="E170" s="272"/>
      <c r="F170" s="259"/>
      <c r="G170" s="271">
        <v>3</v>
      </c>
      <c r="H170" s="271">
        <v>10</v>
      </c>
      <c r="I170" s="271">
        <v>2</v>
      </c>
      <c r="J170" s="271">
        <v>8</v>
      </c>
      <c r="K170" s="273">
        <v>0.26666666666666666</v>
      </c>
      <c r="L170" s="271">
        <v>19</v>
      </c>
      <c r="M170" s="271">
        <v>50</v>
      </c>
      <c r="N170" s="271">
        <v>23</v>
      </c>
      <c r="O170" s="271">
        <v>16</v>
      </c>
      <c r="P170" s="271">
        <v>7</v>
      </c>
      <c r="Q170" s="178"/>
      <c r="R170" s="249"/>
      <c r="S170" s="249"/>
      <c r="T170" s="194"/>
      <c r="U170" s="175"/>
      <c r="V170" s="174"/>
      <c r="W170" s="174"/>
      <c r="X170" s="174"/>
      <c r="Y170" s="174"/>
      <c r="Z170" s="177"/>
      <c r="AA170" s="177"/>
      <c r="AB170" s="177"/>
      <c r="AC170" s="177"/>
      <c r="AD170" s="177"/>
      <c r="AE170" s="174"/>
      <c r="AF170" s="194"/>
      <c r="AG170" s="175"/>
      <c r="AH170" s="174"/>
      <c r="AI170" s="174"/>
      <c r="AJ170" s="174"/>
      <c r="AK170" s="174"/>
      <c r="AL170" s="177"/>
      <c r="AM170" s="177"/>
      <c r="AN170" s="177"/>
      <c r="AO170" s="177"/>
      <c r="AP170" s="177"/>
      <c r="AQ170" s="177"/>
      <c r="AR170" s="174"/>
      <c r="BL170" s="174"/>
      <c r="BM170" s="174"/>
      <c r="BN170" s="177"/>
      <c r="BO170" s="177"/>
      <c r="BP170" s="174"/>
      <c r="BQ170" s="175"/>
      <c r="BR170" s="174"/>
      <c r="BS170" s="174"/>
      <c r="BT170" s="174"/>
      <c r="BU170" s="174"/>
      <c r="BV170" s="174"/>
      <c r="BW170" s="174"/>
      <c r="BX170" s="174"/>
      <c r="BY170" s="174"/>
      <c r="BZ170" s="174"/>
      <c r="CA170" s="174"/>
      <c r="CB170" s="174"/>
      <c r="CC170" s="174"/>
      <c r="CD170" s="174"/>
      <c r="CE170" s="174"/>
      <c r="CF170" s="174"/>
      <c r="CG170" s="174"/>
    </row>
    <row r="171" spans="1:85" ht="16.5" customHeight="1" x14ac:dyDescent="0.25">
      <c r="A171" s="178"/>
      <c r="B171" s="275"/>
      <c r="C171" s="275"/>
      <c r="D171" s="275"/>
      <c r="E171" s="276"/>
      <c r="F171" s="275"/>
      <c r="G171" s="277">
        <v>50</v>
      </c>
      <c r="H171" s="277">
        <v>50</v>
      </c>
      <c r="I171" s="277">
        <v>20</v>
      </c>
      <c r="J171" s="277"/>
      <c r="K171" s="277"/>
      <c r="L171" s="277">
        <v>329</v>
      </c>
      <c r="M171" s="277">
        <v>329</v>
      </c>
      <c r="N171" s="277">
        <v>480</v>
      </c>
      <c r="O171" s="277">
        <v>132</v>
      </c>
      <c r="P171" s="277"/>
      <c r="Q171" s="178"/>
      <c r="R171" s="249"/>
      <c r="S171" s="249"/>
      <c r="T171" s="194"/>
      <c r="U171" s="175"/>
      <c r="V171" s="174"/>
      <c r="W171" s="174"/>
      <c r="X171" s="174"/>
      <c r="Y171" s="174"/>
      <c r="Z171" s="177"/>
      <c r="AA171" s="177"/>
      <c r="AB171" s="177"/>
      <c r="AC171" s="177"/>
      <c r="AD171" s="177"/>
      <c r="AE171" s="174"/>
      <c r="AF171" s="194"/>
      <c r="AG171" s="175"/>
      <c r="AH171" s="174"/>
      <c r="AI171" s="174"/>
      <c r="AJ171" s="174"/>
      <c r="AK171" s="174"/>
      <c r="AL171" s="177"/>
      <c r="AM171" s="177"/>
      <c r="AN171" s="177"/>
      <c r="AO171" s="177"/>
      <c r="AP171" s="177"/>
      <c r="AQ171" s="177"/>
      <c r="AR171" s="174"/>
      <c r="BL171" s="174"/>
      <c r="BM171" s="174"/>
      <c r="BN171" s="177"/>
      <c r="BO171" s="177"/>
      <c r="BP171" s="174"/>
      <c r="BQ171" s="175"/>
      <c r="BR171" s="174"/>
      <c r="BS171" s="174"/>
      <c r="BT171" s="174"/>
      <c r="BU171" s="174"/>
      <c r="BV171" s="174"/>
      <c r="BW171" s="174"/>
      <c r="BX171" s="174"/>
      <c r="BY171" s="174"/>
      <c r="BZ171" s="174"/>
      <c r="CA171" s="174"/>
      <c r="CB171" s="174"/>
      <c r="CC171" s="174"/>
      <c r="CD171" s="174"/>
      <c r="CE171" s="174"/>
      <c r="CF171" s="174"/>
      <c r="CG171" s="174"/>
    </row>
    <row r="172" spans="1:85" ht="16.5" customHeight="1" x14ac:dyDescent="0.2">
      <c r="A172" s="178"/>
      <c r="Q172" s="178"/>
      <c r="R172" s="249"/>
      <c r="S172" s="249"/>
      <c r="T172" s="194"/>
      <c r="U172" s="175"/>
      <c r="V172" s="174"/>
      <c r="W172" s="174"/>
      <c r="X172" s="174"/>
      <c r="Y172" s="174"/>
      <c r="Z172" s="177"/>
      <c r="AA172" s="177"/>
      <c r="AB172" s="177"/>
      <c r="AC172" s="177"/>
      <c r="AD172" s="177"/>
      <c r="AE172" s="174"/>
      <c r="AF172" s="194"/>
      <c r="AG172" s="175"/>
      <c r="AH172" s="174"/>
      <c r="AI172" s="174"/>
      <c r="AJ172" s="174"/>
      <c r="AK172" s="174"/>
      <c r="AL172" s="177"/>
      <c r="AM172" s="177"/>
      <c r="AN172" s="177"/>
      <c r="AO172" s="177"/>
      <c r="AP172" s="177"/>
      <c r="AQ172" s="177"/>
      <c r="AR172" s="174"/>
      <c r="BL172" s="174"/>
      <c r="BM172" s="174"/>
      <c r="BN172" s="177"/>
      <c r="BO172" s="177"/>
      <c r="BP172" s="174"/>
      <c r="BQ172" s="175"/>
      <c r="BR172" s="174"/>
      <c r="BS172" s="174"/>
      <c r="BT172" s="174"/>
      <c r="BU172" s="174"/>
      <c r="BV172" s="174"/>
      <c r="BW172" s="174"/>
      <c r="BX172" s="174"/>
      <c r="BY172" s="174"/>
      <c r="BZ172" s="174"/>
      <c r="CA172" s="174"/>
      <c r="CB172" s="174"/>
      <c r="CC172" s="174"/>
      <c r="CD172" s="174"/>
      <c r="CE172" s="174"/>
      <c r="CF172" s="174"/>
      <c r="CG172" s="174"/>
    </row>
    <row r="173" spans="1:85" ht="16.5" customHeight="1" x14ac:dyDescent="0.2">
      <c r="A173" s="178"/>
      <c r="B173" s="174"/>
      <c r="C173" s="174"/>
      <c r="D173" s="174"/>
      <c r="E173" s="174"/>
      <c r="F173" s="174"/>
      <c r="G173" s="174"/>
      <c r="H173" s="177"/>
      <c r="I173" s="175"/>
      <c r="J173" s="175"/>
      <c r="K173" s="175"/>
      <c r="L173" s="175"/>
      <c r="M173" s="175"/>
      <c r="N173" s="175"/>
      <c r="O173" s="175"/>
      <c r="P173" s="175"/>
      <c r="Q173" s="178"/>
      <c r="R173" s="249"/>
      <c r="S173" s="249"/>
      <c r="T173" s="194"/>
      <c r="U173" s="175"/>
      <c r="V173" s="174"/>
      <c r="W173" s="174"/>
      <c r="X173" s="174"/>
      <c r="Y173" s="174"/>
      <c r="Z173" s="177"/>
      <c r="AA173" s="177"/>
      <c r="AB173" s="177"/>
      <c r="AC173" s="177"/>
      <c r="AD173" s="177"/>
      <c r="AE173" s="174"/>
      <c r="AF173" s="194"/>
      <c r="AG173" s="175"/>
      <c r="AH173" s="174"/>
      <c r="AI173" s="174"/>
      <c r="AJ173" s="174"/>
      <c r="AK173" s="174"/>
      <c r="AL173" s="177"/>
      <c r="AM173" s="177"/>
      <c r="AN173" s="177"/>
      <c r="AO173" s="177"/>
      <c r="AP173" s="177"/>
      <c r="AQ173" s="177"/>
      <c r="AR173" s="174"/>
      <c r="BL173" s="174"/>
      <c r="BM173" s="174"/>
      <c r="BN173" s="177"/>
      <c r="BO173" s="177"/>
      <c r="BP173" s="174"/>
      <c r="BQ173" s="175"/>
      <c r="BR173" s="174"/>
      <c r="BS173" s="174"/>
      <c r="BT173" s="174"/>
      <c r="BU173" s="174"/>
      <c r="BV173" s="174"/>
      <c r="BW173" s="174"/>
      <c r="BX173" s="174"/>
      <c r="BY173" s="174"/>
      <c r="BZ173" s="174"/>
      <c r="CA173" s="174"/>
      <c r="CB173" s="174"/>
      <c r="CC173" s="174"/>
      <c r="CD173" s="174"/>
      <c r="CE173" s="174"/>
      <c r="CF173" s="174"/>
      <c r="CG173" s="174"/>
    </row>
    <row r="174" spans="1:85" ht="16.5" customHeight="1" x14ac:dyDescent="0.2">
      <c r="A174" s="178"/>
      <c r="B174" s="408" t="s">
        <v>658</v>
      </c>
      <c r="C174" s="408"/>
      <c r="D174" s="408"/>
      <c r="E174" s="408"/>
      <c r="F174" s="408"/>
      <c r="G174" s="408"/>
      <c r="H174" s="408"/>
      <c r="I174" s="408"/>
      <c r="J174" s="408"/>
      <c r="K174" s="408"/>
      <c r="L174" s="408"/>
      <c r="M174" s="408"/>
      <c r="N174" s="408"/>
      <c r="O174" s="408"/>
      <c r="P174" s="408"/>
      <c r="Q174" s="178"/>
      <c r="R174" s="249"/>
      <c r="S174" s="249"/>
      <c r="T174" s="194"/>
      <c r="U174" s="175"/>
      <c r="V174" s="174"/>
      <c r="W174" s="174"/>
      <c r="X174" s="174"/>
      <c r="Y174" s="174"/>
      <c r="Z174" s="177"/>
      <c r="AA174" s="177"/>
      <c r="AB174" s="177"/>
      <c r="AC174" s="177"/>
      <c r="AD174" s="177"/>
      <c r="AE174" s="174"/>
      <c r="AF174" s="194"/>
      <c r="AG174" s="175"/>
      <c r="AH174" s="174"/>
      <c r="AI174" s="174"/>
      <c r="AJ174" s="174"/>
      <c r="AK174" s="174"/>
      <c r="AL174" s="177"/>
      <c r="AM174" s="177"/>
      <c r="AN174" s="177"/>
      <c r="AO174" s="177"/>
      <c r="AP174" s="177"/>
      <c r="AQ174" s="177"/>
      <c r="AR174" s="174"/>
      <c r="BL174" s="174"/>
      <c r="BM174" s="174"/>
      <c r="BN174" s="205"/>
      <c r="BO174" s="205"/>
      <c r="BP174" s="174"/>
      <c r="BQ174" s="205"/>
      <c r="BR174" s="174"/>
      <c r="BS174" s="174"/>
      <c r="BT174" s="174"/>
      <c r="BU174" s="174"/>
      <c r="BV174" s="174"/>
      <c r="BW174" s="174"/>
      <c r="BX174" s="174"/>
      <c r="BY174" s="174"/>
      <c r="BZ174" s="174"/>
      <c r="CA174" s="174"/>
      <c r="CB174" s="174"/>
      <c r="CC174" s="174"/>
      <c r="CD174" s="174"/>
      <c r="CE174" s="174"/>
      <c r="CF174" s="174"/>
      <c r="CG174" s="174"/>
    </row>
    <row r="175" spans="1:85" ht="16.5" customHeight="1" x14ac:dyDescent="0.2">
      <c r="A175" s="178"/>
      <c r="B175" s="362" t="s">
        <v>146</v>
      </c>
      <c r="C175" s="362">
        <f>+C148</f>
        <v>20</v>
      </c>
      <c r="P175" s="244"/>
      <c r="Q175" s="178"/>
      <c r="R175" s="249"/>
      <c r="S175" s="249"/>
      <c r="T175" s="194"/>
      <c r="U175" s="175"/>
      <c r="V175" s="174"/>
      <c r="W175" s="174"/>
      <c r="X175" s="174"/>
      <c r="Y175" s="174"/>
      <c r="Z175" s="177"/>
      <c r="AA175" s="177"/>
      <c r="AB175" s="177"/>
      <c r="AC175" s="177"/>
      <c r="AD175" s="177"/>
      <c r="AE175" s="174"/>
      <c r="AF175" s="194"/>
      <c r="AG175" s="175"/>
      <c r="AH175" s="174"/>
      <c r="AI175" s="174"/>
      <c r="AJ175" s="174"/>
      <c r="AK175" s="174"/>
      <c r="AL175" s="177"/>
      <c r="AM175" s="177"/>
      <c r="AN175" s="177"/>
      <c r="AO175" s="177"/>
      <c r="AP175" s="177"/>
      <c r="AQ175" s="177"/>
      <c r="AR175" s="174"/>
      <c r="BL175" s="174"/>
      <c r="BM175" s="174"/>
      <c r="BN175" s="205"/>
      <c r="BO175" s="205"/>
      <c r="BP175" s="174"/>
      <c r="BQ175" s="205"/>
      <c r="BR175" s="174"/>
      <c r="BS175" s="174"/>
      <c r="BT175" s="174"/>
      <c r="BU175" s="174"/>
      <c r="BV175" s="174"/>
      <c r="BW175" s="174"/>
      <c r="BX175" s="174"/>
      <c r="BY175" s="174"/>
      <c r="BZ175" s="174"/>
      <c r="CA175" s="174"/>
      <c r="CB175" s="174"/>
      <c r="CC175" s="174"/>
      <c r="CD175" s="174"/>
      <c r="CE175" s="174"/>
      <c r="CF175" s="174"/>
      <c r="CG175" s="174"/>
    </row>
    <row r="176" spans="1:85" ht="16.5" customHeight="1" thickBot="1" x14ac:dyDescent="0.25">
      <c r="A176" s="178"/>
      <c r="B176" s="174"/>
      <c r="C176" s="174"/>
      <c r="D176" s="180" t="s">
        <v>123</v>
      </c>
      <c r="E176" s="180"/>
      <c r="F176" s="180"/>
      <c r="G176" s="182" t="s">
        <v>2</v>
      </c>
      <c r="H176" s="182"/>
      <c r="I176" s="182" t="s">
        <v>4</v>
      </c>
      <c r="J176" s="182" t="s">
        <v>30</v>
      </c>
      <c r="K176" s="182" t="s">
        <v>31</v>
      </c>
      <c r="L176" s="340" t="s">
        <v>32</v>
      </c>
      <c r="M176" s="182" t="s">
        <v>3</v>
      </c>
      <c r="N176" s="174"/>
      <c r="O176" s="174"/>
      <c r="P176" s="174"/>
      <c r="Q176" s="178"/>
      <c r="R176" s="249"/>
      <c r="S176" s="249"/>
      <c r="T176" s="194"/>
      <c r="U176" s="175"/>
      <c r="V176" s="174"/>
      <c r="W176" s="174"/>
      <c r="X176" s="174"/>
      <c r="Y176" s="174"/>
      <c r="Z176" s="177"/>
      <c r="AA176" s="177"/>
      <c r="AB176" s="177"/>
      <c r="AC176" s="177"/>
      <c r="AD176" s="177"/>
      <c r="AE176" s="174"/>
      <c r="AF176" s="194"/>
      <c r="AG176" s="175"/>
      <c r="AH176" s="174"/>
      <c r="AI176" s="174"/>
      <c r="AJ176" s="174"/>
      <c r="AK176" s="174"/>
      <c r="AL176" s="177"/>
      <c r="AM176" s="177"/>
      <c r="AN176" s="177"/>
      <c r="AO176" s="177"/>
      <c r="AP176" s="177"/>
      <c r="AQ176" s="177"/>
      <c r="AR176" s="174"/>
      <c r="BL176" s="174"/>
      <c r="BM176" s="174"/>
      <c r="BN176" s="177"/>
      <c r="BO176" s="177"/>
      <c r="BP176" s="174"/>
      <c r="BQ176" s="175"/>
      <c r="BR176" s="174"/>
      <c r="BS176" s="174"/>
      <c r="BT176" s="174"/>
      <c r="BU176" s="174"/>
      <c r="BV176" s="174"/>
      <c r="BW176" s="174"/>
      <c r="BX176" s="174"/>
      <c r="BY176" s="174"/>
      <c r="BZ176" s="174"/>
      <c r="CA176" s="174"/>
      <c r="CB176" s="174"/>
      <c r="CC176" s="174"/>
      <c r="CD176" s="174"/>
      <c r="CE176" s="174"/>
      <c r="CF176" s="174"/>
      <c r="CG176" s="174"/>
    </row>
    <row r="177" spans="1:85" ht="16.5" customHeight="1" x14ac:dyDescent="0.25">
      <c r="A177" s="178" t="s">
        <v>74</v>
      </c>
      <c r="B177" s="175"/>
      <c r="C177" s="175"/>
      <c r="D177" s="47" t="s">
        <v>71</v>
      </c>
      <c r="G177" s="47" t="s">
        <v>17</v>
      </c>
      <c r="H177" s="175"/>
      <c r="I177" s="177">
        <v>18</v>
      </c>
      <c r="J177" s="177">
        <v>27</v>
      </c>
      <c r="K177" s="177">
        <v>26</v>
      </c>
      <c r="L177" s="341">
        <v>53</v>
      </c>
      <c r="M177" s="177">
        <v>6</v>
      </c>
      <c r="N177" s="176"/>
      <c r="O177" s="176"/>
      <c r="P177" s="176"/>
      <c r="Q177" s="178"/>
      <c r="R177" s="249"/>
      <c r="S177" s="249"/>
      <c r="T177" s="194"/>
      <c r="U177" s="175"/>
      <c r="V177" s="174"/>
      <c r="W177" s="174"/>
      <c r="X177" s="174"/>
      <c r="Y177" s="174"/>
      <c r="Z177" s="177"/>
      <c r="AA177" s="177"/>
      <c r="AB177" s="177"/>
      <c r="AC177" s="177"/>
      <c r="AD177" s="177"/>
      <c r="AE177" s="174"/>
      <c r="AF177" s="194"/>
      <c r="AG177" s="175"/>
      <c r="AH177" s="174"/>
      <c r="AI177" s="174"/>
      <c r="AJ177" s="174"/>
      <c r="AK177" s="174"/>
      <c r="AL177" s="177"/>
      <c r="AM177" s="177"/>
      <c r="AN177" s="177"/>
      <c r="AO177" s="177"/>
      <c r="AP177" s="177"/>
      <c r="AQ177" s="177"/>
      <c r="AR177" s="174"/>
      <c r="BL177" s="174"/>
      <c r="BM177" s="174"/>
      <c r="BN177" s="177"/>
      <c r="BO177" s="177"/>
      <c r="BP177" s="174"/>
      <c r="BQ177" s="175"/>
      <c r="BR177" s="174"/>
      <c r="BS177" s="174"/>
      <c r="BT177" s="174"/>
      <c r="BU177" s="174"/>
      <c r="BV177" s="174"/>
      <c r="BW177" s="174"/>
      <c r="BX177" s="174"/>
      <c r="BY177" s="174"/>
      <c r="BZ177" s="174"/>
      <c r="CA177" s="174"/>
      <c r="CB177" s="174"/>
      <c r="CC177" s="174"/>
      <c r="CD177" s="174"/>
      <c r="CE177" s="174"/>
      <c r="CF177" s="174"/>
      <c r="CG177" s="174"/>
    </row>
    <row r="178" spans="1:85" ht="16.5" customHeight="1" x14ac:dyDescent="0.25">
      <c r="A178" s="178"/>
      <c r="B178" s="362"/>
      <c r="C178" s="184"/>
      <c r="D178" s="47" t="s">
        <v>40</v>
      </c>
      <c r="G178" s="47" t="s">
        <v>17</v>
      </c>
      <c r="H178" s="175"/>
      <c r="I178" s="177">
        <v>18</v>
      </c>
      <c r="J178" s="177">
        <v>10</v>
      </c>
      <c r="K178" s="177">
        <v>33</v>
      </c>
      <c r="L178" s="341">
        <v>43</v>
      </c>
      <c r="M178" s="177">
        <v>4</v>
      </c>
      <c r="N178" s="175"/>
      <c r="O178" s="175"/>
      <c r="P178" s="175"/>
      <c r="Q178" s="178"/>
      <c r="R178" s="249"/>
      <c r="S178" s="249"/>
      <c r="T178" s="194"/>
      <c r="U178" s="175"/>
      <c r="V178" s="174"/>
      <c r="W178" s="174"/>
      <c r="X178" s="174"/>
      <c r="Y178" s="174"/>
      <c r="Z178" s="177"/>
      <c r="AA178" s="177"/>
      <c r="AB178" s="177"/>
      <c r="AC178" s="177"/>
      <c r="AD178" s="177"/>
      <c r="AE178" s="174"/>
      <c r="AF178" s="194"/>
      <c r="AG178" s="175"/>
      <c r="AH178" s="174"/>
      <c r="AI178" s="174"/>
      <c r="AJ178" s="174"/>
      <c r="AK178" s="174"/>
      <c r="AL178" s="177"/>
      <c r="AM178" s="177"/>
      <c r="AN178" s="177"/>
      <c r="AO178" s="177"/>
      <c r="AP178" s="177"/>
      <c r="AQ178" s="177"/>
      <c r="AR178" s="174"/>
      <c r="BL178" s="174"/>
      <c r="BM178" s="174"/>
      <c r="BN178" s="177"/>
      <c r="BO178" s="177"/>
      <c r="BP178" s="174"/>
      <c r="BQ178" s="175"/>
      <c r="BR178" s="174"/>
      <c r="BS178" s="174"/>
      <c r="BT178" s="174"/>
      <c r="BU178" s="174"/>
      <c r="BV178" s="174"/>
      <c r="BW178" s="174"/>
      <c r="BX178" s="174"/>
      <c r="BY178" s="174"/>
      <c r="BZ178" s="174"/>
      <c r="CA178" s="174"/>
      <c r="CB178" s="174"/>
      <c r="CC178" s="174"/>
      <c r="CD178" s="174"/>
      <c r="CE178" s="174"/>
      <c r="CF178" s="174"/>
      <c r="CG178" s="174"/>
    </row>
    <row r="179" spans="1:85" ht="16.5" customHeight="1" x14ac:dyDescent="0.25">
      <c r="A179" s="178"/>
      <c r="B179" s="177"/>
      <c r="C179" s="175"/>
      <c r="D179" s="47" t="s">
        <v>158</v>
      </c>
      <c r="G179" s="47" t="s">
        <v>179</v>
      </c>
      <c r="H179" s="175"/>
      <c r="I179" s="177">
        <v>20</v>
      </c>
      <c r="J179" s="177">
        <v>28</v>
      </c>
      <c r="K179" s="177">
        <v>14</v>
      </c>
      <c r="L179" s="341">
        <v>42</v>
      </c>
      <c r="M179" s="177">
        <v>2</v>
      </c>
      <c r="N179" s="175"/>
      <c r="O179" s="175"/>
      <c r="P179" s="175"/>
      <c r="Q179" s="178"/>
      <c r="R179" s="249"/>
      <c r="S179" s="249"/>
      <c r="T179" s="194"/>
      <c r="U179" s="175"/>
      <c r="V179" s="174"/>
      <c r="W179" s="174"/>
      <c r="X179" s="174"/>
      <c r="Y179" s="174"/>
      <c r="Z179" s="177"/>
      <c r="AA179" s="177"/>
      <c r="AB179" s="177"/>
      <c r="AC179" s="177"/>
      <c r="AD179" s="177"/>
      <c r="AE179" s="174"/>
      <c r="AF179" s="194"/>
      <c r="AG179" s="175"/>
      <c r="AH179" s="174"/>
      <c r="AI179" s="174"/>
      <c r="AJ179" s="174"/>
      <c r="AK179" s="174"/>
      <c r="AL179" s="177"/>
      <c r="AM179" s="177"/>
      <c r="AN179" s="177"/>
      <c r="AO179" s="177"/>
      <c r="AP179" s="177"/>
      <c r="AQ179" s="177"/>
      <c r="AR179" s="174"/>
      <c r="BL179" s="174"/>
      <c r="BM179" s="174"/>
      <c r="BN179" s="177"/>
      <c r="BO179" s="177"/>
      <c r="BP179" s="174"/>
      <c r="BQ179" s="175"/>
      <c r="BR179" s="174"/>
      <c r="BS179" s="174"/>
      <c r="BT179" s="174"/>
      <c r="BU179" s="174"/>
      <c r="BV179" s="174"/>
      <c r="BW179" s="174"/>
      <c r="BX179" s="174"/>
      <c r="BY179" s="174"/>
      <c r="BZ179" s="174"/>
      <c r="CA179" s="174"/>
      <c r="CB179" s="174"/>
      <c r="CC179" s="174"/>
      <c r="CD179" s="174"/>
      <c r="CE179" s="174"/>
      <c r="CF179" s="174"/>
      <c r="CG179" s="174"/>
    </row>
    <row r="180" spans="1:85" ht="16.5" customHeight="1" x14ac:dyDescent="0.25">
      <c r="A180" s="178"/>
      <c r="B180" s="174"/>
      <c r="C180" s="174"/>
      <c r="D180" s="47" t="s">
        <v>166</v>
      </c>
      <c r="G180" s="47" t="s">
        <v>307</v>
      </c>
      <c r="H180" s="175"/>
      <c r="I180" s="177">
        <v>18</v>
      </c>
      <c r="J180" s="177">
        <v>26</v>
      </c>
      <c r="K180" s="177">
        <v>13</v>
      </c>
      <c r="L180" s="341">
        <v>39</v>
      </c>
      <c r="M180" s="177">
        <v>0</v>
      </c>
      <c r="N180" s="175"/>
      <c r="O180" s="175"/>
      <c r="P180" s="175"/>
      <c r="Q180" s="178"/>
      <c r="R180" s="249"/>
      <c r="S180" s="249"/>
      <c r="T180" s="174"/>
      <c r="U180" s="175"/>
      <c r="V180" s="174"/>
      <c r="W180" s="174"/>
      <c r="X180" s="174"/>
      <c r="Y180" s="174"/>
      <c r="Z180" s="177"/>
      <c r="AA180" s="177"/>
      <c r="AB180" s="177"/>
      <c r="AC180" s="177"/>
      <c r="AD180" s="177"/>
      <c r="AE180" s="174"/>
      <c r="AF180" s="194"/>
      <c r="AG180" s="175"/>
      <c r="AH180" s="174"/>
      <c r="AI180" s="174"/>
      <c r="AJ180" s="174"/>
      <c r="AK180" s="174"/>
      <c r="AL180" s="177"/>
      <c r="AM180" s="177"/>
      <c r="AN180" s="177"/>
      <c r="AO180" s="177"/>
      <c r="AP180" s="177"/>
      <c r="AQ180" s="177"/>
      <c r="AR180" s="174"/>
      <c r="BL180" s="174"/>
      <c r="BM180" s="174"/>
      <c r="BN180" s="177"/>
      <c r="BO180" s="177"/>
      <c r="BP180" s="174"/>
      <c r="BQ180" s="175"/>
      <c r="BR180" s="174"/>
      <c r="BS180" s="174"/>
      <c r="BT180" s="174"/>
      <c r="BU180" s="174"/>
      <c r="BV180" s="174"/>
      <c r="BW180" s="174"/>
      <c r="BX180" s="174"/>
      <c r="BY180" s="174"/>
      <c r="BZ180" s="174"/>
      <c r="CA180" s="174"/>
      <c r="CB180" s="174"/>
      <c r="CC180" s="174"/>
      <c r="CD180" s="174"/>
      <c r="CE180" s="174"/>
      <c r="CF180" s="174"/>
      <c r="CG180" s="174"/>
    </row>
    <row r="181" spans="1:85" ht="16.5" customHeight="1" x14ac:dyDescent="0.25">
      <c r="A181" s="178"/>
      <c r="B181" s="174"/>
      <c r="C181" s="184"/>
      <c r="D181" s="47" t="s">
        <v>91</v>
      </c>
      <c r="G181" s="47" t="s">
        <v>309</v>
      </c>
      <c r="H181" s="175"/>
      <c r="I181" s="177">
        <v>18</v>
      </c>
      <c r="J181" s="177">
        <v>17</v>
      </c>
      <c r="K181" s="177">
        <v>19</v>
      </c>
      <c r="L181" s="341">
        <v>36</v>
      </c>
      <c r="M181" s="177">
        <v>2</v>
      </c>
      <c r="N181" s="175"/>
      <c r="O181" s="175"/>
      <c r="P181" s="175"/>
      <c r="Q181" s="178"/>
      <c r="R181" s="249"/>
      <c r="S181" s="249"/>
      <c r="T181" s="174"/>
      <c r="U181" s="175"/>
      <c r="V181" s="174"/>
      <c r="W181" s="174"/>
      <c r="X181" s="174"/>
      <c r="Y181" s="174"/>
      <c r="Z181" s="177"/>
      <c r="AA181" s="177"/>
      <c r="AB181" s="177"/>
      <c r="AC181" s="177"/>
      <c r="AD181" s="177"/>
      <c r="AE181" s="174"/>
      <c r="AF181" s="194"/>
      <c r="AG181" s="175"/>
      <c r="AH181" s="174"/>
      <c r="AI181" s="174"/>
      <c r="AJ181" s="174"/>
      <c r="AK181" s="174"/>
      <c r="AL181" s="177"/>
      <c r="AM181" s="177"/>
      <c r="AN181" s="177"/>
      <c r="AO181" s="177"/>
      <c r="AP181" s="177"/>
      <c r="AQ181" s="177"/>
      <c r="AR181" s="174"/>
      <c r="BL181" s="174"/>
      <c r="BM181" s="174"/>
      <c r="BN181" s="177"/>
      <c r="BO181" s="177"/>
      <c r="BP181" s="174"/>
      <c r="BQ181" s="175"/>
      <c r="BR181" s="174"/>
      <c r="BS181" s="174"/>
      <c r="BT181" s="174"/>
      <c r="BU181" s="174"/>
      <c r="BV181" s="174"/>
      <c r="BW181" s="174"/>
      <c r="BX181" s="174"/>
      <c r="BY181" s="174"/>
      <c r="BZ181" s="174"/>
      <c r="CA181" s="174"/>
      <c r="CB181" s="174"/>
      <c r="CC181" s="174"/>
      <c r="CD181" s="174"/>
      <c r="CE181" s="174"/>
      <c r="CF181" s="174"/>
      <c r="CG181" s="174"/>
    </row>
    <row r="182" spans="1:85" ht="16.5" customHeight="1" x14ac:dyDescent="0.25">
      <c r="A182" s="178"/>
      <c r="B182" s="177"/>
      <c r="C182" s="175"/>
      <c r="D182" s="47" t="s">
        <v>150</v>
      </c>
      <c r="G182" s="47" t="s">
        <v>177</v>
      </c>
      <c r="H182" s="175"/>
      <c r="I182" s="177">
        <v>19</v>
      </c>
      <c r="J182" s="177">
        <v>16</v>
      </c>
      <c r="K182" s="177">
        <v>14</v>
      </c>
      <c r="L182" s="341">
        <v>30</v>
      </c>
      <c r="M182" s="177">
        <v>6</v>
      </c>
      <c r="N182" s="175"/>
      <c r="O182" s="175"/>
      <c r="P182" s="175"/>
      <c r="Q182" s="178"/>
      <c r="R182" s="249"/>
      <c r="S182" s="249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5"/>
      <c r="AH182" s="174"/>
      <c r="AI182" s="174"/>
      <c r="AJ182" s="174"/>
      <c r="AK182" s="174"/>
      <c r="AL182" s="177"/>
      <c r="AM182" s="177"/>
      <c r="AN182" s="177"/>
      <c r="AO182" s="177"/>
      <c r="AP182" s="177"/>
      <c r="AQ182" s="177"/>
      <c r="AR182" s="174"/>
      <c r="BL182" s="174"/>
      <c r="BM182" s="174"/>
      <c r="BN182" s="177"/>
      <c r="BO182" s="177"/>
      <c r="BP182" s="174"/>
      <c r="BQ182" s="175"/>
      <c r="BR182" s="174"/>
      <c r="BS182" s="174"/>
      <c r="BT182" s="174"/>
      <c r="BU182" s="174"/>
      <c r="BV182" s="174"/>
      <c r="BW182" s="174"/>
      <c r="BX182" s="174"/>
      <c r="BY182" s="174"/>
      <c r="BZ182" s="174"/>
      <c r="CA182" s="174"/>
      <c r="CB182" s="174"/>
      <c r="CC182" s="174"/>
      <c r="CD182" s="174"/>
      <c r="CE182" s="174"/>
      <c r="CF182" s="174"/>
      <c r="CG182" s="174"/>
    </row>
    <row r="183" spans="1:85" ht="16.5" customHeight="1" x14ac:dyDescent="0.25">
      <c r="A183" s="178"/>
      <c r="B183" s="177"/>
      <c r="C183" s="175"/>
      <c r="D183" s="47" t="s">
        <v>165</v>
      </c>
      <c r="G183" s="47" t="s">
        <v>308</v>
      </c>
      <c r="H183" s="175"/>
      <c r="I183" s="177">
        <v>18</v>
      </c>
      <c r="J183" s="177">
        <v>17</v>
      </c>
      <c r="K183" s="177">
        <v>12</v>
      </c>
      <c r="L183" s="341">
        <v>29</v>
      </c>
      <c r="M183" s="177">
        <v>6</v>
      </c>
      <c r="N183" s="176"/>
      <c r="O183" s="176"/>
      <c r="P183" s="176"/>
      <c r="Q183" s="178"/>
      <c r="R183" s="249"/>
      <c r="S183" s="249"/>
      <c r="T183" s="174"/>
      <c r="U183" s="175"/>
      <c r="V183" s="174"/>
      <c r="W183" s="174"/>
      <c r="X183" s="174"/>
      <c r="Y183" s="174"/>
      <c r="Z183" s="177"/>
      <c r="AA183" s="177"/>
      <c r="AB183" s="177"/>
      <c r="AC183" s="177"/>
      <c r="AD183" s="177"/>
      <c r="AE183" s="174"/>
      <c r="AF183" s="174"/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/>
      <c r="AQ183" s="177"/>
      <c r="AR183" s="174"/>
      <c r="BL183" s="174"/>
      <c r="BM183" s="174"/>
      <c r="BN183" s="205"/>
      <c r="BO183" s="205"/>
      <c r="BP183" s="174"/>
      <c r="BQ183" s="205"/>
      <c r="BR183" s="174"/>
      <c r="BS183" s="174"/>
      <c r="BT183" s="174"/>
      <c r="BU183" s="174"/>
      <c r="BV183" s="174"/>
      <c r="BW183" s="174"/>
      <c r="BX183" s="174"/>
      <c r="BY183" s="174"/>
      <c r="BZ183" s="174"/>
      <c r="CA183" s="174"/>
      <c r="CB183" s="174"/>
      <c r="CC183" s="174"/>
      <c r="CD183" s="174"/>
      <c r="CE183" s="174"/>
      <c r="CF183" s="174"/>
      <c r="CG183" s="174"/>
    </row>
    <row r="184" spans="1:85" ht="16.5" customHeight="1" x14ac:dyDescent="0.25">
      <c r="A184" s="178"/>
      <c r="B184" s="362"/>
      <c r="C184" s="184"/>
      <c r="D184" s="47" t="s">
        <v>37</v>
      </c>
      <c r="G184" s="47" t="s">
        <v>179</v>
      </c>
      <c r="H184" s="175"/>
      <c r="I184" s="177">
        <v>20</v>
      </c>
      <c r="J184" s="177">
        <v>5</v>
      </c>
      <c r="K184" s="177">
        <v>20</v>
      </c>
      <c r="L184" s="341">
        <v>25</v>
      </c>
      <c r="M184" s="177">
        <v>4</v>
      </c>
      <c r="N184" s="175"/>
      <c r="O184" s="175"/>
      <c r="P184" s="175"/>
      <c r="Q184" s="178"/>
      <c r="R184" s="249"/>
      <c r="S184" s="249"/>
      <c r="T184" s="174"/>
      <c r="U184" s="175"/>
      <c r="V184" s="174"/>
      <c r="W184" s="174"/>
      <c r="X184" s="174"/>
      <c r="Y184" s="174"/>
      <c r="Z184" s="177"/>
      <c r="AA184" s="177"/>
      <c r="AB184" s="177"/>
      <c r="AC184" s="177"/>
      <c r="AD184" s="177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7"/>
      <c r="AR184" s="174"/>
      <c r="BL184" s="174"/>
      <c r="BM184" s="174"/>
      <c r="BN184" s="205"/>
      <c r="BO184" s="205"/>
      <c r="BP184" s="174"/>
      <c r="BQ184" s="205"/>
      <c r="BR184" s="174"/>
      <c r="BS184" s="174"/>
      <c r="BT184" s="174"/>
      <c r="BU184" s="174"/>
      <c r="BV184" s="174"/>
      <c r="BW184" s="174"/>
      <c r="BX184" s="174"/>
      <c r="BY184" s="174"/>
      <c r="BZ184" s="174"/>
      <c r="CA184" s="174"/>
      <c r="CB184" s="174"/>
      <c r="CC184" s="174"/>
      <c r="CD184" s="174"/>
      <c r="CE184" s="174"/>
      <c r="CF184" s="174"/>
      <c r="CG184" s="174"/>
    </row>
    <row r="185" spans="1:85" ht="16.5" customHeight="1" x14ac:dyDescent="0.25">
      <c r="A185" s="178"/>
      <c r="B185" s="177"/>
      <c r="C185" s="175"/>
      <c r="D185" s="47" t="s">
        <v>35</v>
      </c>
      <c r="G185" s="47" t="s">
        <v>308</v>
      </c>
      <c r="H185" s="175"/>
      <c r="I185" s="177">
        <v>17</v>
      </c>
      <c r="J185" s="177">
        <v>9</v>
      </c>
      <c r="K185" s="177">
        <v>15</v>
      </c>
      <c r="L185" s="341">
        <v>24</v>
      </c>
      <c r="M185" s="177">
        <v>0</v>
      </c>
      <c r="N185" s="175"/>
      <c r="O185" s="175"/>
      <c r="P185" s="175"/>
      <c r="Q185" s="178"/>
      <c r="R185" s="249"/>
      <c r="S185" s="249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7"/>
      <c r="AR185" s="174"/>
      <c r="BL185" s="174"/>
      <c r="BM185" s="174"/>
      <c r="BN185" s="177"/>
      <c r="BO185" s="177"/>
      <c r="BP185" s="174"/>
      <c r="BQ185" s="175"/>
      <c r="BR185" s="174"/>
      <c r="BS185" s="174"/>
      <c r="BT185" s="174"/>
      <c r="BU185" s="174"/>
      <c r="BV185" s="174"/>
      <c r="BW185" s="174"/>
      <c r="BX185" s="174"/>
      <c r="BY185" s="174"/>
      <c r="BZ185" s="174"/>
      <c r="CA185" s="174"/>
      <c r="CB185" s="174"/>
      <c r="CC185" s="174"/>
      <c r="CD185" s="174"/>
      <c r="CE185" s="174"/>
      <c r="CF185" s="174"/>
      <c r="CG185" s="174"/>
    </row>
    <row r="186" spans="1:85" ht="16.5" customHeight="1" x14ac:dyDescent="0.25">
      <c r="A186" s="178"/>
      <c r="B186" s="176"/>
      <c r="C186" s="184"/>
      <c r="D186" s="47" t="s">
        <v>112</v>
      </c>
      <c r="G186" s="47" t="s">
        <v>309</v>
      </c>
      <c r="H186" s="175"/>
      <c r="I186" s="177">
        <v>16</v>
      </c>
      <c r="J186" s="177">
        <v>14</v>
      </c>
      <c r="K186" s="177">
        <v>7</v>
      </c>
      <c r="L186" s="341">
        <v>21</v>
      </c>
      <c r="M186" s="177">
        <v>4</v>
      </c>
      <c r="N186" s="175"/>
      <c r="O186" s="175"/>
      <c r="P186" s="175"/>
      <c r="Q186" s="178"/>
      <c r="R186" s="177"/>
      <c r="S186" s="177"/>
      <c r="AL186" s="174"/>
      <c r="AM186" s="174"/>
      <c r="AN186" s="174"/>
      <c r="AO186" s="174"/>
      <c r="AP186" s="174"/>
      <c r="AQ186" s="177"/>
      <c r="AR186" s="174"/>
      <c r="BL186" s="174"/>
      <c r="BM186" s="174"/>
      <c r="BN186" s="177"/>
      <c r="BO186" s="177"/>
      <c r="BP186" s="174"/>
      <c r="BQ186" s="175"/>
      <c r="BR186" s="174"/>
      <c r="BS186" s="174"/>
      <c r="BT186" s="174"/>
      <c r="BU186" s="174"/>
      <c r="BV186" s="174"/>
      <c r="BW186" s="174"/>
      <c r="BX186" s="174"/>
      <c r="BY186" s="174"/>
      <c r="BZ186" s="174"/>
      <c r="CA186" s="174"/>
      <c r="CB186" s="174"/>
      <c r="CC186" s="174"/>
      <c r="CD186" s="174"/>
      <c r="CE186" s="174"/>
      <c r="CF186" s="174"/>
      <c r="CG186" s="174"/>
    </row>
    <row r="187" spans="1:85" ht="16.5" customHeight="1" x14ac:dyDescent="0.25">
      <c r="A187" s="178"/>
      <c r="B187" s="177"/>
      <c r="C187" s="175"/>
      <c r="D187" s="47" t="s">
        <v>72</v>
      </c>
      <c r="G187" s="47" t="s">
        <v>19</v>
      </c>
      <c r="H187" s="175"/>
      <c r="I187" s="177">
        <v>18</v>
      </c>
      <c r="J187" s="177">
        <v>9</v>
      </c>
      <c r="K187" s="177">
        <v>9</v>
      </c>
      <c r="L187" s="341">
        <v>18</v>
      </c>
      <c r="M187" s="177">
        <v>0</v>
      </c>
      <c r="N187" s="175"/>
      <c r="O187" s="175"/>
      <c r="P187" s="175"/>
      <c r="Q187" s="178"/>
      <c r="R187" s="249"/>
      <c r="S187" s="249"/>
      <c r="AL187" s="174"/>
      <c r="AM187" s="174"/>
      <c r="AN187" s="174"/>
      <c r="AO187" s="174"/>
      <c r="AP187" s="174"/>
      <c r="AQ187" s="177"/>
      <c r="AR187" s="174"/>
      <c r="BL187" s="174"/>
      <c r="BM187" s="174"/>
      <c r="BN187" s="177"/>
      <c r="BO187" s="177"/>
      <c r="BP187" s="174"/>
      <c r="BQ187" s="175"/>
      <c r="BR187" s="174"/>
      <c r="BS187" s="174"/>
      <c r="BT187" s="174"/>
      <c r="BU187" s="174"/>
      <c r="BV187" s="174"/>
      <c r="BW187" s="174"/>
      <c r="BX187" s="174"/>
      <c r="BY187" s="174"/>
      <c r="BZ187" s="174"/>
      <c r="CA187" s="174"/>
      <c r="CB187" s="174"/>
      <c r="CC187" s="174"/>
      <c r="CD187" s="174"/>
      <c r="CE187" s="174"/>
      <c r="CF187" s="174"/>
      <c r="CG187" s="174"/>
    </row>
    <row r="188" spans="1:85" ht="16.5" customHeight="1" x14ac:dyDescent="0.25">
      <c r="A188" s="178"/>
      <c r="B188" s="174"/>
      <c r="C188" s="175"/>
      <c r="D188" s="47" t="s">
        <v>43</v>
      </c>
      <c r="G188" s="47" t="s">
        <v>307</v>
      </c>
      <c r="H188" s="175"/>
      <c r="I188" s="177">
        <v>18</v>
      </c>
      <c r="J188" s="177">
        <v>6</v>
      </c>
      <c r="K188" s="177">
        <v>12</v>
      </c>
      <c r="L188" s="341">
        <v>18</v>
      </c>
      <c r="M188" s="177">
        <v>0</v>
      </c>
      <c r="N188" s="175"/>
      <c r="O188" s="175"/>
      <c r="P188" s="175"/>
      <c r="Q188" s="178"/>
      <c r="R188" s="177"/>
      <c r="S188" s="177"/>
      <c r="AL188" s="174"/>
      <c r="AM188" s="174"/>
      <c r="AN188" s="174"/>
      <c r="AO188" s="174"/>
      <c r="AP188" s="174"/>
      <c r="AQ188" s="177"/>
      <c r="AR188" s="174"/>
      <c r="BL188" s="174"/>
      <c r="BM188" s="174"/>
      <c r="BN188" s="177"/>
      <c r="BO188" s="177"/>
      <c r="BP188" s="174"/>
      <c r="BQ188" s="175"/>
      <c r="BR188" s="174"/>
      <c r="BS188" s="174"/>
      <c r="BT188" s="174"/>
      <c r="BU188" s="174"/>
      <c r="BV188" s="174"/>
      <c r="BW188" s="174"/>
      <c r="BX188" s="174"/>
      <c r="BY188" s="174"/>
      <c r="BZ188" s="174"/>
      <c r="CA188" s="174"/>
      <c r="CB188" s="174"/>
      <c r="CC188" s="174"/>
      <c r="CD188" s="174"/>
      <c r="CE188" s="174"/>
      <c r="CF188" s="174"/>
      <c r="CG188" s="174"/>
    </row>
    <row r="189" spans="1:85" ht="16.5" customHeight="1" x14ac:dyDescent="0.25">
      <c r="A189" s="178"/>
      <c r="B189" s="177"/>
      <c r="C189" s="175"/>
      <c r="D189" s="47" t="s">
        <v>134</v>
      </c>
      <c r="G189" s="47" t="s">
        <v>179</v>
      </c>
      <c r="H189" s="175"/>
      <c r="I189" s="177">
        <v>18</v>
      </c>
      <c r="J189" s="177">
        <v>12</v>
      </c>
      <c r="K189" s="177">
        <v>5</v>
      </c>
      <c r="L189" s="341">
        <v>17</v>
      </c>
      <c r="M189" s="177">
        <v>0</v>
      </c>
      <c r="N189" s="176"/>
      <c r="O189" s="176"/>
      <c r="P189" s="176"/>
      <c r="Q189" s="178"/>
      <c r="R189" s="249"/>
      <c r="S189" s="249"/>
      <c r="AL189" s="174"/>
      <c r="AM189" s="174"/>
      <c r="AN189" s="174"/>
      <c r="AO189" s="174"/>
      <c r="AP189" s="174"/>
      <c r="AQ189" s="177"/>
      <c r="AR189" s="174"/>
      <c r="BL189" s="174"/>
      <c r="BM189" s="174"/>
      <c r="BN189" s="177"/>
      <c r="BO189" s="177"/>
      <c r="BP189" s="174"/>
      <c r="BQ189" s="175"/>
      <c r="BR189" s="174"/>
      <c r="BS189" s="174"/>
      <c r="BT189" s="174"/>
      <c r="BU189" s="174"/>
      <c r="BV189" s="174"/>
      <c r="BW189" s="174"/>
      <c r="BX189" s="174"/>
      <c r="BY189" s="174"/>
      <c r="BZ189" s="174"/>
      <c r="CA189" s="174"/>
      <c r="CB189" s="174"/>
      <c r="CC189" s="174"/>
      <c r="CD189" s="174"/>
      <c r="CE189" s="174"/>
      <c r="CF189" s="174"/>
      <c r="CG189" s="174"/>
    </row>
    <row r="190" spans="1:85" ht="16.5" customHeight="1" x14ac:dyDescent="0.25">
      <c r="A190" s="178"/>
      <c r="B190" s="176"/>
      <c r="C190" s="176"/>
      <c r="D190" s="47" t="s">
        <v>73</v>
      </c>
      <c r="G190" s="47" t="s">
        <v>307</v>
      </c>
      <c r="H190" s="175"/>
      <c r="I190" s="177">
        <v>16</v>
      </c>
      <c r="J190" s="177">
        <v>9</v>
      </c>
      <c r="K190" s="177">
        <v>8</v>
      </c>
      <c r="L190" s="341">
        <v>17</v>
      </c>
      <c r="M190" s="177">
        <v>4</v>
      </c>
      <c r="N190" s="175"/>
      <c r="O190" s="362"/>
      <c r="P190" s="176"/>
      <c r="Q190" s="178"/>
      <c r="R190" s="177"/>
      <c r="S190" s="177"/>
      <c r="AL190" s="174"/>
      <c r="AM190" s="174"/>
      <c r="AN190" s="174"/>
      <c r="AO190" s="174"/>
      <c r="AP190" s="174"/>
      <c r="AQ190" s="177"/>
      <c r="AR190" s="174"/>
      <c r="BL190" s="174"/>
      <c r="BM190" s="174"/>
      <c r="BN190" s="177"/>
      <c r="BO190" s="177"/>
      <c r="BP190" s="174"/>
      <c r="BQ190" s="175"/>
      <c r="BR190" s="174"/>
      <c r="BS190" s="174"/>
      <c r="BT190" s="174"/>
      <c r="BU190" s="174"/>
      <c r="BV190" s="174"/>
      <c r="BW190" s="174"/>
      <c r="BX190" s="174"/>
      <c r="BY190" s="174"/>
      <c r="BZ190" s="174"/>
      <c r="CA190" s="174"/>
      <c r="CB190" s="174"/>
      <c r="CC190" s="174"/>
      <c r="CD190" s="174"/>
      <c r="CE190" s="174"/>
      <c r="CF190" s="174"/>
      <c r="CG190" s="174"/>
    </row>
    <row r="191" spans="1:85" ht="16.5" customHeight="1" x14ac:dyDescent="0.25">
      <c r="A191" s="178"/>
      <c r="B191" s="174"/>
      <c r="C191" s="174"/>
      <c r="D191" s="47" t="s">
        <v>161</v>
      </c>
      <c r="G191" s="47" t="s">
        <v>177</v>
      </c>
      <c r="H191" s="175"/>
      <c r="I191" s="177">
        <v>20</v>
      </c>
      <c r="J191" s="177">
        <v>6</v>
      </c>
      <c r="K191" s="177">
        <v>10</v>
      </c>
      <c r="L191" s="341">
        <v>16</v>
      </c>
      <c r="M191" s="177">
        <v>0</v>
      </c>
      <c r="N191" s="174"/>
      <c r="O191" s="174"/>
      <c r="P191" s="174"/>
      <c r="Q191" s="178"/>
      <c r="R191" s="177"/>
      <c r="S191" s="177"/>
      <c r="AL191" s="174"/>
      <c r="AM191" s="174"/>
      <c r="AN191" s="174"/>
      <c r="AO191" s="174"/>
      <c r="AP191" s="174"/>
      <c r="AQ191" s="177"/>
      <c r="AR191" s="174"/>
      <c r="BL191" s="174"/>
      <c r="BM191" s="174"/>
      <c r="BN191" s="177"/>
      <c r="BO191" s="177"/>
      <c r="BP191" s="174"/>
      <c r="BQ191" s="175"/>
      <c r="BR191" s="174"/>
      <c r="BS191" s="174"/>
      <c r="BT191" s="174"/>
      <c r="BU191" s="174"/>
      <c r="BV191" s="174"/>
      <c r="BW191" s="174"/>
      <c r="BX191" s="174"/>
      <c r="BY191" s="174"/>
      <c r="BZ191" s="174"/>
      <c r="CA191" s="174"/>
      <c r="CB191" s="174"/>
      <c r="CC191" s="174"/>
      <c r="CD191" s="174"/>
      <c r="CE191" s="174"/>
      <c r="CF191" s="174"/>
      <c r="CG191" s="174"/>
    </row>
    <row r="192" spans="1:85" ht="16.5" customHeight="1" x14ac:dyDescent="0.25">
      <c r="A192" s="178"/>
      <c r="B192" s="174"/>
      <c r="C192" s="174"/>
      <c r="D192" s="47" t="s">
        <v>188</v>
      </c>
      <c r="G192" s="47" t="s">
        <v>308</v>
      </c>
      <c r="H192" s="175"/>
      <c r="I192" s="177">
        <v>20</v>
      </c>
      <c r="J192" s="177">
        <v>6</v>
      </c>
      <c r="K192" s="177">
        <v>10</v>
      </c>
      <c r="L192" s="341">
        <v>16</v>
      </c>
      <c r="M192" s="177">
        <v>0</v>
      </c>
      <c r="N192" s="174"/>
      <c r="O192" s="174"/>
      <c r="P192" s="174"/>
      <c r="Q192" s="178"/>
      <c r="R192" s="177"/>
      <c r="S192" s="177"/>
      <c r="AL192" s="174"/>
      <c r="AM192" s="174"/>
      <c r="AN192" s="174"/>
      <c r="AO192" s="174"/>
      <c r="AP192" s="174"/>
      <c r="AQ192" s="177"/>
      <c r="AR192" s="174"/>
      <c r="BL192" s="174"/>
      <c r="BM192" s="174"/>
      <c r="BN192" s="177"/>
      <c r="BO192" s="177"/>
      <c r="BP192" s="174"/>
      <c r="BQ192" s="175"/>
      <c r="BR192" s="174"/>
      <c r="BS192" s="174"/>
      <c r="BT192" s="174"/>
      <c r="BU192" s="174"/>
      <c r="BV192" s="174"/>
      <c r="BW192" s="174"/>
      <c r="BX192" s="174"/>
      <c r="BY192" s="174"/>
      <c r="BZ192" s="174"/>
      <c r="CA192" s="174"/>
      <c r="CB192" s="174"/>
      <c r="CC192" s="174"/>
      <c r="CD192" s="174"/>
      <c r="CE192" s="174"/>
      <c r="CF192" s="174"/>
      <c r="CG192" s="174"/>
    </row>
    <row r="193" spans="1:85" ht="16.5" customHeight="1" x14ac:dyDescent="0.25">
      <c r="A193" s="178"/>
      <c r="B193" s="184"/>
      <c r="C193" s="184"/>
      <c r="D193" s="47" t="s">
        <v>96</v>
      </c>
      <c r="G193" s="47" t="s">
        <v>179</v>
      </c>
      <c r="H193" s="175"/>
      <c r="I193" s="177">
        <v>12</v>
      </c>
      <c r="J193" s="177">
        <v>5</v>
      </c>
      <c r="K193" s="177">
        <v>11</v>
      </c>
      <c r="L193" s="341">
        <v>16</v>
      </c>
      <c r="M193" s="177">
        <v>0</v>
      </c>
      <c r="N193" s="184"/>
      <c r="O193" s="184"/>
      <c r="P193" s="174"/>
      <c r="Q193" s="178"/>
      <c r="R193" s="174"/>
      <c r="S193" s="174"/>
      <c r="AL193" s="174"/>
      <c r="AM193" s="174"/>
      <c r="AN193" s="174"/>
      <c r="AO193" s="174"/>
      <c r="AP193" s="174"/>
      <c r="AQ193" s="251"/>
      <c r="AR193" s="174"/>
      <c r="BL193" s="174"/>
      <c r="BM193" s="174"/>
      <c r="BN193" s="205"/>
      <c r="BO193" s="205"/>
      <c r="BP193" s="174"/>
      <c r="BQ193" s="205"/>
      <c r="BR193" s="174"/>
      <c r="BS193" s="174"/>
      <c r="BT193" s="174"/>
      <c r="BU193" s="174"/>
      <c r="BV193" s="174"/>
      <c r="BW193" s="174"/>
      <c r="BX193" s="174"/>
      <c r="BY193" s="174"/>
      <c r="BZ193" s="174"/>
      <c r="CA193" s="174"/>
      <c r="CB193" s="174"/>
      <c r="CC193" s="174"/>
      <c r="CD193" s="174"/>
      <c r="CE193" s="174"/>
      <c r="CF193" s="174"/>
      <c r="CG193" s="174"/>
    </row>
    <row r="194" spans="1:85" ht="16.5" customHeight="1" x14ac:dyDescent="0.25">
      <c r="A194" s="178"/>
      <c r="B194" s="174"/>
      <c r="C194" s="174"/>
      <c r="D194" s="47" t="s">
        <v>55</v>
      </c>
      <c r="G194" s="47" t="s">
        <v>21</v>
      </c>
      <c r="H194" s="175"/>
      <c r="I194" s="177">
        <v>18</v>
      </c>
      <c r="J194" s="177">
        <v>7</v>
      </c>
      <c r="K194" s="177">
        <v>7</v>
      </c>
      <c r="L194" s="341">
        <v>14</v>
      </c>
      <c r="M194" s="177">
        <v>4</v>
      </c>
      <c r="N194" s="174"/>
      <c r="O194" s="174"/>
      <c r="P194" s="174"/>
      <c r="Q194" s="178"/>
      <c r="R194" s="174"/>
      <c r="S194" s="174"/>
      <c r="AL194" s="174"/>
      <c r="AM194" s="174"/>
      <c r="AN194" s="174"/>
      <c r="AO194" s="174"/>
      <c r="AP194" s="174"/>
      <c r="AQ194" s="251"/>
      <c r="AR194" s="174"/>
      <c r="BL194" s="174"/>
      <c r="BM194" s="174"/>
      <c r="BN194" s="176"/>
      <c r="BO194" s="176"/>
      <c r="BP194" s="174"/>
      <c r="BQ194" s="176"/>
      <c r="BR194" s="174"/>
      <c r="BS194" s="174"/>
      <c r="BT194" s="174"/>
      <c r="BU194" s="174"/>
      <c r="BV194" s="174"/>
      <c r="BW194" s="174"/>
      <c r="BX194" s="174"/>
      <c r="BY194" s="174"/>
      <c r="BZ194" s="174"/>
      <c r="CA194" s="174"/>
      <c r="CB194" s="174"/>
      <c r="CC194" s="174"/>
      <c r="CD194" s="174"/>
      <c r="CE194" s="174"/>
      <c r="CF194" s="174"/>
      <c r="CG194" s="174"/>
    </row>
    <row r="195" spans="1:85" ht="16.5" customHeight="1" x14ac:dyDescent="0.25">
      <c r="A195" s="178"/>
      <c r="B195" s="174"/>
      <c r="C195" s="184"/>
      <c r="D195" s="47" t="s">
        <v>48</v>
      </c>
      <c r="G195" s="47" t="s">
        <v>308</v>
      </c>
      <c r="H195" s="175"/>
      <c r="I195" s="177">
        <v>15</v>
      </c>
      <c r="J195" s="177">
        <v>4</v>
      </c>
      <c r="K195" s="177">
        <v>10</v>
      </c>
      <c r="L195" s="341">
        <v>14</v>
      </c>
      <c r="M195" s="177">
        <v>2</v>
      </c>
      <c r="N195" s="184"/>
      <c r="O195" s="174"/>
      <c r="P195" s="174"/>
      <c r="Q195" s="178"/>
      <c r="R195" s="174"/>
      <c r="S195" s="174"/>
      <c r="AL195" s="174"/>
      <c r="AM195" s="174"/>
      <c r="AN195" s="174"/>
      <c r="AO195" s="174"/>
      <c r="AP195" s="174"/>
      <c r="AQ195" s="251"/>
      <c r="AR195" s="174"/>
      <c r="BL195" s="174"/>
      <c r="BM195" s="174"/>
      <c r="BN195" s="175"/>
      <c r="BO195" s="175"/>
      <c r="BP195" s="174"/>
      <c r="BQ195" s="176"/>
      <c r="BR195" s="174"/>
      <c r="BS195" s="174"/>
      <c r="BT195" s="174"/>
      <c r="BU195" s="174"/>
      <c r="BV195" s="174"/>
      <c r="BW195" s="174"/>
      <c r="BX195" s="174"/>
      <c r="BY195" s="174"/>
      <c r="BZ195" s="174"/>
      <c r="CA195" s="174"/>
      <c r="CB195" s="174"/>
      <c r="CC195" s="174"/>
      <c r="CD195" s="174"/>
      <c r="CE195" s="174"/>
      <c r="CF195" s="174"/>
      <c r="CG195" s="174"/>
    </row>
    <row r="196" spans="1:85" ht="16.5" customHeight="1" x14ac:dyDescent="0.25">
      <c r="A196" s="178"/>
      <c r="B196" s="174"/>
      <c r="C196" s="175"/>
      <c r="D196" s="47" t="s">
        <v>116</v>
      </c>
      <c r="G196" s="47" t="s">
        <v>179</v>
      </c>
      <c r="H196" s="175"/>
      <c r="I196" s="177">
        <v>18</v>
      </c>
      <c r="J196" s="177">
        <v>1</v>
      </c>
      <c r="K196" s="177">
        <v>13</v>
      </c>
      <c r="L196" s="341">
        <v>14</v>
      </c>
      <c r="M196" s="177">
        <v>0</v>
      </c>
      <c r="N196" s="320"/>
      <c r="O196" s="175"/>
      <c r="P196" s="174"/>
      <c r="Q196" s="178"/>
      <c r="R196" s="174"/>
      <c r="S196" s="174"/>
      <c r="AL196" s="174"/>
      <c r="AM196" s="174"/>
      <c r="AN196" s="174"/>
      <c r="AO196" s="174"/>
      <c r="AP196" s="174"/>
      <c r="AQ196" s="251"/>
      <c r="AR196" s="174"/>
      <c r="BL196" s="174"/>
      <c r="BM196" s="174"/>
      <c r="BN196" s="174"/>
      <c r="BO196" s="174"/>
      <c r="BP196" s="174"/>
      <c r="BQ196" s="174"/>
      <c r="BR196" s="174"/>
      <c r="BS196" s="174"/>
      <c r="BT196" s="174"/>
      <c r="BU196" s="174"/>
      <c r="BV196" s="174"/>
      <c r="BW196" s="174"/>
      <c r="BX196" s="174"/>
      <c r="BY196" s="174"/>
      <c r="BZ196" s="174"/>
      <c r="CA196" s="174"/>
      <c r="CB196" s="174"/>
      <c r="CC196" s="174"/>
      <c r="CD196" s="174"/>
      <c r="CE196" s="174"/>
      <c r="CF196" s="174"/>
      <c r="CG196" s="174"/>
    </row>
    <row r="197" spans="1:85" ht="16.5" customHeight="1" x14ac:dyDescent="0.25">
      <c r="A197" s="178"/>
      <c r="B197" s="174"/>
      <c r="C197" s="175"/>
      <c r="D197" s="47" t="s">
        <v>46</v>
      </c>
      <c r="G197" s="47" t="s">
        <v>177</v>
      </c>
      <c r="H197" s="175"/>
      <c r="I197" s="177">
        <v>20</v>
      </c>
      <c r="J197" s="177">
        <v>6</v>
      </c>
      <c r="K197" s="177">
        <v>7</v>
      </c>
      <c r="L197" s="341">
        <v>13</v>
      </c>
      <c r="M197" s="177">
        <v>12</v>
      </c>
      <c r="N197" s="320"/>
      <c r="O197" s="175"/>
      <c r="P197" s="174"/>
      <c r="Q197" s="178"/>
      <c r="R197" s="174"/>
      <c r="S197" s="174"/>
      <c r="AL197" s="174"/>
      <c r="AM197" s="174"/>
      <c r="AN197" s="174"/>
      <c r="AO197" s="174"/>
      <c r="AP197" s="174"/>
      <c r="AQ197" s="251"/>
      <c r="AR197" s="174"/>
      <c r="BL197" s="174"/>
      <c r="BM197" s="174"/>
      <c r="BN197" s="174"/>
      <c r="BO197" s="174"/>
      <c r="BP197" s="174"/>
      <c r="BQ197" s="174"/>
      <c r="BR197" s="174"/>
      <c r="BS197" s="174"/>
      <c r="BT197" s="174"/>
      <c r="BU197" s="174"/>
      <c r="BV197" s="174"/>
      <c r="BW197" s="174"/>
      <c r="BX197" s="174"/>
      <c r="BY197" s="174"/>
      <c r="BZ197" s="174"/>
      <c r="CA197" s="174"/>
      <c r="CB197" s="174"/>
      <c r="CC197" s="174"/>
      <c r="CD197" s="174"/>
      <c r="CE197" s="174"/>
      <c r="CF197" s="174"/>
      <c r="CG197" s="174"/>
    </row>
    <row r="198" spans="1:85" ht="16.5" customHeight="1" x14ac:dyDescent="0.25">
      <c r="A198" s="178"/>
      <c r="B198" s="174"/>
      <c r="C198" s="175"/>
      <c r="D198" s="47" t="s">
        <v>137</v>
      </c>
      <c r="G198" s="47" t="s">
        <v>307</v>
      </c>
      <c r="H198" s="175"/>
      <c r="I198" s="177">
        <v>15</v>
      </c>
      <c r="J198" s="177">
        <v>6</v>
      </c>
      <c r="K198" s="177">
        <v>7</v>
      </c>
      <c r="L198" s="341">
        <v>13</v>
      </c>
      <c r="M198" s="177">
        <v>6</v>
      </c>
      <c r="N198" s="320"/>
      <c r="O198" s="175"/>
      <c r="P198" s="174"/>
      <c r="Q198" s="178"/>
      <c r="R198" s="174"/>
      <c r="S198" s="174"/>
      <c r="AL198" s="174"/>
      <c r="AM198" s="174"/>
      <c r="AN198" s="174"/>
      <c r="AO198" s="174"/>
      <c r="AP198" s="174"/>
      <c r="AQ198" s="251"/>
      <c r="AR198" s="174"/>
      <c r="BL198" s="174"/>
      <c r="BM198" s="174"/>
      <c r="BN198" s="174"/>
      <c r="BO198" s="174"/>
      <c r="BP198" s="174"/>
      <c r="BQ198" s="174"/>
      <c r="BR198" s="174"/>
      <c r="BS198" s="174"/>
      <c r="BT198" s="174"/>
      <c r="BU198" s="174"/>
      <c r="BV198" s="174"/>
      <c r="BW198" s="174"/>
      <c r="BX198" s="174"/>
      <c r="BY198" s="174"/>
      <c r="BZ198" s="174"/>
      <c r="CA198" s="174"/>
      <c r="CB198" s="174"/>
      <c r="CC198" s="174"/>
      <c r="CD198" s="174"/>
      <c r="CE198" s="174"/>
      <c r="CF198" s="174"/>
      <c r="CG198" s="174"/>
    </row>
    <row r="199" spans="1:85" ht="16.5" customHeight="1" x14ac:dyDescent="0.25">
      <c r="A199" s="178"/>
      <c r="B199" s="174"/>
      <c r="C199" s="175"/>
      <c r="D199" s="47" t="s">
        <v>79</v>
      </c>
      <c r="G199" s="47" t="s">
        <v>309</v>
      </c>
      <c r="H199" s="320"/>
      <c r="I199" s="321">
        <v>18</v>
      </c>
      <c r="J199" s="321">
        <v>2</v>
      </c>
      <c r="K199" s="321">
        <v>11</v>
      </c>
      <c r="L199" s="341">
        <v>13</v>
      </c>
      <c r="M199" s="321">
        <v>2</v>
      </c>
      <c r="N199" s="320"/>
      <c r="O199" s="175"/>
      <c r="P199" s="174"/>
      <c r="Q199" s="178"/>
      <c r="R199" s="174"/>
      <c r="S199" s="174"/>
      <c r="AL199" s="174"/>
      <c r="AM199" s="174"/>
      <c r="AN199" s="174"/>
      <c r="AO199" s="174"/>
      <c r="AP199" s="174"/>
      <c r="AQ199" s="251"/>
      <c r="AR199" s="174"/>
      <c r="BL199" s="174"/>
      <c r="BM199" s="174"/>
      <c r="BN199" s="174"/>
      <c r="BO199" s="174"/>
      <c r="BP199" s="174"/>
      <c r="BQ199" s="174"/>
      <c r="BR199" s="174"/>
      <c r="BS199" s="174"/>
      <c r="BT199" s="174"/>
      <c r="BU199" s="174"/>
      <c r="BV199" s="174"/>
      <c r="BW199" s="174"/>
      <c r="BX199" s="174"/>
      <c r="BY199" s="174"/>
      <c r="BZ199" s="174"/>
      <c r="CA199" s="174"/>
      <c r="CB199" s="174"/>
      <c r="CC199" s="174"/>
      <c r="CD199" s="174"/>
      <c r="CE199" s="174"/>
      <c r="CF199" s="174"/>
      <c r="CG199" s="174"/>
    </row>
    <row r="200" spans="1:85" ht="16.5" customHeight="1" x14ac:dyDescent="0.25">
      <c r="A200" s="178"/>
      <c r="B200" s="174"/>
      <c r="C200" s="175"/>
      <c r="D200" s="41"/>
      <c r="E200" s="18"/>
      <c r="F200" s="18"/>
      <c r="G200" s="41"/>
      <c r="H200" s="320"/>
      <c r="I200" s="321"/>
      <c r="J200" s="321"/>
      <c r="K200" s="321"/>
      <c r="L200" s="321"/>
      <c r="M200" s="321"/>
      <c r="N200" s="320"/>
      <c r="O200" s="175"/>
      <c r="P200" s="174"/>
      <c r="Q200" s="178"/>
      <c r="R200" s="174"/>
      <c r="S200" s="174"/>
      <c r="AL200" s="174"/>
      <c r="AM200" s="174"/>
      <c r="AN200" s="174"/>
      <c r="AO200" s="174"/>
      <c r="AP200" s="174"/>
      <c r="AQ200" s="251"/>
      <c r="AR200" s="174"/>
      <c r="BL200" s="174"/>
      <c r="BM200" s="174"/>
      <c r="BN200" s="174"/>
      <c r="BO200" s="174"/>
      <c r="BP200" s="174"/>
      <c r="BQ200" s="174"/>
      <c r="BR200" s="174"/>
      <c r="BS200" s="174"/>
      <c r="BT200" s="174"/>
      <c r="BU200" s="174"/>
      <c r="BV200" s="174"/>
      <c r="BW200" s="174"/>
      <c r="BX200" s="174"/>
      <c r="BY200" s="174"/>
      <c r="BZ200" s="174"/>
      <c r="CA200" s="174"/>
      <c r="CB200" s="174"/>
      <c r="CC200" s="174"/>
      <c r="CD200" s="174"/>
      <c r="CE200" s="174"/>
      <c r="CF200" s="174"/>
      <c r="CG200" s="174"/>
    </row>
    <row r="201" spans="1:85" ht="16.5" customHeight="1" x14ac:dyDescent="0.2">
      <c r="A201" s="178"/>
      <c r="B201" s="174"/>
      <c r="C201" s="175"/>
      <c r="N201" s="320"/>
      <c r="O201" s="175"/>
      <c r="P201" s="174"/>
      <c r="Q201" s="178"/>
      <c r="R201" s="174"/>
      <c r="S201" s="174"/>
      <c r="AL201" s="174"/>
      <c r="AM201" s="174"/>
      <c r="AN201" s="174"/>
      <c r="AO201" s="174"/>
      <c r="AP201" s="174"/>
      <c r="AQ201" s="251"/>
      <c r="AR201" s="174"/>
      <c r="BL201" s="174"/>
      <c r="BM201" s="174"/>
      <c r="BN201" s="174"/>
      <c r="BO201" s="174"/>
      <c r="BP201" s="174"/>
      <c r="BQ201" s="174"/>
      <c r="BR201" s="174"/>
      <c r="BS201" s="174"/>
      <c r="BT201" s="174"/>
      <c r="BU201" s="174"/>
      <c r="BV201" s="174"/>
      <c r="BW201" s="174"/>
      <c r="BX201" s="174"/>
      <c r="BY201" s="174"/>
      <c r="BZ201" s="174"/>
      <c r="CA201" s="174"/>
      <c r="CB201" s="174"/>
      <c r="CC201" s="174"/>
      <c r="CD201" s="174"/>
      <c r="CE201" s="174"/>
      <c r="CF201" s="174"/>
      <c r="CG201" s="174"/>
    </row>
    <row r="202" spans="1:85" ht="16.5" customHeight="1" thickBot="1" x14ac:dyDescent="0.25">
      <c r="A202" s="178"/>
      <c r="B202" s="174"/>
      <c r="C202" s="175"/>
      <c r="D202" s="180" t="s">
        <v>147</v>
      </c>
      <c r="E202" s="180"/>
      <c r="F202" s="180"/>
      <c r="G202" s="182" t="s">
        <v>2</v>
      </c>
      <c r="H202" s="182"/>
      <c r="I202" s="182" t="s">
        <v>4</v>
      </c>
      <c r="J202" s="182" t="s">
        <v>30</v>
      </c>
      <c r="K202" s="182" t="s">
        <v>31</v>
      </c>
      <c r="L202" s="182" t="s">
        <v>32</v>
      </c>
      <c r="M202" s="340" t="s">
        <v>3</v>
      </c>
      <c r="N202" s="320"/>
      <c r="O202" s="175"/>
      <c r="P202" s="174"/>
      <c r="Q202" s="178"/>
      <c r="R202" s="174"/>
      <c r="S202" s="174"/>
      <c r="AL202" s="174"/>
      <c r="AM202" s="174"/>
      <c r="AN202" s="174"/>
      <c r="AO202" s="174"/>
      <c r="AP202" s="174"/>
      <c r="AQ202" s="251"/>
      <c r="AR202" s="174"/>
      <c r="BL202" s="174"/>
      <c r="BM202" s="174"/>
      <c r="BN202" s="174"/>
      <c r="BO202" s="174"/>
      <c r="BP202" s="174"/>
      <c r="BQ202" s="174"/>
      <c r="BR202" s="174"/>
      <c r="BS202" s="174"/>
      <c r="BT202" s="174"/>
      <c r="BU202" s="174"/>
      <c r="BV202" s="174"/>
      <c r="BW202" s="174"/>
      <c r="BX202" s="174"/>
      <c r="BY202" s="174"/>
      <c r="BZ202" s="174"/>
      <c r="CA202" s="174"/>
      <c r="CB202" s="174"/>
      <c r="CC202" s="174"/>
      <c r="CD202" s="174"/>
      <c r="CE202" s="174"/>
      <c r="CF202" s="174"/>
      <c r="CG202" s="174"/>
    </row>
    <row r="203" spans="1:85" ht="16.5" customHeight="1" x14ac:dyDescent="0.25">
      <c r="A203" s="178"/>
      <c r="B203" s="174"/>
      <c r="C203" s="175"/>
      <c r="D203" s="47" t="s">
        <v>265</v>
      </c>
      <c r="G203" s="175" t="s">
        <v>309</v>
      </c>
      <c r="I203" s="177">
        <v>5</v>
      </c>
      <c r="J203" s="177">
        <v>8</v>
      </c>
      <c r="K203" s="177">
        <v>1</v>
      </c>
      <c r="L203" s="177">
        <v>9</v>
      </c>
      <c r="M203" s="318">
        <v>18</v>
      </c>
      <c r="N203" s="175"/>
      <c r="O203" s="175"/>
      <c r="P203" s="174"/>
      <c r="Q203" s="178"/>
      <c r="R203" s="174"/>
      <c r="S203" s="174"/>
      <c r="AL203" s="174"/>
      <c r="AM203" s="174"/>
      <c r="AN203" s="174"/>
      <c r="AO203" s="174"/>
      <c r="AP203" s="174"/>
      <c r="AQ203" s="251"/>
      <c r="AR203" s="174"/>
      <c r="BL203" s="174"/>
      <c r="BM203" s="174"/>
      <c r="BN203" s="174"/>
      <c r="BO203" s="174"/>
      <c r="BP203" s="174"/>
      <c r="BQ203" s="174"/>
      <c r="BR203" s="174"/>
      <c r="BS203" s="174"/>
      <c r="BT203" s="174"/>
      <c r="BU203" s="174"/>
      <c r="BV203" s="174"/>
      <c r="BW203" s="174"/>
      <c r="BX203" s="174"/>
      <c r="BY203" s="174"/>
      <c r="BZ203" s="174"/>
      <c r="CA203" s="174"/>
      <c r="CB203" s="174"/>
      <c r="CC203" s="174"/>
      <c r="CD203" s="174"/>
      <c r="CE203" s="174"/>
      <c r="CF203" s="174"/>
      <c r="CG203" s="174"/>
    </row>
    <row r="204" spans="1:85" ht="16.5" customHeight="1" x14ac:dyDescent="0.25">
      <c r="A204" s="178"/>
      <c r="B204" s="174"/>
      <c r="C204" s="175"/>
      <c r="D204" s="47" t="s">
        <v>46</v>
      </c>
      <c r="G204" s="175" t="s">
        <v>177</v>
      </c>
      <c r="I204" s="177">
        <v>20</v>
      </c>
      <c r="J204" s="177">
        <v>6</v>
      </c>
      <c r="K204" s="177">
        <v>7</v>
      </c>
      <c r="L204" s="177">
        <v>13</v>
      </c>
      <c r="M204" s="318">
        <v>12</v>
      </c>
      <c r="N204" s="175"/>
      <c r="O204" s="175"/>
      <c r="P204" s="174"/>
      <c r="Q204" s="178"/>
      <c r="R204" s="174"/>
      <c r="S204" s="174"/>
      <c r="AL204" s="174"/>
      <c r="AM204" s="174"/>
      <c r="AN204" s="174"/>
      <c r="AO204" s="174"/>
      <c r="AP204" s="174"/>
      <c r="AQ204" s="251"/>
      <c r="AR204" s="174"/>
      <c r="BL204" s="174"/>
      <c r="BM204" s="174"/>
      <c r="BN204" s="174"/>
      <c r="BO204" s="174"/>
      <c r="BP204" s="174"/>
      <c r="BQ204" s="174"/>
      <c r="BR204" s="174"/>
      <c r="BS204" s="174"/>
      <c r="BT204" s="174"/>
      <c r="BU204" s="174"/>
      <c r="BV204" s="174"/>
      <c r="BW204" s="174"/>
      <c r="BX204" s="174"/>
      <c r="BY204" s="174"/>
      <c r="BZ204" s="174"/>
      <c r="CA204" s="174"/>
      <c r="CB204" s="174"/>
      <c r="CC204" s="174"/>
      <c r="CD204" s="174"/>
      <c r="CE204" s="174"/>
      <c r="CF204" s="174"/>
      <c r="CG204" s="174"/>
    </row>
    <row r="205" spans="1:85" ht="16.5" customHeight="1" x14ac:dyDescent="0.25">
      <c r="A205" s="178"/>
      <c r="B205" s="174"/>
      <c r="C205" s="175"/>
      <c r="D205" s="47" t="s">
        <v>149</v>
      </c>
      <c r="G205" s="175" t="s">
        <v>309</v>
      </c>
      <c r="I205" s="177">
        <v>19</v>
      </c>
      <c r="J205" s="177">
        <v>0</v>
      </c>
      <c r="K205" s="177">
        <v>2</v>
      </c>
      <c r="L205" s="177">
        <v>2</v>
      </c>
      <c r="M205" s="318">
        <v>12</v>
      </c>
      <c r="N205" s="175"/>
      <c r="O205" s="175"/>
      <c r="P205" s="174"/>
      <c r="Q205" s="178"/>
      <c r="R205" s="174"/>
      <c r="S205" s="174"/>
      <c r="AL205" s="174"/>
      <c r="AM205" s="174"/>
      <c r="AN205" s="174"/>
      <c r="AO205" s="174"/>
      <c r="AP205" s="174"/>
      <c r="AQ205" s="251"/>
      <c r="AR205" s="174"/>
      <c r="BL205" s="174"/>
      <c r="BM205" s="174"/>
      <c r="BN205" s="174"/>
      <c r="BO205" s="174"/>
      <c r="BP205" s="174"/>
      <c r="BQ205" s="174"/>
      <c r="BR205" s="174"/>
      <c r="BS205" s="174"/>
      <c r="BT205" s="174"/>
      <c r="BU205" s="174"/>
      <c r="BV205" s="174"/>
      <c r="BW205" s="174"/>
      <c r="BX205" s="174"/>
      <c r="BY205" s="174"/>
      <c r="BZ205" s="174"/>
      <c r="CA205" s="174"/>
      <c r="CB205" s="174"/>
      <c r="CC205" s="174"/>
      <c r="CD205" s="174"/>
      <c r="CE205" s="174"/>
      <c r="CF205" s="174"/>
      <c r="CG205" s="174"/>
    </row>
    <row r="206" spans="1:85" ht="16.5" customHeight="1" x14ac:dyDescent="0.25">
      <c r="A206" s="178"/>
      <c r="B206" s="174"/>
      <c r="C206" s="175"/>
      <c r="D206" s="47" t="s">
        <v>180</v>
      </c>
      <c r="G206" s="175" t="s">
        <v>173</v>
      </c>
      <c r="I206" s="177">
        <v>18</v>
      </c>
      <c r="J206" s="177">
        <v>0</v>
      </c>
      <c r="K206" s="177">
        <v>3</v>
      </c>
      <c r="L206" s="177">
        <v>3</v>
      </c>
      <c r="M206" s="318">
        <v>12</v>
      </c>
      <c r="N206" s="175"/>
      <c r="O206" s="175"/>
      <c r="P206" s="174"/>
      <c r="Q206" s="178"/>
      <c r="R206" s="174"/>
      <c r="S206" s="174"/>
      <c r="AL206" s="174"/>
      <c r="AM206" s="174"/>
      <c r="AN206" s="174"/>
      <c r="AO206" s="174"/>
      <c r="AP206" s="174"/>
      <c r="AQ206" s="251"/>
      <c r="AR206" s="174"/>
      <c r="BL206" s="174"/>
      <c r="BM206" s="174"/>
      <c r="BN206" s="174"/>
      <c r="BO206" s="174"/>
      <c r="BP206" s="174"/>
      <c r="BQ206" s="174"/>
      <c r="BR206" s="174"/>
      <c r="BS206" s="174"/>
      <c r="BT206" s="174"/>
      <c r="BU206" s="174"/>
      <c r="BV206" s="174"/>
      <c r="BW206" s="174"/>
      <c r="BX206" s="174"/>
      <c r="BY206" s="174"/>
      <c r="BZ206" s="174"/>
      <c r="CA206" s="174"/>
      <c r="CB206" s="174"/>
      <c r="CC206" s="174"/>
      <c r="CD206" s="174"/>
      <c r="CE206" s="174"/>
      <c r="CF206" s="174"/>
      <c r="CG206" s="174"/>
    </row>
    <row r="207" spans="1:85" ht="16.5" customHeight="1" x14ac:dyDescent="0.25">
      <c r="A207" s="178"/>
      <c r="B207" s="174"/>
      <c r="C207" s="320"/>
      <c r="D207" s="47" t="s">
        <v>41</v>
      </c>
      <c r="G207" s="175" t="s">
        <v>21</v>
      </c>
      <c r="I207" s="177">
        <v>19</v>
      </c>
      <c r="J207" s="177">
        <v>1</v>
      </c>
      <c r="K207" s="177">
        <v>7</v>
      </c>
      <c r="L207" s="177">
        <v>8</v>
      </c>
      <c r="M207" s="318">
        <v>10</v>
      </c>
      <c r="N207" s="320"/>
      <c r="O207" s="320"/>
      <c r="P207" s="174"/>
      <c r="Q207" s="178"/>
      <c r="R207" s="174"/>
      <c r="S207" s="174"/>
      <c r="AL207" s="174"/>
      <c r="AM207" s="174"/>
      <c r="AN207" s="174"/>
      <c r="AO207" s="174"/>
      <c r="AP207" s="174"/>
      <c r="AQ207" s="251"/>
      <c r="AR207" s="174"/>
      <c r="BL207" s="174"/>
      <c r="BM207" s="174"/>
      <c r="BN207" s="174"/>
      <c r="BO207" s="174"/>
      <c r="BP207" s="174"/>
      <c r="BQ207" s="174"/>
      <c r="BR207" s="174"/>
      <c r="BS207" s="174"/>
      <c r="BT207" s="174"/>
      <c r="BU207" s="174"/>
      <c r="BV207" s="174"/>
      <c r="BW207" s="174"/>
      <c r="BX207" s="174"/>
      <c r="BY207" s="174"/>
      <c r="BZ207" s="174"/>
      <c r="CA207" s="174"/>
      <c r="CB207" s="174"/>
      <c r="CC207" s="174"/>
      <c r="CD207" s="174"/>
      <c r="CE207" s="174"/>
      <c r="CF207" s="174"/>
      <c r="CG207" s="174"/>
    </row>
    <row r="208" spans="1:85" ht="16.5" customHeight="1" x14ac:dyDescent="0.25">
      <c r="A208" s="178"/>
      <c r="B208" s="174"/>
      <c r="C208" s="320"/>
      <c r="D208" s="47" t="s">
        <v>424</v>
      </c>
      <c r="G208" s="175" t="s">
        <v>177</v>
      </c>
      <c r="I208" s="177">
        <v>4</v>
      </c>
      <c r="J208" s="177">
        <v>0</v>
      </c>
      <c r="K208" s="177">
        <v>2</v>
      </c>
      <c r="L208" s="177">
        <v>2</v>
      </c>
      <c r="M208" s="318">
        <v>6</v>
      </c>
      <c r="N208" s="320"/>
      <c r="O208" s="320"/>
      <c r="P208" s="174"/>
      <c r="Q208" s="178"/>
      <c r="R208" s="174"/>
      <c r="S208" s="174"/>
      <c r="AL208" s="174"/>
      <c r="AM208" s="174"/>
      <c r="AN208" s="174"/>
      <c r="AO208" s="174"/>
      <c r="AP208" s="174"/>
      <c r="AQ208" s="251"/>
      <c r="AR208" s="174"/>
      <c r="BL208" s="174"/>
      <c r="BM208" s="174"/>
      <c r="BN208" s="174"/>
      <c r="BO208" s="174"/>
      <c r="BP208" s="174"/>
      <c r="BQ208" s="174"/>
      <c r="BR208" s="174"/>
      <c r="BS208" s="174"/>
      <c r="BT208" s="174"/>
      <c r="BU208" s="174"/>
      <c r="BV208" s="174"/>
      <c r="BW208" s="174"/>
      <c r="BX208" s="174"/>
      <c r="BY208" s="174"/>
      <c r="BZ208" s="174"/>
      <c r="CA208" s="174"/>
      <c r="CB208" s="174"/>
      <c r="CC208" s="174"/>
      <c r="CD208" s="174"/>
      <c r="CE208" s="174"/>
      <c r="CF208" s="174"/>
      <c r="CG208" s="174"/>
    </row>
    <row r="209" spans="1:85" ht="16.5" customHeight="1" x14ac:dyDescent="0.25">
      <c r="A209" s="178"/>
      <c r="B209" s="174"/>
      <c r="C209" s="320"/>
      <c r="D209" s="47" t="s">
        <v>137</v>
      </c>
      <c r="G209" s="175" t="s">
        <v>307</v>
      </c>
      <c r="I209" s="177">
        <v>15</v>
      </c>
      <c r="J209" s="177">
        <v>6</v>
      </c>
      <c r="K209" s="177">
        <v>7</v>
      </c>
      <c r="L209" s="177">
        <v>13</v>
      </c>
      <c r="M209" s="318">
        <v>6</v>
      </c>
      <c r="N209" s="320"/>
      <c r="O209" s="320"/>
      <c r="P209" s="174"/>
      <c r="Q209" s="178"/>
      <c r="R209" s="174"/>
      <c r="S209" s="174"/>
      <c r="AL209" s="174"/>
      <c r="AM209" s="174"/>
      <c r="AN209" s="174"/>
      <c r="AO209" s="174"/>
      <c r="AP209" s="174"/>
      <c r="AQ209" s="251"/>
      <c r="AR209" s="174"/>
      <c r="BL209" s="174"/>
      <c r="BM209" s="174"/>
      <c r="BN209" s="174"/>
      <c r="BO209" s="174"/>
      <c r="BP209" s="174"/>
      <c r="BQ209" s="174"/>
      <c r="BR209" s="174"/>
      <c r="BS209" s="174"/>
      <c r="BT209" s="174"/>
      <c r="BU209" s="174"/>
      <c r="BV209" s="174"/>
      <c r="BW209" s="174"/>
      <c r="BX209" s="174"/>
      <c r="BY209" s="174"/>
      <c r="BZ209" s="174"/>
      <c r="CA209" s="174"/>
      <c r="CB209" s="174"/>
      <c r="CC209" s="174"/>
      <c r="CD209" s="174"/>
      <c r="CE209" s="174"/>
      <c r="CF209" s="174"/>
      <c r="CG209" s="174"/>
    </row>
    <row r="210" spans="1:85" ht="16.5" customHeight="1" x14ac:dyDescent="0.25">
      <c r="A210" s="178"/>
      <c r="B210" s="174"/>
      <c r="C210" s="320"/>
      <c r="D210" s="47" t="s">
        <v>62</v>
      </c>
      <c r="G210" s="175" t="s">
        <v>308</v>
      </c>
      <c r="I210" s="177">
        <v>15</v>
      </c>
      <c r="J210" s="177">
        <v>0</v>
      </c>
      <c r="K210" s="177">
        <v>4</v>
      </c>
      <c r="L210" s="177">
        <v>4</v>
      </c>
      <c r="M210" s="318">
        <v>6</v>
      </c>
      <c r="N210" s="320"/>
      <c r="O210" s="320"/>
      <c r="P210" s="174"/>
      <c r="Q210" s="178"/>
      <c r="R210" s="174"/>
      <c r="S210" s="174"/>
      <c r="AL210" s="174"/>
      <c r="AM210" s="174"/>
      <c r="AN210" s="174"/>
      <c r="AO210" s="174"/>
      <c r="AP210" s="174"/>
      <c r="AQ210" s="251"/>
      <c r="AR210" s="174"/>
      <c r="BL210" s="174"/>
      <c r="BM210" s="174"/>
      <c r="BN210" s="174"/>
      <c r="BO210" s="174"/>
      <c r="BP210" s="174"/>
      <c r="BQ210" s="174"/>
      <c r="BR210" s="174"/>
      <c r="BS210" s="174"/>
      <c r="BT210" s="174"/>
      <c r="BU210" s="174"/>
      <c r="BV210" s="174"/>
      <c r="BW210" s="174"/>
      <c r="BX210" s="174"/>
      <c r="BY210" s="174"/>
      <c r="BZ210" s="174"/>
      <c r="CA210" s="174"/>
      <c r="CB210" s="174"/>
      <c r="CC210" s="174"/>
      <c r="CD210" s="174"/>
      <c r="CE210" s="174"/>
      <c r="CF210" s="174"/>
      <c r="CG210" s="174"/>
    </row>
    <row r="211" spans="1:85" ht="16.5" customHeight="1" x14ac:dyDescent="0.25">
      <c r="A211" s="178"/>
      <c r="B211" s="174"/>
      <c r="C211" s="320"/>
      <c r="D211" s="47" t="s">
        <v>71</v>
      </c>
      <c r="G211" s="175" t="s">
        <v>17</v>
      </c>
      <c r="I211" s="177">
        <v>18</v>
      </c>
      <c r="J211" s="177">
        <v>27</v>
      </c>
      <c r="K211" s="177">
        <v>26</v>
      </c>
      <c r="L211" s="177">
        <v>53</v>
      </c>
      <c r="M211" s="318">
        <v>6</v>
      </c>
      <c r="N211" s="320"/>
      <c r="O211" s="320"/>
      <c r="P211" s="174"/>
      <c r="Q211" s="178"/>
      <c r="R211" s="174"/>
      <c r="S211" s="174"/>
      <c r="AL211" s="174"/>
      <c r="AM211" s="174"/>
      <c r="AN211" s="174"/>
      <c r="AO211" s="174"/>
      <c r="AP211" s="174"/>
      <c r="AQ211" s="251"/>
      <c r="AR211" s="174"/>
      <c r="BL211" s="174"/>
      <c r="BM211" s="174"/>
      <c r="BN211" s="174"/>
      <c r="BO211" s="174"/>
      <c r="BP211" s="174"/>
      <c r="BQ211" s="174"/>
      <c r="BR211" s="174"/>
      <c r="BS211" s="174"/>
      <c r="BT211" s="174"/>
      <c r="BU211" s="174"/>
      <c r="BV211" s="174"/>
      <c r="BW211" s="174"/>
      <c r="BX211" s="174"/>
      <c r="BY211" s="174"/>
      <c r="BZ211" s="174"/>
      <c r="CA211" s="174"/>
      <c r="CB211" s="174"/>
      <c r="CC211" s="174"/>
      <c r="CD211" s="174"/>
      <c r="CE211" s="174"/>
      <c r="CF211" s="174"/>
      <c r="CG211" s="174"/>
    </row>
    <row r="212" spans="1:85" ht="16.5" customHeight="1" x14ac:dyDescent="0.25">
      <c r="A212" s="178"/>
      <c r="B212" s="174"/>
      <c r="C212" s="320"/>
      <c r="D212" s="47" t="s">
        <v>165</v>
      </c>
      <c r="G212" s="175" t="s">
        <v>308</v>
      </c>
      <c r="I212" s="177">
        <v>18</v>
      </c>
      <c r="J212" s="177">
        <v>17</v>
      </c>
      <c r="K212" s="177">
        <v>12</v>
      </c>
      <c r="L212" s="177">
        <v>29</v>
      </c>
      <c r="M212" s="318">
        <v>6</v>
      </c>
      <c r="N212" s="320"/>
      <c r="O212" s="320"/>
      <c r="P212" s="174"/>
      <c r="Q212" s="178"/>
      <c r="R212" s="174"/>
      <c r="S212" s="174"/>
      <c r="AL212" s="174"/>
      <c r="AM212" s="174"/>
      <c r="AN212" s="174"/>
      <c r="AO212" s="174"/>
      <c r="AP212" s="174"/>
      <c r="AQ212" s="251"/>
      <c r="AR212" s="174"/>
      <c r="BL212" s="174"/>
      <c r="BM212" s="174"/>
      <c r="BN212" s="174"/>
      <c r="BO212" s="174"/>
      <c r="BP212" s="174"/>
      <c r="BQ212" s="174"/>
      <c r="BR212" s="174"/>
      <c r="BS212" s="174"/>
      <c r="BT212" s="174"/>
      <c r="BU212" s="174"/>
      <c r="BV212" s="174"/>
      <c r="BW212" s="174"/>
      <c r="BX212" s="174"/>
      <c r="BY212" s="174"/>
      <c r="BZ212" s="174"/>
      <c r="CA212" s="174"/>
      <c r="CB212" s="174"/>
      <c r="CC212" s="174"/>
      <c r="CD212" s="174"/>
      <c r="CE212" s="174"/>
      <c r="CF212" s="174"/>
      <c r="CG212" s="174"/>
    </row>
    <row r="213" spans="1:85" ht="16.5" customHeight="1" x14ac:dyDescent="0.25">
      <c r="A213" s="178"/>
      <c r="B213" s="174"/>
      <c r="C213" s="320"/>
      <c r="D213" s="47" t="s">
        <v>20</v>
      </c>
      <c r="G213" s="175" t="s">
        <v>179</v>
      </c>
      <c r="I213" s="177">
        <v>18</v>
      </c>
      <c r="J213" s="177">
        <v>0</v>
      </c>
      <c r="K213" s="177">
        <v>4</v>
      </c>
      <c r="L213" s="177">
        <v>4</v>
      </c>
      <c r="M213" s="318">
        <v>6</v>
      </c>
      <c r="N213" s="320"/>
      <c r="O213" s="320"/>
      <c r="P213" s="174"/>
      <c r="Q213" s="178"/>
      <c r="R213" s="174"/>
      <c r="S213" s="174"/>
      <c r="AL213" s="174"/>
      <c r="AM213" s="174"/>
      <c r="AN213" s="174"/>
      <c r="AO213" s="174"/>
      <c r="AP213" s="174"/>
      <c r="AQ213" s="251"/>
      <c r="AR213" s="174"/>
      <c r="BL213" s="174"/>
      <c r="BM213" s="174"/>
      <c r="BN213" s="174"/>
      <c r="BO213" s="174"/>
      <c r="BP213" s="174"/>
      <c r="BQ213" s="174"/>
      <c r="BR213" s="174"/>
      <c r="BS213" s="174"/>
      <c r="BT213" s="174"/>
      <c r="BU213" s="174"/>
      <c r="BV213" s="174"/>
      <c r="BW213" s="174"/>
      <c r="BX213" s="174"/>
      <c r="BY213" s="174"/>
      <c r="BZ213" s="174"/>
      <c r="CA213" s="174"/>
      <c r="CB213" s="174"/>
      <c r="CC213" s="174"/>
      <c r="CD213" s="174"/>
      <c r="CE213" s="174"/>
      <c r="CF213" s="174"/>
      <c r="CG213" s="174"/>
    </row>
    <row r="214" spans="1:85" ht="16.5" customHeight="1" x14ac:dyDescent="0.25">
      <c r="A214" s="178"/>
      <c r="B214" s="174"/>
      <c r="C214" s="320"/>
      <c r="D214" s="47" t="s">
        <v>150</v>
      </c>
      <c r="G214" s="175" t="s">
        <v>177</v>
      </c>
      <c r="I214" s="177">
        <v>19</v>
      </c>
      <c r="J214" s="177">
        <v>16</v>
      </c>
      <c r="K214" s="177">
        <v>14</v>
      </c>
      <c r="L214" s="177">
        <v>30</v>
      </c>
      <c r="M214" s="318">
        <v>6</v>
      </c>
      <c r="N214" s="320"/>
      <c r="O214" s="320"/>
      <c r="P214" s="174"/>
      <c r="Q214" s="178"/>
      <c r="R214" s="174"/>
      <c r="S214" s="174"/>
      <c r="AL214" s="174"/>
      <c r="AM214" s="174"/>
      <c r="AN214" s="174"/>
      <c r="AO214" s="174"/>
      <c r="AP214" s="174"/>
      <c r="AQ214" s="251"/>
      <c r="AR214" s="174"/>
      <c r="BL214" s="174"/>
      <c r="BM214" s="174"/>
      <c r="BN214" s="174"/>
      <c r="BO214" s="174"/>
      <c r="BP214" s="174"/>
      <c r="BQ214" s="174"/>
      <c r="BR214" s="174"/>
      <c r="BS214" s="174"/>
      <c r="BT214" s="174"/>
      <c r="BU214" s="174"/>
      <c r="BV214" s="174"/>
      <c r="BW214" s="174"/>
      <c r="BX214" s="174"/>
      <c r="BY214" s="174"/>
      <c r="BZ214" s="174"/>
      <c r="CA214" s="174"/>
      <c r="CB214" s="174"/>
      <c r="CC214" s="174"/>
      <c r="CD214" s="174"/>
      <c r="CE214" s="174"/>
      <c r="CF214" s="174"/>
      <c r="CG214" s="174"/>
    </row>
    <row r="215" spans="1:85" ht="16.5" customHeight="1" x14ac:dyDescent="0.25">
      <c r="A215" s="178"/>
      <c r="B215" s="174"/>
      <c r="C215" s="320"/>
      <c r="D215" s="47" t="s">
        <v>42</v>
      </c>
      <c r="G215" s="175" t="s">
        <v>308</v>
      </c>
      <c r="I215" s="177">
        <v>19</v>
      </c>
      <c r="J215" s="177">
        <v>2</v>
      </c>
      <c r="K215" s="177">
        <v>7</v>
      </c>
      <c r="L215" s="177">
        <v>9</v>
      </c>
      <c r="M215" s="318">
        <v>6</v>
      </c>
      <c r="N215" s="320"/>
      <c r="O215" s="320"/>
      <c r="P215" s="174"/>
      <c r="Q215" s="178"/>
      <c r="R215" s="174"/>
      <c r="S215" s="174"/>
      <c r="AL215" s="174"/>
      <c r="AM215" s="174"/>
      <c r="AN215" s="174"/>
      <c r="AO215" s="174"/>
      <c r="AP215" s="174"/>
      <c r="AQ215" s="251"/>
      <c r="AR215" s="174"/>
      <c r="BL215" s="174"/>
      <c r="BM215" s="174"/>
      <c r="BN215" s="174"/>
      <c r="BO215" s="174"/>
      <c r="BP215" s="174"/>
      <c r="BQ215" s="174"/>
      <c r="BR215" s="174"/>
      <c r="BS215" s="174"/>
      <c r="BT215" s="174"/>
      <c r="BU215" s="174"/>
      <c r="BV215" s="174"/>
      <c r="BW215" s="174"/>
      <c r="BX215" s="174"/>
      <c r="BY215" s="174"/>
      <c r="BZ215" s="174"/>
      <c r="CA215" s="174"/>
      <c r="CB215" s="174"/>
      <c r="CC215" s="174"/>
      <c r="CD215" s="174"/>
      <c r="CE215" s="174"/>
      <c r="CF215" s="174"/>
      <c r="CG215" s="174"/>
    </row>
    <row r="216" spans="1:85" ht="16.5" customHeight="1" x14ac:dyDescent="0.25">
      <c r="A216" s="178"/>
      <c r="B216" s="174"/>
      <c r="C216" s="175"/>
      <c r="D216" s="47" t="s">
        <v>111</v>
      </c>
      <c r="G216" s="175" t="s">
        <v>179</v>
      </c>
      <c r="I216" s="177">
        <v>19</v>
      </c>
      <c r="J216" s="177">
        <v>0</v>
      </c>
      <c r="K216" s="177">
        <v>3</v>
      </c>
      <c r="L216" s="177">
        <v>3</v>
      </c>
      <c r="M216" s="318">
        <v>6</v>
      </c>
      <c r="N216" s="175"/>
      <c r="O216" s="175"/>
      <c r="P216" s="174"/>
      <c r="Q216" s="178"/>
      <c r="R216" s="174"/>
      <c r="S216" s="174"/>
      <c r="AL216" s="174"/>
      <c r="AM216" s="174"/>
      <c r="AN216" s="174"/>
      <c r="AO216" s="174"/>
      <c r="AP216" s="174"/>
      <c r="AQ216" s="251"/>
      <c r="AR216" s="174"/>
      <c r="BL216" s="174"/>
      <c r="BM216" s="174"/>
      <c r="BN216" s="174"/>
      <c r="BO216" s="174"/>
      <c r="BP216" s="174"/>
      <c r="BQ216" s="174"/>
      <c r="BR216" s="174"/>
      <c r="BS216" s="174"/>
      <c r="BT216" s="174"/>
      <c r="BU216" s="174"/>
      <c r="BV216" s="174"/>
      <c r="BW216" s="174"/>
      <c r="BX216" s="174"/>
      <c r="BY216" s="174"/>
      <c r="BZ216" s="174"/>
      <c r="CA216" s="174"/>
      <c r="CB216" s="174"/>
      <c r="CC216" s="174"/>
      <c r="CD216" s="174"/>
      <c r="CE216" s="174"/>
      <c r="CF216" s="174"/>
      <c r="CG216" s="174"/>
    </row>
    <row r="217" spans="1:85" ht="16.5" customHeight="1" x14ac:dyDescent="0.2">
      <c r="A217" s="178"/>
      <c r="B217" s="174"/>
      <c r="C217" s="175"/>
      <c r="N217" s="175"/>
      <c r="O217" s="175"/>
      <c r="P217" s="174"/>
      <c r="Q217" s="178"/>
      <c r="R217" s="174"/>
      <c r="S217" s="174"/>
      <c r="AL217" s="174"/>
      <c r="AM217" s="174"/>
      <c r="AN217" s="174"/>
      <c r="AO217" s="174"/>
      <c r="AP217" s="174"/>
      <c r="AQ217" s="251"/>
      <c r="AR217" s="174"/>
      <c r="BL217" s="174"/>
      <c r="BM217" s="174"/>
      <c r="BN217" s="174"/>
      <c r="BO217" s="174"/>
      <c r="BP217" s="174"/>
      <c r="BQ217" s="174"/>
      <c r="BR217" s="174"/>
      <c r="BS217" s="174"/>
      <c r="BT217" s="174"/>
      <c r="BU217" s="174"/>
      <c r="BV217" s="174"/>
      <c r="BW217" s="174"/>
      <c r="BX217" s="174"/>
      <c r="BY217" s="174"/>
      <c r="BZ217" s="174"/>
      <c r="CA217" s="174"/>
      <c r="CB217" s="174"/>
      <c r="CC217" s="174"/>
      <c r="CD217" s="174"/>
      <c r="CE217" s="174"/>
      <c r="CF217" s="174"/>
      <c r="CG217" s="174"/>
    </row>
    <row r="218" spans="1:85" ht="15" x14ac:dyDescent="0.2">
      <c r="A218" s="178"/>
      <c r="Q218" s="178"/>
    </row>
    <row r="219" spans="1:85" ht="18" x14ac:dyDescent="0.2">
      <c r="A219" s="178"/>
      <c r="B219" s="407"/>
      <c r="C219" s="407"/>
      <c r="D219" s="407"/>
      <c r="E219" s="407"/>
      <c r="F219" s="407"/>
      <c r="G219" s="407"/>
      <c r="H219" s="407"/>
      <c r="I219" s="407"/>
      <c r="J219" s="407"/>
      <c r="K219" s="407"/>
      <c r="L219" s="407"/>
      <c r="M219" s="407"/>
      <c r="N219" s="407"/>
      <c r="O219" s="407"/>
      <c r="P219" s="407"/>
      <c r="Q219" s="178"/>
    </row>
  </sheetData>
  <mergeCells count="107">
    <mergeCell ref="B74:P74"/>
    <mergeCell ref="AF87:AG87"/>
    <mergeCell ref="AF88:AG88"/>
    <mergeCell ref="AF89:AG89"/>
    <mergeCell ref="AF90:AG90"/>
    <mergeCell ref="AF91:AG91"/>
    <mergeCell ref="AF92:AG92"/>
    <mergeCell ref="AF78:AG78"/>
    <mergeCell ref="AF79:AG79"/>
    <mergeCell ref="AF80:AG80"/>
    <mergeCell ref="T83:AM83"/>
    <mergeCell ref="AF85:AG85"/>
    <mergeCell ref="AF86:AG86"/>
    <mergeCell ref="B219:P219"/>
    <mergeCell ref="AF102:AG102"/>
    <mergeCell ref="AF103:AG103"/>
    <mergeCell ref="AF104:AG104"/>
    <mergeCell ref="AF105:AG105"/>
    <mergeCell ref="AF106:AG106"/>
    <mergeCell ref="B147:P147"/>
    <mergeCell ref="AF93:AG93"/>
    <mergeCell ref="T96:AM96"/>
    <mergeCell ref="AF98:AG98"/>
    <mergeCell ref="AF99:AG99"/>
    <mergeCell ref="AF100:AG100"/>
    <mergeCell ref="AF101:AG101"/>
    <mergeCell ref="B161:P161"/>
    <mergeCell ref="B174:P174"/>
    <mergeCell ref="AS74:BK74"/>
    <mergeCell ref="BN74:CF74"/>
    <mergeCell ref="T76:AM76"/>
    <mergeCell ref="AW76:BA76"/>
    <mergeCell ref="BB76:BF76"/>
    <mergeCell ref="BG76:BK76"/>
    <mergeCell ref="BR76:BV76"/>
    <mergeCell ref="BW76:CA76"/>
    <mergeCell ref="CB76:CF76"/>
    <mergeCell ref="T74:AP74"/>
    <mergeCell ref="Y69:AC69"/>
    <mergeCell ref="U67:V67"/>
    <mergeCell ref="AG67:AH67"/>
    <mergeCell ref="U68:V68"/>
    <mergeCell ref="AG68:AH68"/>
    <mergeCell ref="Y68:AC68"/>
    <mergeCell ref="Y67:AC67"/>
    <mergeCell ref="U62:AO62"/>
    <mergeCell ref="X64:Y64"/>
    <mergeCell ref="AJ64:AL64"/>
    <mergeCell ref="U66:V66"/>
    <mergeCell ref="AG66:AH66"/>
    <mergeCell ref="Y65:AC65"/>
    <mergeCell ref="U65:V65"/>
    <mergeCell ref="Y66:AC66"/>
    <mergeCell ref="AK65:AO65"/>
    <mergeCell ref="AK67:AO67"/>
    <mergeCell ref="AK68:AO68"/>
    <mergeCell ref="AK69:AO69"/>
    <mergeCell ref="AG65:AH65"/>
    <mergeCell ref="U69:V69"/>
    <mergeCell ref="AG69:AH69"/>
    <mergeCell ref="AF39:AG39"/>
    <mergeCell ref="AF40:AG40"/>
    <mergeCell ref="AF41:AG41"/>
    <mergeCell ref="AF42:AG42"/>
    <mergeCell ref="AF43:AG43"/>
    <mergeCell ref="AF44:AG44"/>
    <mergeCell ref="T32:AM32"/>
    <mergeCell ref="AF34:AG34"/>
    <mergeCell ref="AF35:AG35"/>
    <mergeCell ref="AF36:AG36"/>
    <mergeCell ref="AF37:AG37"/>
    <mergeCell ref="AF38:AG38"/>
    <mergeCell ref="AF24:AG24"/>
    <mergeCell ref="AF25:AG25"/>
    <mergeCell ref="AF26:AG26"/>
    <mergeCell ref="AF27:AG27"/>
    <mergeCell ref="AF28:AG28"/>
    <mergeCell ref="AF29:AG29"/>
    <mergeCell ref="T17:AM17"/>
    <mergeCell ref="AF19:AG19"/>
    <mergeCell ref="AF20:AG20"/>
    <mergeCell ref="AF21:AG21"/>
    <mergeCell ref="AF22:AG22"/>
    <mergeCell ref="AF23:AG23"/>
    <mergeCell ref="AF8:AG8"/>
    <mergeCell ref="AF9:AG9"/>
    <mergeCell ref="AF10:AG10"/>
    <mergeCell ref="AF11:AG11"/>
    <mergeCell ref="AF13:AG13"/>
    <mergeCell ref="E14:F14"/>
    <mergeCell ref="AF14:AG14"/>
    <mergeCell ref="BW3:CA3"/>
    <mergeCell ref="CB3:CF3"/>
    <mergeCell ref="AF4:AG4"/>
    <mergeCell ref="AF5:AG5"/>
    <mergeCell ref="AF6:AG6"/>
    <mergeCell ref="AF7:AG7"/>
    <mergeCell ref="B1:P1"/>
    <mergeCell ref="T1:AP1"/>
    <mergeCell ref="AS1:BK1"/>
    <mergeCell ref="BN1:CF1"/>
    <mergeCell ref="G2:M2"/>
    <mergeCell ref="T3:AM3"/>
    <mergeCell ref="AW3:BA3"/>
    <mergeCell ref="BB3:BF3"/>
    <mergeCell ref="BG3:BK3"/>
    <mergeCell ref="BR3:BV3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FE833-FE3D-4DB6-90D9-C8F7C7093DE3}">
  <dimension ref="A1:CG219"/>
  <sheetViews>
    <sheetView zoomScale="70" zoomScaleNormal="70" zoomScaleSheetLayoutView="78" workbookViewId="0">
      <selection activeCell="C2" sqref="C2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1" width="8.7109375" style="44" customWidth="1"/>
    <col min="12" max="12" width="9.7109375" style="44" customWidth="1"/>
    <col min="13" max="13" width="11" style="44" customWidth="1"/>
    <col min="14" max="15" width="12.7109375" style="44" customWidth="1"/>
    <col min="16" max="16" width="18.7109375" style="44" customWidth="1"/>
    <col min="17" max="19" width="2.7109375" style="44" customWidth="1"/>
    <col min="20" max="20" width="5.85546875" style="44" customWidth="1"/>
    <col min="21" max="24" width="6" style="44" customWidth="1"/>
    <col min="25" max="25" width="14" style="44" customWidth="1"/>
    <col min="26" max="30" width="5.85546875" style="44" customWidth="1"/>
    <col min="31" max="31" width="7.42578125" style="44" customWidth="1"/>
    <col min="32" max="32" width="5.85546875" style="44" customWidth="1"/>
    <col min="33" max="37" width="6" style="44" customWidth="1"/>
    <col min="38" max="38" width="5.85546875" style="44" customWidth="1"/>
    <col min="39" max="39" width="11.7109375" style="44" customWidth="1"/>
    <col min="40" max="42" width="5.85546875" style="44" customWidth="1"/>
    <col min="43" max="44" width="2.7109375" style="44" customWidth="1"/>
    <col min="45" max="46" width="5.5703125" style="44" customWidth="1"/>
    <col min="47" max="47" width="25.7109375" style="44" customWidth="1"/>
    <col min="48" max="48" width="14.7109375" style="44" customWidth="1"/>
    <col min="49" max="53" width="6.7109375" style="44" customWidth="1"/>
    <col min="54" max="54" width="7.7109375" style="44" customWidth="1"/>
    <col min="55" max="58" width="6.7109375" style="44" customWidth="1"/>
    <col min="59" max="59" width="7.7109375" style="44" customWidth="1"/>
    <col min="60" max="63" width="6.7109375" style="44" customWidth="1"/>
    <col min="64" max="65" width="2.7109375" style="44" customWidth="1"/>
    <col min="66" max="67" width="5.5703125" style="44" customWidth="1"/>
    <col min="68" max="68" width="25.7109375" style="44" customWidth="1"/>
    <col min="69" max="69" width="14.7109375" style="44" customWidth="1"/>
    <col min="70" max="74" width="6.7109375" style="44" customWidth="1"/>
    <col min="75" max="75" width="7.7109375" style="44" customWidth="1"/>
    <col min="76" max="79" width="6.7109375" style="44" customWidth="1"/>
    <col min="80" max="80" width="7.7109375" style="44" customWidth="1"/>
    <col min="81" max="84" width="6.7109375" style="44" customWidth="1"/>
    <col min="85" max="85" width="2.7109375" style="44" customWidth="1"/>
    <col min="86" max="16384" width="9.140625" style="44"/>
  </cols>
  <sheetData>
    <row r="1" spans="1:85" ht="16.5" customHeight="1" x14ac:dyDescent="0.3">
      <c r="A1" s="170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170"/>
      <c r="R1" s="170"/>
      <c r="S1" s="170"/>
      <c r="T1" s="407" t="s">
        <v>1</v>
      </c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170"/>
      <c r="AR1" s="355"/>
      <c r="AS1" s="430" t="s">
        <v>622</v>
      </c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355"/>
      <c r="BM1" s="355"/>
      <c r="BN1" s="430" t="s">
        <v>623</v>
      </c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355"/>
    </row>
    <row r="2" spans="1:85" ht="16.5" customHeight="1" x14ac:dyDescent="0.3">
      <c r="A2" s="355"/>
      <c r="B2" s="60" t="s">
        <v>146</v>
      </c>
      <c r="C2" s="60">
        <v>19</v>
      </c>
      <c r="D2" s="59"/>
      <c r="E2" s="59"/>
      <c r="F2" s="59"/>
      <c r="G2" s="431" t="s">
        <v>644</v>
      </c>
      <c r="H2" s="431"/>
      <c r="I2" s="431"/>
      <c r="J2" s="431"/>
      <c r="K2" s="431"/>
      <c r="L2" s="431"/>
      <c r="M2" s="431"/>
      <c r="N2" s="59"/>
      <c r="O2" s="59"/>
      <c r="P2" s="59"/>
      <c r="Q2" s="355"/>
      <c r="R2" s="355"/>
      <c r="S2" s="321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5"/>
      <c r="AM2" s="176"/>
      <c r="AN2" s="176"/>
      <c r="AO2" s="177"/>
      <c r="AP2" s="177"/>
      <c r="AQ2" s="170"/>
      <c r="AR2" s="178"/>
      <c r="AS2" s="179"/>
      <c r="AT2" s="179"/>
      <c r="AU2" s="174"/>
      <c r="AV2" s="179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8"/>
      <c r="BM2" s="178"/>
      <c r="BN2" s="179"/>
      <c r="BO2" s="179"/>
      <c r="BP2" s="174"/>
      <c r="BQ2" s="179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8"/>
    </row>
    <row r="3" spans="1:85" ht="16.5" customHeight="1" thickBot="1" x14ac:dyDescent="0.3">
      <c r="A3" s="355"/>
      <c r="B3" s="16" t="s">
        <v>725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16" t="str">
        <f>"Week "&amp;TEXT(C2-1,"##")</f>
        <v>Week 18</v>
      </c>
      <c r="Q3" s="355"/>
      <c r="R3" s="355"/>
      <c r="S3" s="321"/>
      <c r="T3" s="408" t="s">
        <v>654</v>
      </c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174"/>
      <c r="AO3" s="174"/>
      <c r="AP3" s="177"/>
      <c r="AQ3" s="170"/>
      <c r="AR3" s="178"/>
      <c r="AS3" s="174"/>
      <c r="AT3" s="174"/>
      <c r="AU3" s="174"/>
      <c r="AV3" s="174"/>
      <c r="AW3" s="407" t="s">
        <v>654</v>
      </c>
      <c r="AX3" s="407"/>
      <c r="AY3" s="407"/>
      <c r="AZ3" s="407"/>
      <c r="BA3" s="415"/>
      <c r="BB3" s="416" t="s">
        <v>652</v>
      </c>
      <c r="BC3" s="408"/>
      <c r="BD3" s="408"/>
      <c r="BE3" s="408"/>
      <c r="BF3" s="417"/>
      <c r="BG3" s="407" t="s">
        <v>663</v>
      </c>
      <c r="BH3" s="407"/>
      <c r="BI3" s="407"/>
      <c r="BJ3" s="407"/>
      <c r="BK3" s="407"/>
      <c r="BL3" s="178"/>
      <c r="BM3" s="178"/>
      <c r="BN3" s="174"/>
      <c r="BO3" s="174"/>
      <c r="BP3" s="174"/>
      <c r="BQ3" s="174"/>
      <c r="BR3" s="407" t="s">
        <v>654</v>
      </c>
      <c r="BS3" s="407"/>
      <c r="BT3" s="407"/>
      <c r="BU3" s="407"/>
      <c r="BV3" s="415"/>
      <c r="BW3" s="416" t="s">
        <v>652</v>
      </c>
      <c r="BX3" s="408"/>
      <c r="BY3" s="408"/>
      <c r="BZ3" s="408"/>
      <c r="CA3" s="417"/>
      <c r="CB3" s="407" t="s">
        <v>663</v>
      </c>
      <c r="CC3" s="407"/>
      <c r="CD3" s="407"/>
      <c r="CE3" s="407"/>
      <c r="CF3" s="407"/>
      <c r="CG3" s="178"/>
    </row>
    <row r="4" spans="1:85" ht="16.5" customHeight="1" thickBot="1" x14ac:dyDescent="0.3">
      <c r="A4" s="355"/>
      <c r="B4" s="19" t="s">
        <v>624</v>
      </c>
      <c r="C4" s="20" t="s">
        <v>173</v>
      </c>
      <c r="D4" s="42"/>
      <c r="E4" s="20"/>
      <c r="F4" s="42"/>
      <c r="G4" s="19">
        <v>4</v>
      </c>
      <c r="H4" s="19">
        <v>0</v>
      </c>
      <c r="I4" s="19">
        <v>0</v>
      </c>
      <c r="J4" s="19">
        <f t="shared" ref="J4:J11" si="0">2*G4+I4</f>
        <v>8</v>
      </c>
      <c r="K4" s="91">
        <f t="shared" ref="K4:K11" si="1">+J4/((G4+H4+I4)*2)</f>
        <v>1</v>
      </c>
      <c r="L4" s="350">
        <f t="shared" ref="L4:L11" si="2">SUMIF(AS$12:AS$61,C4&amp;" Totals",AX$12:AX$61)+SUMIF(AS$84:AS$134,C4&amp;" Totals",AX$84:AX$134)</f>
        <v>16</v>
      </c>
      <c r="M4" s="19">
        <v>8</v>
      </c>
      <c r="N4" s="350">
        <f t="shared" ref="N4:N11" si="3">SUMIF(AS$12:AS$61,C4&amp;" Totals",AY$12:AY$61)+SUMIF(AS$84:AS$134,C4&amp;" Totals",AY$84:AY$134)</f>
        <v>24</v>
      </c>
      <c r="O4" s="350">
        <f t="shared" ref="O4:O11" si="4">SUMIF(AS$12:AS$61,C4&amp;" Totals",BA$12:BA$61)+SUMIF(AS$84:AS$134,C4&amp;" Totals",BA$84:BA$134)</f>
        <v>2</v>
      </c>
      <c r="P4" s="19">
        <v>1</v>
      </c>
      <c r="Q4" s="355"/>
      <c r="R4" s="355"/>
      <c r="S4" s="321"/>
      <c r="T4" s="354" t="s">
        <v>310</v>
      </c>
      <c r="U4" s="25"/>
      <c r="V4" s="25"/>
      <c r="W4" s="25"/>
      <c r="X4" s="25"/>
      <c r="Y4" s="25" t="s">
        <v>2</v>
      </c>
      <c r="Z4" s="254"/>
      <c r="AA4" s="25"/>
      <c r="AB4" s="354" t="s">
        <v>4</v>
      </c>
      <c r="AC4" s="354" t="s">
        <v>8</v>
      </c>
      <c r="AD4" s="354" t="s">
        <v>9</v>
      </c>
      <c r="AE4" s="354" t="s">
        <v>10</v>
      </c>
      <c r="AF4" s="423" t="s">
        <v>129</v>
      </c>
      <c r="AG4" s="423"/>
      <c r="AH4" s="354" t="s">
        <v>3</v>
      </c>
      <c r="AI4" s="354" t="s">
        <v>130</v>
      </c>
      <c r="AJ4" s="354" t="s">
        <v>5</v>
      </c>
      <c r="AK4" s="354" t="s">
        <v>7</v>
      </c>
      <c r="AL4" s="354" t="s">
        <v>6</v>
      </c>
      <c r="AM4" s="354" t="s">
        <v>131</v>
      </c>
      <c r="AN4" s="174"/>
      <c r="AO4" s="174"/>
      <c r="AP4" s="177"/>
      <c r="AQ4" s="170"/>
      <c r="AR4" s="178"/>
      <c r="AS4" s="186" t="s">
        <v>28</v>
      </c>
      <c r="AT4" s="186"/>
      <c r="AU4" s="186"/>
      <c r="AV4" s="187" t="s">
        <v>29</v>
      </c>
      <c r="AW4" s="355" t="s">
        <v>4</v>
      </c>
      <c r="AX4" s="355" t="s">
        <v>30</v>
      </c>
      <c r="AY4" s="355" t="s">
        <v>31</v>
      </c>
      <c r="AZ4" s="188" t="s">
        <v>32</v>
      </c>
      <c r="BA4" s="355" t="s">
        <v>3</v>
      </c>
      <c r="BB4" s="189" t="s">
        <v>4</v>
      </c>
      <c r="BC4" s="190" t="s">
        <v>30</v>
      </c>
      <c r="BD4" s="190" t="s">
        <v>31</v>
      </c>
      <c r="BE4" s="190" t="s">
        <v>32</v>
      </c>
      <c r="BF4" s="191" t="s">
        <v>3</v>
      </c>
      <c r="BG4" s="188" t="s">
        <v>4</v>
      </c>
      <c r="BH4" s="188" t="s">
        <v>30</v>
      </c>
      <c r="BI4" s="188" t="s">
        <v>31</v>
      </c>
      <c r="BJ4" s="188" t="s">
        <v>32</v>
      </c>
      <c r="BK4" s="188" t="s">
        <v>3</v>
      </c>
      <c r="BL4" s="178"/>
      <c r="BM4" s="178"/>
      <c r="BN4" s="192" t="s">
        <v>28</v>
      </c>
      <c r="BO4" s="192"/>
      <c r="BP4" s="192"/>
      <c r="BQ4" s="193"/>
      <c r="BR4" s="188" t="s">
        <v>4</v>
      </c>
      <c r="BS4" s="188" t="s">
        <v>30</v>
      </c>
      <c r="BT4" s="188" t="s">
        <v>31</v>
      </c>
      <c r="BU4" s="188" t="s">
        <v>32</v>
      </c>
      <c r="BV4" s="188" t="s">
        <v>3</v>
      </c>
      <c r="BW4" s="189" t="s">
        <v>4</v>
      </c>
      <c r="BX4" s="190" t="s">
        <v>30</v>
      </c>
      <c r="BY4" s="190" t="s">
        <v>31</v>
      </c>
      <c r="BZ4" s="190" t="s">
        <v>32</v>
      </c>
      <c r="CA4" s="191" t="s">
        <v>3</v>
      </c>
      <c r="CB4" s="188" t="s">
        <v>4</v>
      </c>
      <c r="CC4" s="188" t="s">
        <v>30</v>
      </c>
      <c r="CD4" s="188" t="s">
        <v>31</v>
      </c>
      <c r="CE4" s="188" t="s">
        <v>32</v>
      </c>
      <c r="CF4" s="188" t="s">
        <v>3</v>
      </c>
      <c r="CG4" s="178"/>
    </row>
    <row r="5" spans="1:85" ht="16.5" customHeight="1" x14ac:dyDescent="0.25">
      <c r="A5" s="355"/>
      <c r="B5" s="19" t="s">
        <v>625</v>
      </c>
      <c r="C5" s="20" t="s">
        <v>23</v>
      </c>
      <c r="D5" s="42"/>
      <c r="E5" s="42"/>
      <c r="F5" s="42"/>
      <c r="G5" s="19">
        <v>3</v>
      </c>
      <c r="H5" s="19">
        <v>1</v>
      </c>
      <c r="I5" s="19">
        <v>0</v>
      </c>
      <c r="J5" s="19">
        <f t="shared" si="0"/>
        <v>6</v>
      </c>
      <c r="K5" s="91">
        <f t="shared" si="1"/>
        <v>0.75</v>
      </c>
      <c r="L5" s="350">
        <f t="shared" si="2"/>
        <v>16</v>
      </c>
      <c r="M5" s="19">
        <v>14</v>
      </c>
      <c r="N5" s="350">
        <f t="shared" si="3"/>
        <v>24</v>
      </c>
      <c r="O5" s="350">
        <f t="shared" si="4"/>
        <v>24</v>
      </c>
      <c r="P5" s="19">
        <v>2</v>
      </c>
      <c r="Q5" s="355"/>
      <c r="R5" s="355"/>
      <c r="S5" s="321"/>
      <c r="T5" s="94">
        <v>7.5</v>
      </c>
      <c r="U5" s="106" t="s">
        <v>180</v>
      </c>
      <c r="V5" s="107"/>
      <c r="W5" s="106"/>
      <c r="X5" s="106"/>
      <c r="Y5" s="106" t="s">
        <v>173</v>
      </c>
      <c r="Z5" s="177"/>
      <c r="AA5" s="177"/>
      <c r="AB5" s="177">
        <v>4</v>
      </c>
      <c r="AC5" s="177">
        <v>4</v>
      </c>
      <c r="AD5" s="177">
        <v>0</v>
      </c>
      <c r="AE5" s="177">
        <v>0</v>
      </c>
      <c r="AF5" s="413">
        <f t="shared" ref="AF5:AF11" si="5">+(AC5*2+AE5)/(2*AB5)</f>
        <v>1</v>
      </c>
      <c r="AG5" s="413"/>
      <c r="AH5" s="177">
        <v>0</v>
      </c>
      <c r="AI5" s="177">
        <v>0</v>
      </c>
      <c r="AJ5" s="177">
        <v>8</v>
      </c>
      <c r="AK5" s="177">
        <v>0</v>
      </c>
      <c r="AL5" s="177">
        <v>0</v>
      </c>
      <c r="AM5" s="196">
        <f t="shared" ref="AM5:AM11" si="6">+AJ5/AB5</f>
        <v>2</v>
      </c>
      <c r="AN5" s="174"/>
      <c r="AO5" s="174"/>
      <c r="AP5" s="177"/>
      <c r="AQ5" s="170"/>
      <c r="AR5" s="178"/>
      <c r="AS5" s="197" t="s">
        <v>68</v>
      </c>
      <c r="AT5" s="197"/>
      <c r="AU5" s="197"/>
      <c r="AV5" s="198" t="s">
        <v>52</v>
      </c>
      <c r="AW5" s="199">
        <v>2</v>
      </c>
      <c r="AX5" s="199">
        <v>0</v>
      </c>
      <c r="AY5" s="199">
        <v>0</v>
      </c>
      <c r="AZ5" s="177">
        <f t="shared" ref="AZ5" si="7">+AY5+AX5</f>
        <v>0</v>
      </c>
      <c r="BA5" s="199">
        <v>0</v>
      </c>
      <c r="BB5" s="200">
        <f t="shared" ref="BB5:BF19" si="8">+AW5+BG5</f>
        <v>36</v>
      </c>
      <c r="BC5" s="199">
        <f t="shared" si="8"/>
        <v>9</v>
      </c>
      <c r="BD5" s="199">
        <f t="shared" si="8"/>
        <v>9</v>
      </c>
      <c r="BE5" s="177">
        <f t="shared" si="8"/>
        <v>18</v>
      </c>
      <c r="BF5" s="201">
        <f t="shared" si="8"/>
        <v>0</v>
      </c>
      <c r="BG5" s="31">
        <v>34</v>
      </c>
      <c r="BH5" s="31">
        <v>9</v>
      </c>
      <c r="BI5" s="31">
        <v>9</v>
      </c>
      <c r="BJ5" s="31">
        <f t="shared" ref="BJ5" si="9">+BH5+BI5</f>
        <v>18</v>
      </c>
      <c r="BK5" s="31">
        <v>0</v>
      </c>
      <c r="BL5" s="178"/>
      <c r="BM5" s="178"/>
      <c r="BN5" s="64">
        <v>6</v>
      </c>
      <c r="BP5" s="47" t="s">
        <v>478</v>
      </c>
      <c r="BQ5" s="174"/>
      <c r="BR5" s="177">
        <v>6</v>
      </c>
      <c r="BS5" s="177">
        <v>2</v>
      </c>
      <c r="BT5" s="177">
        <v>2</v>
      </c>
      <c r="BU5" s="177">
        <f t="shared" ref="BU5:BU13" si="10">+BS5+BT5</f>
        <v>4</v>
      </c>
      <c r="BV5" s="177">
        <v>0</v>
      </c>
      <c r="BW5" s="202">
        <f>+CB5+BR5</f>
        <v>15</v>
      </c>
      <c r="BX5" s="177">
        <f>+CC5+BS5</f>
        <v>3</v>
      </c>
      <c r="BY5" s="177">
        <f>+CD5+BT5</f>
        <v>2</v>
      </c>
      <c r="BZ5" s="177">
        <f>+BX5+BY5</f>
        <v>5</v>
      </c>
      <c r="CA5" s="203">
        <f>+CF5+BV5</f>
        <v>2</v>
      </c>
      <c r="CB5" s="48">
        <v>9</v>
      </c>
      <c r="CC5" s="48">
        <v>1</v>
      </c>
      <c r="CD5" s="48">
        <v>0</v>
      </c>
      <c r="CE5" s="48">
        <f t="shared" ref="CE5:CE52" si="11">+CC5+CD5</f>
        <v>1</v>
      </c>
      <c r="CF5" s="48">
        <v>2</v>
      </c>
      <c r="CG5" s="178"/>
    </row>
    <row r="6" spans="1:85" ht="16.5" customHeight="1" x14ac:dyDescent="0.25">
      <c r="A6" s="355"/>
      <c r="B6" s="19" t="s">
        <v>627</v>
      </c>
      <c r="C6" s="20" t="s">
        <v>21</v>
      </c>
      <c r="D6" s="42"/>
      <c r="E6" s="20"/>
      <c r="F6" s="42"/>
      <c r="G6" s="19">
        <v>1</v>
      </c>
      <c r="H6" s="19">
        <v>3</v>
      </c>
      <c r="I6" s="19">
        <v>0</v>
      </c>
      <c r="J6" s="19">
        <f t="shared" si="0"/>
        <v>2</v>
      </c>
      <c r="K6" s="91">
        <f t="shared" si="1"/>
        <v>0.25</v>
      </c>
      <c r="L6" s="350">
        <f t="shared" si="2"/>
        <v>15</v>
      </c>
      <c r="M6" s="19">
        <v>15</v>
      </c>
      <c r="N6" s="350">
        <f t="shared" si="3"/>
        <v>21</v>
      </c>
      <c r="O6" s="350">
        <f t="shared" si="4"/>
        <v>2</v>
      </c>
      <c r="P6" s="19">
        <v>3</v>
      </c>
      <c r="Q6" s="355"/>
      <c r="R6" s="355"/>
      <c r="S6" s="321"/>
      <c r="T6" s="94">
        <v>7</v>
      </c>
      <c r="U6" s="106" t="s">
        <v>22</v>
      </c>
      <c r="V6" s="107"/>
      <c r="W6" s="106"/>
      <c r="X6" s="106"/>
      <c r="Y6" s="106" t="s">
        <v>15</v>
      </c>
      <c r="Z6" s="177"/>
      <c r="AA6" s="177"/>
      <c r="AB6" s="177">
        <v>4</v>
      </c>
      <c r="AC6" s="177">
        <v>0</v>
      </c>
      <c r="AD6" s="177">
        <v>1</v>
      </c>
      <c r="AE6" s="177">
        <v>3</v>
      </c>
      <c r="AF6" s="411">
        <f t="shared" si="5"/>
        <v>0.375</v>
      </c>
      <c r="AG6" s="411"/>
      <c r="AH6" s="177">
        <v>0</v>
      </c>
      <c r="AI6" s="177">
        <v>0</v>
      </c>
      <c r="AJ6" s="177">
        <v>13</v>
      </c>
      <c r="AK6" s="177">
        <v>0</v>
      </c>
      <c r="AL6" s="177">
        <v>0</v>
      </c>
      <c r="AM6" s="255">
        <f t="shared" si="6"/>
        <v>3.25</v>
      </c>
      <c r="AN6" s="174"/>
      <c r="AO6" s="174"/>
      <c r="AP6" s="177"/>
      <c r="AQ6" s="170"/>
      <c r="AR6" s="178"/>
      <c r="AS6" s="94">
        <v>6.5</v>
      </c>
      <c r="AT6" s="43">
        <v>11</v>
      </c>
      <c r="AU6" s="41" t="s">
        <v>99</v>
      </c>
      <c r="AV6" s="175" t="s">
        <v>19</v>
      </c>
      <c r="AW6" s="177">
        <v>4</v>
      </c>
      <c r="AX6" s="177">
        <v>2</v>
      </c>
      <c r="AY6" s="177">
        <v>1</v>
      </c>
      <c r="AZ6" s="177">
        <f t="shared" ref="AZ6:AZ15" si="12">+AY6+AX6</f>
        <v>3</v>
      </c>
      <c r="BA6" s="177">
        <v>0</v>
      </c>
      <c r="BB6" s="202">
        <f t="shared" ref="BB6" si="13">+AW6+BG6</f>
        <v>16</v>
      </c>
      <c r="BC6" s="177">
        <f t="shared" si="8"/>
        <v>6</v>
      </c>
      <c r="BD6" s="177">
        <f t="shared" si="8"/>
        <v>4</v>
      </c>
      <c r="BE6" s="177">
        <f t="shared" si="8"/>
        <v>10</v>
      </c>
      <c r="BF6" s="203">
        <f t="shared" si="8"/>
        <v>2</v>
      </c>
      <c r="BG6" s="48">
        <v>12</v>
      </c>
      <c r="BH6" s="48">
        <v>4</v>
      </c>
      <c r="BI6" s="48">
        <v>3</v>
      </c>
      <c r="BJ6" s="48">
        <f t="shared" ref="BJ6:BJ13" si="14">+BH6+BI6</f>
        <v>7</v>
      </c>
      <c r="BK6" s="48">
        <v>2</v>
      </c>
      <c r="BL6" s="178"/>
      <c r="BM6" s="178"/>
      <c r="BN6" s="64">
        <v>6.5</v>
      </c>
      <c r="BP6" s="47" t="s">
        <v>366</v>
      </c>
      <c r="BQ6" s="174"/>
      <c r="BR6" s="177">
        <v>0</v>
      </c>
      <c r="BS6" s="177">
        <v>0</v>
      </c>
      <c r="BT6" s="177">
        <v>0</v>
      </c>
      <c r="BU6" s="177">
        <f t="shared" si="10"/>
        <v>0</v>
      </c>
      <c r="BV6" s="177">
        <v>0</v>
      </c>
      <c r="BW6" s="202">
        <f t="shared" ref="BW6:BY21" si="15">+CB6+BR6</f>
        <v>3</v>
      </c>
      <c r="BX6" s="177">
        <f t="shared" si="15"/>
        <v>0</v>
      </c>
      <c r="BY6" s="177">
        <f t="shared" si="15"/>
        <v>1</v>
      </c>
      <c r="BZ6" s="177">
        <f t="shared" ref="BZ6:BZ52" si="16">+BX6+BY6</f>
        <v>1</v>
      </c>
      <c r="CA6" s="203">
        <f t="shared" ref="CA6:CA52" si="17">+CF6+BV6</f>
        <v>0</v>
      </c>
      <c r="CB6" s="48">
        <v>3</v>
      </c>
      <c r="CC6" s="48">
        <v>0</v>
      </c>
      <c r="CD6" s="48">
        <v>1</v>
      </c>
      <c r="CE6" s="48">
        <f t="shared" si="11"/>
        <v>1</v>
      </c>
      <c r="CF6" s="48">
        <v>0</v>
      </c>
      <c r="CG6" s="178"/>
    </row>
    <row r="7" spans="1:85" ht="16.5" customHeight="1" thickBot="1" x14ac:dyDescent="0.3">
      <c r="A7" s="355"/>
      <c r="B7" s="19" t="s">
        <v>626</v>
      </c>
      <c r="C7" s="20" t="s">
        <v>51</v>
      </c>
      <c r="D7" s="42"/>
      <c r="E7" s="42"/>
      <c r="F7" s="42"/>
      <c r="G7" s="19">
        <v>0</v>
      </c>
      <c r="H7" s="19">
        <v>4</v>
      </c>
      <c r="I7" s="19">
        <v>0</v>
      </c>
      <c r="J7" s="19">
        <f t="shared" si="0"/>
        <v>0</v>
      </c>
      <c r="K7" s="91">
        <f t="shared" si="1"/>
        <v>0</v>
      </c>
      <c r="L7" s="350">
        <f t="shared" si="2"/>
        <v>4</v>
      </c>
      <c r="M7" s="19">
        <v>14</v>
      </c>
      <c r="N7" s="350">
        <f t="shared" si="3"/>
        <v>7</v>
      </c>
      <c r="O7" s="350">
        <f t="shared" si="4"/>
        <v>0</v>
      </c>
      <c r="P7" s="19">
        <v>4</v>
      </c>
      <c r="Q7" s="355"/>
      <c r="R7" s="355"/>
      <c r="S7" s="321"/>
      <c r="T7" s="94">
        <v>8</v>
      </c>
      <c r="U7" s="106" t="s">
        <v>18</v>
      </c>
      <c r="V7" s="107"/>
      <c r="W7" s="106"/>
      <c r="X7" s="106"/>
      <c r="Y7" s="106" t="s">
        <v>177</v>
      </c>
      <c r="Z7" s="177"/>
      <c r="AA7" s="177"/>
      <c r="AB7" s="177">
        <v>4</v>
      </c>
      <c r="AC7" s="177">
        <v>0</v>
      </c>
      <c r="AD7" s="177">
        <v>2</v>
      </c>
      <c r="AE7" s="177">
        <v>2</v>
      </c>
      <c r="AF7" s="411">
        <f t="shared" si="5"/>
        <v>0.25</v>
      </c>
      <c r="AG7" s="411"/>
      <c r="AH7" s="177">
        <v>0</v>
      </c>
      <c r="AI7" s="177">
        <v>0</v>
      </c>
      <c r="AJ7" s="177">
        <v>13</v>
      </c>
      <c r="AK7" s="177">
        <v>0</v>
      </c>
      <c r="AL7" s="177">
        <v>0</v>
      </c>
      <c r="AM7" s="255">
        <f t="shared" si="6"/>
        <v>3.25</v>
      </c>
      <c r="AN7" s="174"/>
      <c r="AO7" s="174"/>
      <c r="AP7" s="177"/>
      <c r="AQ7" s="170"/>
      <c r="AR7" s="178"/>
      <c r="AS7" s="94">
        <v>8.5</v>
      </c>
      <c r="AT7" s="43">
        <v>13</v>
      </c>
      <c r="AU7" s="41" t="s">
        <v>72</v>
      </c>
      <c r="AV7" s="175" t="s">
        <v>19</v>
      </c>
      <c r="AW7" s="177">
        <v>4</v>
      </c>
      <c r="AX7" s="177">
        <v>1</v>
      </c>
      <c r="AY7" s="177">
        <v>1</v>
      </c>
      <c r="AZ7" s="177">
        <f t="shared" si="12"/>
        <v>2</v>
      </c>
      <c r="BA7" s="177">
        <v>0</v>
      </c>
      <c r="BB7" s="202">
        <f t="shared" si="8"/>
        <v>17</v>
      </c>
      <c r="BC7" s="177">
        <f t="shared" si="8"/>
        <v>9</v>
      </c>
      <c r="BD7" s="177">
        <f t="shared" si="8"/>
        <v>8</v>
      </c>
      <c r="BE7" s="177">
        <f t="shared" si="8"/>
        <v>17</v>
      </c>
      <c r="BF7" s="203">
        <f t="shared" si="8"/>
        <v>0</v>
      </c>
      <c r="BG7" s="48">
        <v>13</v>
      </c>
      <c r="BH7" s="48">
        <v>8</v>
      </c>
      <c r="BI7" s="48">
        <v>7</v>
      </c>
      <c r="BJ7" s="48">
        <f t="shared" si="14"/>
        <v>15</v>
      </c>
      <c r="BK7" s="48">
        <v>0</v>
      </c>
      <c r="BL7" s="178"/>
      <c r="BM7" s="178"/>
      <c r="BN7" s="64">
        <v>8</v>
      </c>
      <c r="BP7" s="47" t="s">
        <v>611</v>
      </c>
      <c r="BQ7" s="174"/>
      <c r="BR7" s="177">
        <v>1</v>
      </c>
      <c r="BS7" s="177">
        <v>0</v>
      </c>
      <c r="BT7" s="177">
        <v>1</v>
      </c>
      <c r="BU7" s="177">
        <f t="shared" si="10"/>
        <v>1</v>
      </c>
      <c r="BV7" s="177">
        <v>0</v>
      </c>
      <c r="BW7" s="202">
        <f t="shared" si="15"/>
        <v>2</v>
      </c>
      <c r="BX7" s="177">
        <f t="shared" si="15"/>
        <v>1</v>
      </c>
      <c r="BY7" s="177">
        <f t="shared" si="15"/>
        <v>1</v>
      </c>
      <c r="BZ7" s="177">
        <f t="shared" si="16"/>
        <v>2</v>
      </c>
      <c r="CA7" s="203">
        <f t="shared" si="17"/>
        <v>0</v>
      </c>
      <c r="CB7" s="48">
        <v>1</v>
      </c>
      <c r="CC7" s="48">
        <v>1</v>
      </c>
      <c r="CD7" s="48">
        <v>0</v>
      </c>
      <c r="CE7" s="48">
        <f t="shared" si="11"/>
        <v>1</v>
      </c>
      <c r="CF7" s="48">
        <v>0</v>
      </c>
      <c r="CG7" s="178"/>
    </row>
    <row r="8" spans="1:85" ht="16.5" customHeight="1" x14ac:dyDescent="0.25">
      <c r="A8" s="355"/>
      <c r="B8" s="23" t="s">
        <v>628</v>
      </c>
      <c r="C8" s="252" t="s">
        <v>86</v>
      </c>
      <c r="D8" s="84"/>
      <c r="E8" s="252"/>
      <c r="F8" s="84"/>
      <c r="G8" s="23">
        <v>4</v>
      </c>
      <c r="H8" s="23">
        <v>0</v>
      </c>
      <c r="I8" s="23">
        <v>0</v>
      </c>
      <c r="J8" s="23">
        <f t="shared" si="0"/>
        <v>8</v>
      </c>
      <c r="K8" s="253">
        <f t="shared" si="1"/>
        <v>1</v>
      </c>
      <c r="L8" s="351">
        <f t="shared" si="2"/>
        <v>18</v>
      </c>
      <c r="M8" s="23">
        <v>7</v>
      </c>
      <c r="N8" s="351">
        <f t="shared" si="3"/>
        <v>31</v>
      </c>
      <c r="O8" s="351">
        <f t="shared" si="4"/>
        <v>10</v>
      </c>
      <c r="P8" s="23">
        <v>1</v>
      </c>
      <c r="Q8" s="355"/>
      <c r="R8" s="355"/>
      <c r="S8" s="321"/>
      <c r="T8" s="94">
        <v>7.5</v>
      </c>
      <c r="U8" s="106" t="s">
        <v>127</v>
      </c>
      <c r="V8" s="107"/>
      <c r="W8" s="106"/>
      <c r="X8" s="106"/>
      <c r="Y8" s="106" t="s">
        <v>19</v>
      </c>
      <c r="Z8" s="177"/>
      <c r="AA8" s="177"/>
      <c r="AB8" s="177">
        <v>3</v>
      </c>
      <c r="AC8" s="177">
        <v>0</v>
      </c>
      <c r="AD8" s="177">
        <v>3</v>
      </c>
      <c r="AE8" s="177">
        <v>0</v>
      </c>
      <c r="AF8" s="411">
        <f t="shared" si="5"/>
        <v>0</v>
      </c>
      <c r="AG8" s="411"/>
      <c r="AH8" s="177">
        <v>0</v>
      </c>
      <c r="AI8" s="177">
        <v>0</v>
      </c>
      <c r="AJ8" s="177">
        <v>10</v>
      </c>
      <c r="AK8" s="177">
        <v>2</v>
      </c>
      <c r="AL8" s="177">
        <v>0</v>
      </c>
      <c r="AM8" s="255">
        <f t="shared" si="6"/>
        <v>3.3333333333333335</v>
      </c>
      <c r="AN8" s="174"/>
      <c r="AO8" s="174"/>
      <c r="AP8" s="177"/>
      <c r="AQ8" s="170"/>
      <c r="AR8" s="178"/>
      <c r="AS8" s="94">
        <v>7</v>
      </c>
      <c r="AT8" s="43">
        <v>6</v>
      </c>
      <c r="AU8" s="41" t="s">
        <v>58</v>
      </c>
      <c r="AV8" s="175" t="s">
        <v>19</v>
      </c>
      <c r="AW8" s="177">
        <v>4</v>
      </c>
      <c r="AX8" s="177">
        <v>0</v>
      </c>
      <c r="AY8" s="177">
        <v>2</v>
      </c>
      <c r="AZ8" s="177">
        <f t="shared" si="12"/>
        <v>2</v>
      </c>
      <c r="BA8" s="177">
        <v>0</v>
      </c>
      <c r="BB8" s="202">
        <f t="shared" si="8"/>
        <v>19</v>
      </c>
      <c r="BC8" s="177">
        <f t="shared" si="8"/>
        <v>1</v>
      </c>
      <c r="BD8" s="177">
        <f t="shared" si="8"/>
        <v>9</v>
      </c>
      <c r="BE8" s="177">
        <f t="shared" si="8"/>
        <v>10</v>
      </c>
      <c r="BF8" s="203">
        <f t="shared" si="8"/>
        <v>0</v>
      </c>
      <c r="BG8" s="48">
        <v>15</v>
      </c>
      <c r="BH8" s="48">
        <v>1</v>
      </c>
      <c r="BI8" s="48">
        <v>7</v>
      </c>
      <c r="BJ8" s="48">
        <f t="shared" si="14"/>
        <v>8</v>
      </c>
      <c r="BK8" s="48">
        <v>0</v>
      </c>
      <c r="BL8" s="178"/>
      <c r="BM8" s="178"/>
      <c r="BN8" s="64">
        <v>6.5</v>
      </c>
      <c r="BP8" s="47" t="s">
        <v>443</v>
      </c>
      <c r="BQ8" s="47" t="s">
        <v>692</v>
      </c>
      <c r="BR8" s="177">
        <v>1</v>
      </c>
      <c r="BS8" s="177">
        <v>0</v>
      </c>
      <c r="BT8" s="177">
        <v>0</v>
      </c>
      <c r="BU8" s="177">
        <f t="shared" ref="BU8" si="18">+BS8+BT8</f>
        <v>0</v>
      </c>
      <c r="BV8" s="177">
        <v>0</v>
      </c>
      <c r="BW8" s="202">
        <f t="shared" si="15"/>
        <v>8</v>
      </c>
      <c r="BX8" s="177">
        <f t="shared" si="15"/>
        <v>7</v>
      </c>
      <c r="BY8" s="177">
        <f t="shared" si="15"/>
        <v>3</v>
      </c>
      <c r="BZ8" s="177">
        <f t="shared" si="16"/>
        <v>10</v>
      </c>
      <c r="CA8" s="203">
        <f t="shared" si="17"/>
        <v>0</v>
      </c>
      <c r="CB8" s="48">
        <v>7</v>
      </c>
      <c r="CC8" s="48">
        <v>7</v>
      </c>
      <c r="CD8" s="48">
        <v>3</v>
      </c>
      <c r="CE8" s="48">
        <f t="shared" si="11"/>
        <v>10</v>
      </c>
      <c r="CF8" s="48">
        <v>0</v>
      </c>
      <c r="CG8" s="178"/>
    </row>
    <row r="9" spans="1:85" ht="16.5" customHeight="1" x14ac:dyDescent="0.25">
      <c r="A9" s="355"/>
      <c r="B9" s="19" t="s">
        <v>631</v>
      </c>
      <c r="C9" s="20" t="s">
        <v>53</v>
      </c>
      <c r="D9" s="42"/>
      <c r="E9" s="20"/>
      <c r="F9" s="42"/>
      <c r="G9" s="19">
        <v>1</v>
      </c>
      <c r="H9" s="19">
        <v>2</v>
      </c>
      <c r="I9" s="19">
        <v>1</v>
      </c>
      <c r="J9" s="19">
        <f t="shared" si="0"/>
        <v>3</v>
      </c>
      <c r="K9" s="91">
        <f t="shared" si="1"/>
        <v>0.375</v>
      </c>
      <c r="L9" s="350">
        <f t="shared" si="2"/>
        <v>9</v>
      </c>
      <c r="M9" s="19">
        <v>15</v>
      </c>
      <c r="N9" s="350">
        <f t="shared" si="3"/>
        <v>13</v>
      </c>
      <c r="O9" s="350">
        <f t="shared" si="4"/>
        <v>10</v>
      </c>
      <c r="P9" s="19">
        <v>2</v>
      </c>
      <c r="Q9" s="355"/>
      <c r="R9" s="355"/>
      <c r="S9" s="321"/>
      <c r="T9" s="94">
        <v>8</v>
      </c>
      <c r="U9" s="106" t="s">
        <v>126</v>
      </c>
      <c r="V9" s="107"/>
      <c r="W9" s="106"/>
      <c r="X9" s="106"/>
      <c r="Y9" s="106" t="s">
        <v>21</v>
      </c>
      <c r="Z9" s="177"/>
      <c r="AA9" s="177"/>
      <c r="AB9" s="177">
        <v>4</v>
      </c>
      <c r="AC9" s="177">
        <v>1</v>
      </c>
      <c r="AD9" s="177">
        <v>3</v>
      </c>
      <c r="AE9" s="177">
        <v>0</v>
      </c>
      <c r="AF9" s="411">
        <f t="shared" si="5"/>
        <v>0.25</v>
      </c>
      <c r="AG9" s="411"/>
      <c r="AH9" s="177">
        <v>0</v>
      </c>
      <c r="AI9" s="177">
        <v>0</v>
      </c>
      <c r="AJ9" s="177">
        <v>14</v>
      </c>
      <c r="AK9" s="177">
        <v>1</v>
      </c>
      <c r="AL9" s="177">
        <v>1</v>
      </c>
      <c r="AM9" s="255">
        <f t="shared" si="6"/>
        <v>3.5</v>
      </c>
      <c r="AN9" s="174"/>
      <c r="AO9" s="174"/>
      <c r="AP9" s="177"/>
      <c r="AQ9" s="170"/>
      <c r="AR9" s="178"/>
      <c r="AS9" s="94">
        <v>6</v>
      </c>
      <c r="AT9" s="43">
        <v>2</v>
      </c>
      <c r="AU9" s="41" t="s">
        <v>100</v>
      </c>
      <c r="AV9" s="175" t="s">
        <v>19</v>
      </c>
      <c r="AW9" s="177">
        <v>4</v>
      </c>
      <c r="AX9" s="177">
        <v>1</v>
      </c>
      <c r="AY9" s="177">
        <v>0</v>
      </c>
      <c r="AZ9" s="177">
        <f t="shared" si="12"/>
        <v>1</v>
      </c>
      <c r="BA9" s="177">
        <v>0</v>
      </c>
      <c r="BB9" s="202">
        <f t="shared" si="8"/>
        <v>19</v>
      </c>
      <c r="BC9" s="177">
        <f t="shared" si="8"/>
        <v>1</v>
      </c>
      <c r="BD9" s="177">
        <f t="shared" si="8"/>
        <v>0</v>
      </c>
      <c r="BE9" s="177">
        <f t="shared" si="8"/>
        <v>1</v>
      </c>
      <c r="BF9" s="203">
        <f t="shared" si="8"/>
        <v>0</v>
      </c>
      <c r="BG9" s="48">
        <v>15</v>
      </c>
      <c r="BH9" s="48">
        <v>0</v>
      </c>
      <c r="BI9" s="48">
        <v>0</v>
      </c>
      <c r="BJ9" s="48">
        <f t="shared" si="14"/>
        <v>0</v>
      </c>
      <c r="BK9" s="48">
        <v>0</v>
      </c>
      <c r="BL9" s="178"/>
      <c r="BM9" s="178"/>
      <c r="BN9" s="64">
        <v>7.5</v>
      </c>
      <c r="BP9" s="47" t="s">
        <v>365</v>
      </c>
      <c r="BQ9" s="174"/>
      <c r="BR9" s="177">
        <v>4</v>
      </c>
      <c r="BS9" s="177">
        <v>0</v>
      </c>
      <c r="BT9" s="177">
        <v>2</v>
      </c>
      <c r="BU9" s="177">
        <f t="shared" si="10"/>
        <v>2</v>
      </c>
      <c r="BV9" s="177">
        <v>0</v>
      </c>
      <c r="BW9" s="202">
        <f t="shared" si="15"/>
        <v>6</v>
      </c>
      <c r="BX9" s="177">
        <f t="shared" si="15"/>
        <v>0</v>
      </c>
      <c r="BY9" s="177">
        <f t="shared" si="15"/>
        <v>2</v>
      </c>
      <c r="BZ9" s="177">
        <f t="shared" si="16"/>
        <v>2</v>
      </c>
      <c r="CA9" s="203">
        <f t="shared" si="17"/>
        <v>0</v>
      </c>
      <c r="CB9" s="48">
        <v>2</v>
      </c>
      <c r="CC9" s="48">
        <v>0</v>
      </c>
      <c r="CD9" s="48">
        <v>0</v>
      </c>
      <c r="CE9" s="48">
        <f t="shared" si="11"/>
        <v>0</v>
      </c>
      <c r="CF9" s="48">
        <v>0</v>
      </c>
      <c r="CG9" s="178"/>
    </row>
    <row r="10" spans="1:85" ht="16.5" customHeight="1" x14ac:dyDescent="0.25">
      <c r="A10" s="206"/>
      <c r="B10" s="19" t="s">
        <v>630</v>
      </c>
      <c r="C10" s="20" t="s">
        <v>15</v>
      </c>
      <c r="D10" s="42"/>
      <c r="E10" s="20"/>
      <c r="F10" s="42"/>
      <c r="G10" s="19">
        <v>0</v>
      </c>
      <c r="H10" s="19">
        <v>1</v>
      </c>
      <c r="I10" s="19">
        <v>3</v>
      </c>
      <c r="J10" s="19">
        <f t="shared" si="0"/>
        <v>3</v>
      </c>
      <c r="K10" s="91">
        <f t="shared" si="1"/>
        <v>0.375</v>
      </c>
      <c r="L10" s="350">
        <f t="shared" si="2"/>
        <v>10</v>
      </c>
      <c r="M10" s="19">
        <v>13</v>
      </c>
      <c r="N10" s="350">
        <f t="shared" si="3"/>
        <v>15</v>
      </c>
      <c r="O10" s="350">
        <f t="shared" si="4"/>
        <v>14</v>
      </c>
      <c r="P10" s="19">
        <v>3</v>
      </c>
      <c r="Q10" s="206"/>
      <c r="R10" s="206"/>
      <c r="S10" s="322"/>
      <c r="T10" s="94">
        <v>7.5</v>
      </c>
      <c r="U10" s="106" t="s">
        <v>149</v>
      </c>
      <c r="V10" s="107"/>
      <c r="W10" s="106"/>
      <c r="X10" s="106"/>
      <c r="Y10" s="106" t="s">
        <v>23</v>
      </c>
      <c r="Z10" s="177"/>
      <c r="AA10" s="177"/>
      <c r="AB10" s="177">
        <v>4</v>
      </c>
      <c r="AC10" s="177">
        <v>3</v>
      </c>
      <c r="AD10" s="177">
        <v>1</v>
      </c>
      <c r="AE10" s="177">
        <v>0</v>
      </c>
      <c r="AF10" s="411">
        <f t="shared" si="5"/>
        <v>0.75</v>
      </c>
      <c r="AG10" s="411"/>
      <c r="AH10" s="177">
        <v>2</v>
      </c>
      <c r="AI10" s="177">
        <v>1</v>
      </c>
      <c r="AJ10" s="177">
        <v>14</v>
      </c>
      <c r="AK10" s="177">
        <v>0</v>
      </c>
      <c r="AL10" s="177">
        <v>1</v>
      </c>
      <c r="AM10" s="255">
        <f t="shared" si="6"/>
        <v>3.5</v>
      </c>
      <c r="AN10" s="174"/>
      <c r="AO10" s="174"/>
      <c r="AP10" s="177"/>
      <c r="AQ10" s="170"/>
      <c r="AR10" s="178"/>
      <c r="AS10" s="94">
        <v>9</v>
      </c>
      <c r="AT10" s="43">
        <v>4</v>
      </c>
      <c r="AU10" s="41" t="s">
        <v>117</v>
      </c>
      <c r="AV10" s="175" t="s">
        <v>19</v>
      </c>
      <c r="AW10" s="177">
        <v>4</v>
      </c>
      <c r="AX10" s="177">
        <v>0</v>
      </c>
      <c r="AY10" s="177">
        <v>1</v>
      </c>
      <c r="AZ10" s="177">
        <f t="shared" si="12"/>
        <v>1</v>
      </c>
      <c r="BA10" s="177">
        <v>0</v>
      </c>
      <c r="BB10" s="202">
        <f t="shared" si="8"/>
        <v>13</v>
      </c>
      <c r="BC10" s="177">
        <f t="shared" si="8"/>
        <v>5</v>
      </c>
      <c r="BD10" s="177">
        <f t="shared" si="8"/>
        <v>3</v>
      </c>
      <c r="BE10" s="177">
        <f t="shared" si="8"/>
        <v>8</v>
      </c>
      <c r="BF10" s="203">
        <f t="shared" si="8"/>
        <v>2</v>
      </c>
      <c r="BG10" s="48">
        <v>9</v>
      </c>
      <c r="BH10" s="48">
        <v>5</v>
      </c>
      <c r="BI10" s="48">
        <v>2</v>
      </c>
      <c r="BJ10" s="48">
        <f t="shared" si="14"/>
        <v>7</v>
      </c>
      <c r="BK10" s="48">
        <v>2</v>
      </c>
      <c r="BL10" s="178"/>
      <c r="BM10" s="178"/>
      <c r="BN10" s="64">
        <v>8</v>
      </c>
      <c r="BP10" s="47" t="s">
        <v>408</v>
      </c>
      <c r="BQ10" s="174"/>
      <c r="BR10" s="177">
        <v>0</v>
      </c>
      <c r="BS10" s="177">
        <v>0</v>
      </c>
      <c r="BT10" s="177">
        <v>0</v>
      </c>
      <c r="BU10" s="177">
        <f t="shared" si="10"/>
        <v>0</v>
      </c>
      <c r="BV10" s="177">
        <v>0</v>
      </c>
      <c r="BW10" s="202">
        <f t="shared" si="15"/>
        <v>1</v>
      </c>
      <c r="BX10" s="177">
        <f t="shared" si="15"/>
        <v>0</v>
      </c>
      <c r="BY10" s="177">
        <f t="shared" si="15"/>
        <v>0</v>
      </c>
      <c r="BZ10" s="177">
        <f t="shared" si="16"/>
        <v>0</v>
      </c>
      <c r="CA10" s="203">
        <f t="shared" si="17"/>
        <v>0</v>
      </c>
      <c r="CB10" s="48">
        <v>1</v>
      </c>
      <c r="CC10" s="48">
        <v>0</v>
      </c>
      <c r="CD10" s="48">
        <v>0</v>
      </c>
      <c r="CE10" s="48">
        <f t="shared" si="11"/>
        <v>0</v>
      </c>
      <c r="CF10" s="48">
        <v>0</v>
      </c>
      <c r="CG10" s="178"/>
    </row>
    <row r="11" spans="1:85" ht="16.5" customHeight="1" thickBot="1" x14ac:dyDescent="0.3">
      <c r="A11" s="206"/>
      <c r="B11" s="19" t="s">
        <v>629</v>
      </c>
      <c r="C11" s="20" t="s">
        <v>172</v>
      </c>
      <c r="D11" s="42"/>
      <c r="E11" s="42"/>
      <c r="F11" s="42"/>
      <c r="G11" s="19">
        <v>0</v>
      </c>
      <c r="H11" s="19">
        <v>2</v>
      </c>
      <c r="I11" s="19">
        <v>2</v>
      </c>
      <c r="J11" s="19">
        <f t="shared" si="0"/>
        <v>2</v>
      </c>
      <c r="K11" s="91">
        <f t="shared" si="1"/>
        <v>0.25</v>
      </c>
      <c r="L11" s="350">
        <f t="shared" si="2"/>
        <v>11</v>
      </c>
      <c r="M11" s="19">
        <v>13</v>
      </c>
      <c r="N11" s="350">
        <f t="shared" si="3"/>
        <v>18</v>
      </c>
      <c r="O11" s="350">
        <f t="shared" si="4"/>
        <v>16</v>
      </c>
      <c r="P11" s="19">
        <v>4</v>
      </c>
      <c r="Q11" s="206"/>
      <c r="R11" s="206"/>
      <c r="S11" s="322"/>
      <c r="T11" s="94">
        <v>7</v>
      </c>
      <c r="U11" s="106" t="s">
        <v>24</v>
      </c>
      <c r="V11" s="107"/>
      <c r="W11" s="106"/>
      <c r="X11" s="106"/>
      <c r="Y11" s="106" t="s">
        <v>25</v>
      </c>
      <c r="Z11" s="177"/>
      <c r="AA11" s="177"/>
      <c r="AB11" s="177">
        <v>4</v>
      </c>
      <c r="AC11" s="177">
        <v>1</v>
      </c>
      <c r="AD11" s="177">
        <v>2</v>
      </c>
      <c r="AE11" s="177">
        <v>1</v>
      </c>
      <c r="AF11" s="411">
        <f t="shared" si="5"/>
        <v>0.375</v>
      </c>
      <c r="AG11" s="411"/>
      <c r="AH11" s="177">
        <v>2</v>
      </c>
      <c r="AI11" s="177">
        <v>0</v>
      </c>
      <c r="AJ11" s="177">
        <v>15</v>
      </c>
      <c r="AK11" s="177">
        <v>0</v>
      </c>
      <c r="AL11" s="177">
        <v>0</v>
      </c>
      <c r="AM11" s="255">
        <f t="shared" si="6"/>
        <v>3.75</v>
      </c>
      <c r="AN11" s="174"/>
      <c r="AO11" s="174"/>
      <c r="AP11" s="176"/>
      <c r="AQ11" s="170"/>
      <c r="AR11" s="178"/>
      <c r="AS11" s="94">
        <v>7</v>
      </c>
      <c r="AT11" s="43">
        <v>10</v>
      </c>
      <c r="AU11" s="41" t="s">
        <v>47</v>
      </c>
      <c r="AV11" s="175" t="s">
        <v>19</v>
      </c>
      <c r="AW11" s="177">
        <v>3</v>
      </c>
      <c r="AX11" s="177">
        <v>0</v>
      </c>
      <c r="AY11" s="177">
        <v>1</v>
      </c>
      <c r="AZ11" s="177">
        <f t="shared" si="12"/>
        <v>1</v>
      </c>
      <c r="BA11" s="177">
        <v>0</v>
      </c>
      <c r="BB11" s="202">
        <f t="shared" si="8"/>
        <v>14</v>
      </c>
      <c r="BC11" s="177">
        <f t="shared" si="8"/>
        <v>3</v>
      </c>
      <c r="BD11" s="177">
        <f t="shared" si="8"/>
        <v>3</v>
      </c>
      <c r="BE11" s="177">
        <f t="shared" si="8"/>
        <v>6</v>
      </c>
      <c r="BF11" s="203">
        <f t="shared" si="8"/>
        <v>2</v>
      </c>
      <c r="BG11" s="48">
        <v>11</v>
      </c>
      <c r="BH11" s="48">
        <v>3</v>
      </c>
      <c r="BI11" s="48">
        <v>2</v>
      </c>
      <c r="BJ11" s="48">
        <f t="shared" si="14"/>
        <v>5</v>
      </c>
      <c r="BK11" s="48">
        <v>2</v>
      </c>
      <c r="BL11" s="178"/>
      <c r="BM11" s="178"/>
      <c r="BN11" s="64">
        <v>7.5</v>
      </c>
      <c r="BP11" s="47" t="s">
        <v>334</v>
      </c>
      <c r="BQ11" s="174"/>
      <c r="BR11" s="177">
        <v>2</v>
      </c>
      <c r="BS11" s="177">
        <v>1</v>
      </c>
      <c r="BT11" s="177">
        <v>0</v>
      </c>
      <c r="BU11" s="177">
        <f t="shared" si="10"/>
        <v>1</v>
      </c>
      <c r="BV11" s="177">
        <v>0</v>
      </c>
      <c r="BW11" s="202">
        <f t="shared" si="15"/>
        <v>9</v>
      </c>
      <c r="BX11" s="177">
        <f t="shared" si="15"/>
        <v>3</v>
      </c>
      <c r="BY11" s="177">
        <f t="shared" si="15"/>
        <v>2</v>
      </c>
      <c r="BZ11" s="177">
        <f t="shared" si="16"/>
        <v>5</v>
      </c>
      <c r="CA11" s="203">
        <f t="shared" si="17"/>
        <v>4</v>
      </c>
      <c r="CB11" s="48">
        <v>7</v>
      </c>
      <c r="CC11" s="48">
        <v>2</v>
      </c>
      <c r="CD11" s="48">
        <v>2</v>
      </c>
      <c r="CE11" s="48">
        <f t="shared" si="11"/>
        <v>4</v>
      </c>
      <c r="CF11" s="48">
        <v>4</v>
      </c>
      <c r="CG11" s="178"/>
    </row>
    <row r="12" spans="1:85" ht="16.5" customHeight="1" x14ac:dyDescent="0.25">
      <c r="A12" s="206"/>
      <c r="B12" s="21"/>
      <c r="C12" s="21"/>
      <c r="D12" s="21"/>
      <c r="E12" s="22"/>
      <c r="F12" s="21"/>
      <c r="G12" s="23">
        <f>SUM(G4:G11)</f>
        <v>13</v>
      </c>
      <c r="H12" s="23">
        <f>SUM(H4:H11)</f>
        <v>13</v>
      </c>
      <c r="I12" s="23">
        <f>SUM(I4:I11)</f>
        <v>6</v>
      </c>
      <c r="J12" s="23"/>
      <c r="K12" s="23"/>
      <c r="L12" s="23">
        <f>SUM(L4:L11)</f>
        <v>99</v>
      </c>
      <c r="M12" s="23">
        <f>SUM(M4:M11)</f>
        <v>99</v>
      </c>
      <c r="N12" s="23">
        <f>SUM(N4:N11)</f>
        <v>153</v>
      </c>
      <c r="O12" s="23">
        <f>SUM(O4:O11)</f>
        <v>78</v>
      </c>
      <c r="P12" s="23"/>
      <c r="Q12" s="206"/>
      <c r="R12" s="206"/>
      <c r="S12" s="322"/>
      <c r="T12" s="94">
        <v>7.5</v>
      </c>
      <c r="U12" s="106" t="s">
        <v>16</v>
      </c>
      <c r="V12" s="107"/>
      <c r="W12" s="106"/>
      <c r="X12" s="106"/>
      <c r="Y12" s="106" t="s">
        <v>17</v>
      </c>
      <c r="Z12" s="177"/>
      <c r="AA12" s="177"/>
      <c r="AB12" s="177">
        <v>0</v>
      </c>
      <c r="AC12" s="177">
        <v>0</v>
      </c>
      <c r="AD12" s="177">
        <v>0</v>
      </c>
      <c r="AE12" s="177">
        <v>0</v>
      </c>
      <c r="AF12" s="319"/>
      <c r="AG12" s="319"/>
      <c r="AH12" s="177">
        <v>0</v>
      </c>
      <c r="AI12" s="177">
        <v>0</v>
      </c>
      <c r="AJ12" s="177">
        <v>0</v>
      </c>
      <c r="AK12" s="177">
        <v>0</v>
      </c>
      <c r="AL12" s="177">
        <v>0</v>
      </c>
      <c r="AM12" s="255"/>
      <c r="AN12" s="174"/>
      <c r="AO12" s="174"/>
      <c r="AP12" s="174"/>
      <c r="AQ12" s="170"/>
      <c r="AR12" s="178"/>
      <c r="AS12" s="94">
        <v>7.5</v>
      </c>
      <c r="AT12" s="43">
        <v>3</v>
      </c>
      <c r="AU12" s="41" t="s">
        <v>66</v>
      </c>
      <c r="AV12" s="175" t="s">
        <v>19</v>
      </c>
      <c r="AW12" s="177">
        <v>4</v>
      </c>
      <c r="AX12" s="177">
        <v>0</v>
      </c>
      <c r="AY12" s="177">
        <v>1</v>
      </c>
      <c r="AZ12" s="177">
        <f t="shared" si="12"/>
        <v>1</v>
      </c>
      <c r="BA12" s="177">
        <v>0</v>
      </c>
      <c r="BB12" s="202">
        <f t="shared" si="8"/>
        <v>17</v>
      </c>
      <c r="BC12" s="177">
        <f t="shared" si="8"/>
        <v>0</v>
      </c>
      <c r="BD12" s="177">
        <f t="shared" si="8"/>
        <v>4</v>
      </c>
      <c r="BE12" s="177">
        <f t="shared" si="8"/>
        <v>4</v>
      </c>
      <c r="BF12" s="203">
        <f t="shared" si="8"/>
        <v>0</v>
      </c>
      <c r="BG12" s="48">
        <v>13</v>
      </c>
      <c r="BH12" s="48">
        <v>0</v>
      </c>
      <c r="BI12" s="48">
        <v>3</v>
      </c>
      <c r="BJ12" s="48">
        <f t="shared" si="14"/>
        <v>3</v>
      </c>
      <c r="BK12" s="48">
        <v>0</v>
      </c>
      <c r="BL12" s="178"/>
      <c r="BM12" s="178"/>
      <c r="BN12" s="64">
        <v>6</v>
      </c>
      <c r="BP12" s="47" t="s">
        <v>367</v>
      </c>
      <c r="BQ12" s="174"/>
      <c r="BR12" s="177">
        <v>0</v>
      </c>
      <c r="BS12" s="177">
        <v>0</v>
      </c>
      <c r="BT12" s="177">
        <v>0</v>
      </c>
      <c r="BU12" s="177">
        <f t="shared" si="10"/>
        <v>0</v>
      </c>
      <c r="BV12" s="177">
        <v>0</v>
      </c>
      <c r="BW12" s="202">
        <f t="shared" si="15"/>
        <v>3</v>
      </c>
      <c r="BX12" s="177">
        <f t="shared" si="15"/>
        <v>0</v>
      </c>
      <c r="BY12" s="177">
        <f t="shared" si="15"/>
        <v>0</v>
      </c>
      <c r="BZ12" s="177">
        <f t="shared" si="16"/>
        <v>0</v>
      </c>
      <c r="CA12" s="203">
        <f t="shared" si="17"/>
        <v>0</v>
      </c>
      <c r="CB12" s="48">
        <v>3</v>
      </c>
      <c r="CC12" s="48">
        <v>0</v>
      </c>
      <c r="CD12" s="48">
        <v>0</v>
      </c>
      <c r="CE12" s="48">
        <f t="shared" si="11"/>
        <v>0</v>
      </c>
      <c r="CF12" s="48">
        <v>0</v>
      </c>
      <c r="CG12" s="178"/>
    </row>
    <row r="13" spans="1:85" ht="16.5" customHeight="1" thickBot="1" x14ac:dyDescent="0.3">
      <c r="A13" s="178"/>
      <c r="Q13" s="178"/>
      <c r="R13" s="178"/>
      <c r="S13" s="323"/>
      <c r="T13" s="194"/>
      <c r="U13" s="175" t="s">
        <v>26</v>
      </c>
      <c r="V13" s="174"/>
      <c r="W13" s="175"/>
      <c r="X13" s="176"/>
      <c r="Y13" s="175"/>
      <c r="Z13" s="177"/>
      <c r="AA13" s="177"/>
      <c r="AB13" s="177">
        <f>+AB80</f>
        <v>5</v>
      </c>
      <c r="AC13" s="177">
        <f t="shared" ref="AC13:AE13" si="19">+AC80</f>
        <v>4</v>
      </c>
      <c r="AD13" s="177">
        <f t="shared" si="19"/>
        <v>1</v>
      </c>
      <c r="AE13" s="177">
        <f t="shared" si="19"/>
        <v>0</v>
      </c>
      <c r="AF13" s="411">
        <f t="shared" ref="AF13:AF14" si="20">+(AC13*2+AE13)/(2*AB13)</f>
        <v>0.8</v>
      </c>
      <c r="AG13" s="411"/>
      <c r="AH13" s="177">
        <f t="shared" ref="AH13:AL13" si="21">+AH80</f>
        <v>0</v>
      </c>
      <c r="AI13" s="177">
        <f t="shared" si="21"/>
        <v>0</v>
      </c>
      <c r="AJ13" s="177">
        <f t="shared" si="21"/>
        <v>9</v>
      </c>
      <c r="AK13" s="177">
        <f t="shared" si="21"/>
        <v>0</v>
      </c>
      <c r="AL13" s="177">
        <f t="shared" si="21"/>
        <v>0</v>
      </c>
      <c r="AM13" s="256">
        <f t="shared" ref="AM13:AM14" si="22">+AJ13/AB13</f>
        <v>1.8</v>
      </c>
      <c r="AN13" s="174"/>
      <c r="AO13" s="174"/>
      <c r="AP13" s="174"/>
      <c r="AQ13" s="170"/>
      <c r="AR13" s="178"/>
      <c r="AS13" s="94">
        <v>6.5</v>
      </c>
      <c r="AT13" s="43">
        <v>5</v>
      </c>
      <c r="AU13" s="41" t="s">
        <v>75</v>
      </c>
      <c r="AV13" s="175" t="s">
        <v>19</v>
      </c>
      <c r="AW13" s="177">
        <v>4</v>
      </c>
      <c r="AX13" s="177">
        <v>0</v>
      </c>
      <c r="AY13" s="177">
        <v>0</v>
      </c>
      <c r="AZ13" s="177">
        <f t="shared" si="12"/>
        <v>0</v>
      </c>
      <c r="BA13" s="177">
        <v>0</v>
      </c>
      <c r="BB13" s="202">
        <f t="shared" si="8"/>
        <v>16</v>
      </c>
      <c r="BC13" s="177">
        <f t="shared" si="8"/>
        <v>2</v>
      </c>
      <c r="BD13" s="177">
        <f t="shared" si="8"/>
        <v>2</v>
      </c>
      <c r="BE13" s="177">
        <f t="shared" si="8"/>
        <v>4</v>
      </c>
      <c r="BF13" s="203">
        <f t="shared" si="8"/>
        <v>0</v>
      </c>
      <c r="BG13" s="48">
        <v>12</v>
      </c>
      <c r="BH13" s="48">
        <v>2</v>
      </c>
      <c r="BI13" s="48">
        <v>2</v>
      </c>
      <c r="BJ13" s="48">
        <f t="shared" si="14"/>
        <v>4</v>
      </c>
      <c r="BK13" s="48">
        <v>0</v>
      </c>
      <c r="BL13" s="178"/>
      <c r="BM13" s="178"/>
      <c r="BN13" s="64">
        <v>6.5</v>
      </c>
      <c r="BP13" s="47" t="s">
        <v>427</v>
      </c>
      <c r="BQ13" s="174"/>
      <c r="BR13" s="177">
        <v>2</v>
      </c>
      <c r="BS13" s="177">
        <v>0</v>
      </c>
      <c r="BT13" s="177">
        <v>0</v>
      </c>
      <c r="BU13" s="177">
        <f t="shared" si="10"/>
        <v>0</v>
      </c>
      <c r="BV13" s="177">
        <v>0</v>
      </c>
      <c r="BW13" s="202">
        <f t="shared" si="15"/>
        <v>7</v>
      </c>
      <c r="BX13" s="177">
        <f t="shared" si="15"/>
        <v>0</v>
      </c>
      <c r="BY13" s="177">
        <f t="shared" si="15"/>
        <v>1</v>
      </c>
      <c r="BZ13" s="177">
        <f t="shared" si="16"/>
        <v>1</v>
      </c>
      <c r="CA13" s="203">
        <f t="shared" si="17"/>
        <v>0</v>
      </c>
      <c r="CB13" s="48">
        <v>5</v>
      </c>
      <c r="CC13" s="48">
        <v>0</v>
      </c>
      <c r="CD13" s="48">
        <v>1</v>
      </c>
      <c r="CE13" s="48">
        <f t="shared" si="11"/>
        <v>1</v>
      </c>
      <c r="CF13" s="48">
        <v>0</v>
      </c>
      <c r="CG13" s="178"/>
    </row>
    <row r="14" spans="1:85" ht="16.5" customHeight="1" x14ac:dyDescent="0.25">
      <c r="A14" s="178"/>
      <c r="B14" s="210" t="str">
        <f>"Summary for Week "&amp;TEXT(C2,"##")&amp;":"</f>
        <v>Summary for Week 19:</v>
      </c>
      <c r="C14" s="211"/>
      <c r="D14" s="211"/>
      <c r="E14" s="429">
        <v>44291</v>
      </c>
      <c r="F14" s="429"/>
      <c r="G14" s="212" t="s">
        <v>128</v>
      </c>
      <c r="H14" s="212" t="s">
        <v>33</v>
      </c>
      <c r="I14" s="212" t="s">
        <v>170</v>
      </c>
      <c r="J14" s="213"/>
      <c r="K14" s="213"/>
      <c r="L14" s="212" t="s">
        <v>169</v>
      </c>
      <c r="M14" s="213"/>
      <c r="N14" s="213"/>
      <c r="O14" s="213"/>
      <c r="P14" s="213"/>
      <c r="Q14" s="178"/>
      <c r="R14" s="178"/>
      <c r="S14" s="323"/>
      <c r="T14" s="208"/>
      <c r="U14" s="214"/>
      <c r="V14" s="215" t="s">
        <v>656</v>
      </c>
      <c r="W14" s="214"/>
      <c r="X14" s="214"/>
      <c r="Y14" s="215"/>
      <c r="Z14" s="199"/>
      <c r="AA14" s="199"/>
      <c r="AB14" s="68">
        <f t="shared" ref="AB14:AE14" si="23">SUM(AB5:AB13)</f>
        <v>32</v>
      </c>
      <c r="AC14" s="68">
        <f t="shared" si="23"/>
        <v>13</v>
      </c>
      <c r="AD14" s="68">
        <f t="shared" si="23"/>
        <v>13</v>
      </c>
      <c r="AE14" s="68">
        <f t="shared" si="23"/>
        <v>6</v>
      </c>
      <c r="AF14" s="413">
        <f t="shared" si="20"/>
        <v>0.5</v>
      </c>
      <c r="AG14" s="413"/>
      <c r="AH14" s="68">
        <f t="shared" ref="AH14:AL14" si="24">SUM(AH5:AH13)</f>
        <v>4</v>
      </c>
      <c r="AI14" s="68">
        <f t="shared" si="24"/>
        <v>1</v>
      </c>
      <c r="AJ14" s="68">
        <f t="shared" si="24"/>
        <v>96</v>
      </c>
      <c r="AK14" s="68">
        <f t="shared" si="24"/>
        <v>3</v>
      </c>
      <c r="AL14" s="68">
        <f t="shared" si="24"/>
        <v>2</v>
      </c>
      <c r="AM14" s="196">
        <f t="shared" si="22"/>
        <v>3</v>
      </c>
      <c r="AN14" s="177"/>
      <c r="AO14" s="177"/>
      <c r="AP14" s="177"/>
      <c r="AQ14" s="170"/>
      <c r="AR14" s="178"/>
      <c r="AS14" s="94">
        <v>6.5</v>
      </c>
      <c r="AT14" s="43">
        <v>15</v>
      </c>
      <c r="AU14" s="41" t="s">
        <v>242</v>
      </c>
      <c r="AV14" s="175" t="s">
        <v>19</v>
      </c>
      <c r="AW14" s="177">
        <v>4</v>
      </c>
      <c r="AX14" s="177">
        <v>0</v>
      </c>
      <c r="AY14" s="177">
        <v>0</v>
      </c>
      <c r="AZ14" s="177">
        <f t="shared" si="12"/>
        <v>0</v>
      </c>
      <c r="BA14" s="177">
        <v>0</v>
      </c>
      <c r="BB14" s="202">
        <f t="shared" si="8"/>
        <v>4</v>
      </c>
      <c r="BC14" s="177">
        <f t="shared" si="8"/>
        <v>0</v>
      </c>
      <c r="BD14" s="177">
        <f t="shared" si="8"/>
        <v>0</v>
      </c>
      <c r="BE14" s="177">
        <f t="shared" si="8"/>
        <v>0</v>
      </c>
      <c r="BF14" s="203">
        <f t="shared" si="8"/>
        <v>0</v>
      </c>
      <c r="BG14" s="48"/>
      <c r="BH14" s="48"/>
      <c r="BI14" s="48"/>
      <c r="BJ14" s="48"/>
      <c r="BK14" s="48"/>
      <c r="BL14" s="178"/>
      <c r="BM14" s="178"/>
      <c r="BN14" s="64">
        <v>7</v>
      </c>
      <c r="BP14" s="47" t="s">
        <v>685</v>
      </c>
      <c r="BR14" s="177">
        <v>1</v>
      </c>
      <c r="BS14" s="177">
        <v>0</v>
      </c>
      <c r="BT14" s="177">
        <v>0</v>
      </c>
      <c r="BU14" s="177">
        <f>+BS14+BT14</f>
        <v>0</v>
      </c>
      <c r="BV14" s="177">
        <v>0</v>
      </c>
      <c r="BW14" s="202">
        <f t="shared" si="15"/>
        <v>2</v>
      </c>
      <c r="BX14" s="177">
        <f t="shared" si="15"/>
        <v>0</v>
      </c>
      <c r="BY14" s="177">
        <f t="shared" si="15"/>
        <v>0</v>
      </c>
      <c r="BZ14" s="177">
        <f t="shared" si="16"/>
        <v>0</v>
      </c>
      <c r="CA14" s="203">
        <f t="shared" si="17"/>
        <v>0</v>
      </c>
      <c r="CB14" s="48">
        <v>1</v>
      </c>
      <c r="CC14" s="48">
        <v>0</v>
      </c>
      <c r="CD14" s="48">
        <v>0</v>
      </c>
      <c r="CE14" s="48">
        <f t="shared" si="11"/>
        <v>0</v>
      </c>
      <c r="CF14" s="48">
        <v>0</v>
      </c>
      <c r="CG14" s="178"/>
    </row>
    <row r="15" spans="1:85" ht="16.5" customHeight="1" x14ac:dyDescent="0.25">
      <c r="A15" s="178"/>
      <c r="B15" s="352" t="s">
        <v>56</v>
      </c>
      <c r="C15" s="327" t="s">
        <v>650</v>
      </c>
      <c r="D15" s="328"/>
      <c r="E15" s="320"/>
      <c r="F15" s="320"/>
      <c r="G15" s="330">
        <v>3</v>
      </c>
      <c r="H15" s="321">
        <v>1</v>
      </c>
      <c r="I15" s="175" t="s">
        <v>100</v>
      </c>
      <c r="J15" s="175"/>
      <c r="K15" s="175"/>
      <c r="L15" s="175" t="s">
        <v>763</v>
      </c>
      <c r="M15" s="175"/>
      <c r="N15" s="175"/>
      <c r="O15" s="175"/>
      <c r="P15" s="175"/>
      <c r="Q15" s="178"/>
      <c r="R15" s="178"/>
      <c r="S15" s="323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7"/>
      <c r="AM15" s="177"/>
      <c r="AN15" s="177"/>
      <c r="AO15" s="177"/>
      <c r="AP15" s="177"/>
      <c r="AQ15" s="170"/>
      <c r="AR15" s="178"/>
      <c r="AS15" s="94">
        <v>9</v>
      </c>
      <c r="AT15" s="43">
        <v>19</v>
      </c>
      <c r="AU15" s="41" t="s">
        <v>680</v>
      </c>
      <c r="AV15" s="175" t="s">
        <v>19</v>
      </c>
      <c r="AW15" s="177">
        <v>3</v>
      </c>
      <c r="AX15" s="177">
        <v>0</v>
      </c>
      <c r="AY15" s="177">
        <v>0</v>
      </c>
      <c r="AZ15" s="177">
        <f t="shared" si="12"/>
        <v>0</v>
      </c>
      <c r="BA15" s="177">
        <v>0</v>
      </c>
      <c r="BB15" s="202">
        <f t="shared" si="8"/>
        <v>3</v>
      </c>
      <c r="BC15" s="177">
        <f t="shared" si="8"/>
        <v>0</v>
      </c>
      <c r="BD15" s="177">
        <f t="shared" si="8"/>
        <v>0</v>
      </c>
      <c r="BE15" s="177">
        <f t="shared" si="8"/>
        <v>0</v>
      </c>
      <c r="BF15" s="203">
        <f t="shared" si="8"/>
        <v>0</v>
      </c>
      <c r="BG15" s="48"/>
      <c r="BH15" s="48"/>
      <c r="BI15" s="48"/>
      <c r="BJ15" s="48"/>
      <c r="BK15" s="48"/>
      <c r="BL15" s="178"/>
      <c r="BM15" s="178"/>
      <c r="BN15" s="64">
        <v>6.5</v>
      </c>
      <c r="BP15" s="47" t="s">
        <v>433</v>
      </c>
      <c r="BQ15" s="47" t="s">
        <v>692</v>
      </c>
      <c r="BR15" s="177"/>
      <c r="BS15" s="177"/>
      <c r="BT15" s="177"/>
      <c r="BU15" s="177"/>
      <c r="BV15" s="177"/>
      <c r="BW15" s="202">
        <f t="shared" si="15"/>
        <v>7</v>
      </c>
      <c r="BX15" s="177">
        <f t="shared" si="15"/>
        <v>0</v>
      </c>
      <c r="BY15" s="177">
        <f t="shared" si="15"/>
        <v>2</v>
      </c>
      <c r="BZ15" s="177">
        <f t="shared" si="16"/>
        <v>2</v>
      </c>
      <c r="CA15" s="203">
        <f t="shared" si="17"/>
        <v>0</v>
      </c>
      <c r="CB15" s="48">
        <v>7</v>
      </c>
      <c r="CC15" s="48">
        <v>0</v>
      </c>
      <c r="CD15" s="48">
        <v>2</v>
      </c>
      <c r="CE15" s="48">
        <f t="shared" si="11"/>
        <v>2</v>
      </c>
      <c r="CF15" s="48">
        <v>0</v>
      </c>
      <c r="CG15" s="178"/>
    </row>
    <row r="16" spans="1:85" ht="16.5" customHeight="1" x14ac:dyDescent="0.25">
      <c r="A16" s="178"/>
      <c r="B16" s="177" t="s">
        <v>36</v>
      </c>
      <c r="C16" s="320"/>
      <c r="D16" s="320" t="s">
        <v>190</v>
      </c>
      <c r="E16" s="320"/>
      <c r="F16" s="320"/>
      <c r="G16" s="330"/>
      <c r="H16" s="321">
        <v>2</v>
      </c>
      <c r="I16" s="175" t="s">
        <v>72</v>
      </c>
      <c r="J16" s="174"/>
      <c r="K16" s="174"/>
      <c r="L16" s="175" t="s">
        <v>523</v>
      </c>
      <c r="M16" s="175"/>
      <c r="N16" s="175"/>
      <c r="O16" s="175"/>
      <c r="P16" s="175"/>
      <c r="Q16" s="178"/>
      <c r="R16" s="178"/>
      <c r="S16" s="323"/>
      <c r="T16" s="177"/>
      <c r="U16" s="175"/>
      <c r="V16" s="175"/>
      <c r="W16" s="175"/>
      <c r="X16" s="175"/>
      <c r="Y16" s="205"/>
      <c r="Z16" s="177"/>
      <c r="AA16" s="177"/>
      <c r="AB16" s="177"/>
      <c r="AC16" s="177"/>
      <c r="AD16" s="177"/>
      <c r="AE16" s="176"/>
      <c r="AF16" s="175"/>
      <c r="AG16" s="175"/>
      <c r="AH16" s="175"/>
      <c r="AI16" s="175"/>
      <c r="AJ16" s="175"/>
      <c r="AK16" s="205"/>
      <c r="AL16" s="177"/>
      <c r="AM16" s="177"/>
      <c r="AN16" s="177"/>
      <c r="AO16" s="177"/>
      <c r="AP16" s="177"/>
      <c r="AQ16" s="170"/>
      <c r="AR16" s="178"/>
      <c r="AS16" s="94">
        <v>9</v>
      </c>
      <c r="AT16" s="43"/>
      <c r="AU16" s="41" t="s">
        <v>133</v>
      </c>
      <c r="AV16" s="175" t="s">
        <v>19</v>
      </c>
      <c r="AW16" s="177"/>
      <c r="AX16" s="177"/>
      <c r="AY16" s="177"/>
      <c r="AZ16" s="177"/>
      <c r="BA16" s="177"/>
      <c r="BB16" s="202">
        <f t="shared" si="8"/>
        <v>5</v>
      </c>
      <c r="BC16" s="177">
        <f t="shared" si="8"/>
        <v>1</v>
      </c>
      <c r="BD16" s="177">
        <f t="shared" si="8"/>
        <v>3</v>
      </c>
      <c r="BE16" s="177">
        <f t="shared" si="8"/>
        <v>4</v>
      </c>
      <c r="BF16" s="203">
        <f t="shared" si="8"/>
        <v>2</v>
      </c>
      <c r="BG16" s="48">
        <v>5</v>
      </c>
      <c r="BH16" s="48">
        <v>1</v>
      </c>
      <c r="BI16" s="48">
        <v>3</v>
      </c>
      <c r="BJ16" s="48">
        <f>+BH16+BI16</f>
        <v>4</v>
      </c>
      <c r="BK16" s="48">
        <v>2</v>
      </c>
      <c r="BL16" s="178"/>
      <c r="BM16" s="178"/>
      <c r="BN16" s="64">
        <v>8</v>
      </c>
      <c r="BP16" s="47" t="s">
        <v>401</v>
      </c>
      <c r="BQ16" s="47" t="s">
        <v>697</v>
      </c>
      <c r="BR16" s="177"/>
      <c r="BS16" s="177"/>
      <c r="BT16" s="177"/>
      <c r="BU16" s="177"/>
      <c r="BV16" s="177"/>
      <c r="BW16" s="202">
        <f t="shared" si="15"/>
        <v>8</v>
      </c>
      <c r="BX16" s="177">
        <f t="shared" si="15"/>
        <v>12</v>
      </c>
      <c r="BY16" s="177">
        <f t="shared" si="15"/>
        <v>7</v>
      </c>
      <c r="BZ16" s="177">
        <f t="shared" si="16"/>
        <v>19</v>
      </c>
      <c r="CA16" s="203">
        <f t="shared" si="17"/>
        <v>0</v>
      </c>
      <c r="CB16" s="48">
        <v>8</v>
      </c>
      <c r="CC16" s="48">
        <v>12</v>
      </c>
      <c r="CD16" s="48">
        <v>7</v>
      </c>
      <c r="CE16" s="48">
        <f t="shared" si="11"/>
        <v>19</v>
      </c>
      <c r="CF16" s="48">
        <v>0</v>
      </c>
      <c r="CG16" s="178"/>
    </row>
    <row r="17" spans="1:85" ht="16.5" customHeight="1" x14ac:dyDescent="0.25">
      <c r="A17" s="178"/>
      <c r="B17" s="174"/>
      <c r="C17" s="18"/>
      <c r="D17" s="324"/>
      <c r="E17" s="324"/>
      <c r="F17" s="324"/>
      <c r="G17" s="324"/>
      <c r="H17" s="321">
        <v>2</v>
      </c>
      <c r="I17" s="175" t="s">
        <v>99</v>
      </c>
      <c r="J17" s="174"/>
      <c r="K17" s="174"/>
      <c r="L17" s="175" t="s">
        <v>764</v>
      </c>
      <c r="M17" s="175"/>
      <c r="N17" s="175"/>
      <c r="O17" s="175"/>
      <c r="P17" s="175"/>
      <c r="Q17" s="178"/>
      <c r="R17" s="178"/>
      <c r="S17" s="323"/>
      <c r="T17" s="408" t="s">
        <v>658</v>
      </c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177"/>
      <c r="AO17" s="177"/>
      <c r="AP17" s="177"/>
      <c r="AQ17" s="170"/>
      <c r="AR17" s="178"/>
      <c r="AS17" s="94">
        <v>6.5</v>
      </c>
      <c r="AT17" s="43"/>
      <c r="AU17" s="41" t="s">
        <v>119</v>
      </c>
      <c r="AV17" s="175" t="s">
        <v>19</v>
      </c>
      <c r="AW17" s="177"/>
      <c r="AX17" s="177"/>
      <c r="AY17" s="177"/>
      <c r="AZ17" s="177"/>
      <c r="BA17" s="177"/>
      <c r="BB17" s="202">
        <f t="shared" si="8"/>
        <v>9</v>
      </c>
      <c r="BC17" s="177">
        <f t="shared" si="8"/>
        <v>0</v>
      </c>
      <c r="BD17" s="177">
        <f t="shared" si="8"/>
        <v>2</v>
      </c>
      <c r="BE17" s="177">
        <f t="shared" si="8"/>
        <v>2</v>
      </c>
      <c r="BF17" s="203">
        <f t="shared" si="8"/>
        <v>0</v>
      </c>
      <c r="BG17" s="48">
        <v>9</v>
      </c>
      <c r="BH17" s="48">
        <v>0</v>
      </c>
      <c r="BI17" s="48">
        <v>2</v>
      </c>
      <c r="BJ17" s="48">
        <f>+BH17+BI17</f>
        <v>2</v>
      </c>
      <c r="BK17" s="48">
        <v>0</v>
      </c>
      <c r="BL17" s="178"/>
      <c r="BM17" s="178"/>
      <c r="BN17" s="64">
        <v>8</v>
      </c>
      <c r="BP17" s="47" t="s">
        <v>397</v>
      </c>
      <c r="BQ17" s="174"/>
      <c r="BR17" s="177">
        <v>2</v>
      </c>
      <c r="BS17" s="177">
        <v>1</v>
      </c>
      <c r="BT17" s="177">
        <v>0</v>
      </c>
      <c r="BU17" s="177">
        <f t="shared" ref="BU17:BU23" si="25">+BS17+BT17</f>
        <v>1</v>
      </c>
      <c r="BV17" s="177">
        <v>0</v>
      </c>
      <c r="BW17" s="202">
        <f t="shared" si="15"/>
        <v>6</v>
      </c>
      <c r="BX17" s="177">
        <f t="shared" si="15"/>
        <v>2</v>
      </c>
      <c r="BY17" s="177">
        <f t="shared" si="15"/>
        <v>1</v>
      </c>
      <c r="BZ17" s="177">
        <f t="shared" si="16"/>
        <v>3</v>
      </c>
      <c r="CA17" s="203">
        <f t="shared" si="17"/>
        <v>0</v>
      </c>
      <c r="CB17" s="48">
        <v>4</v>
      </c>
      <c r="CC17" s="48">
        <v>1</v>
      </c>
      <c r="CD17" s="48">
        <v>1</v>
      </c>
      <c r="CE17" s="48">
        <f t="shared" si="11"/>
        <v>2</v>
      </c>
      <c r="CF17" s="48">
        <v>0</v>
      </c>
      <c r="CG17" s="178"/>
    </row>
    <row r="18" spans="1:85" ht="16.5" customHeight="1" thickBot="1" x14ac:dyDescent="0.3">
      <c r="A18" s="178"/>
      <c r="C18" s="18"/>
      <c r="D18" s="18"/>
      <c r="E18" s="18"/>
      <c r="F18" s="18"/>
      <c r="Q18" s="178"/>
      <c r="R18" s="178"/>
      <c r="S18" s="323"/>
      <c r="AN18" s="177"/>
      <c r="AO18" s="177"/>
      <c r="AP18" s="177"/>
      <c r="AQ18" s="170"/>
      <c r="AR18" s="178"/>
      <c r="AS18" s="33" t="s">
        <v>247</v>
      </c>
      <c r="AT18" s="216"/>
      <c r="AU18" s="216"/>
      <c r="AV18" s="216"/>
      <c r="AW18" s="217">
        <f>SUM(AW5:AW17)</f>
        <v>40</v>
      </c>
      <c r="AX18" s="217">
        <f>SUM(AX5:AX17)</f>
        <v>4</v>
      </c>
      <c r="AY18" s="217">
        <f>SUM(AY5:AY17)+SUMIF(Y$5:Y$12,AV17,AI$5:AI$12)</f>
        <v>7</v>
      </c>
      <c r="AZ18" s="217">
        <f>+AY18+AX18</f>
        <v>11</v>
      </c>
      <c r="BA18" s="217">
        <f>SUM(BA5:BA17)</f>
        <v>0</v>
      </c>
      <c r="BB18" s="218">
        <f t="shared" si="8"/>
        <v>188</v>
      </c>
      <c r="BC18" s="217">
        <f t="shared" si="8"/>
        <v>37</v>
      </c>
      <c r="BD18" s="217">
        <f t="shared" si="8"/>
        <v>48</v>
      </c>
      <c r="BE18" s="217">
        <f t="shared" si="8"/>
        <v>85</v>
      </c>
      <c r="BF18" s="219">
        <f t="shared" si="8"/>
        <v>8</v>
      </c>
      <c r="BG18" s="217">
        <f>+SUM(BG5:BG17)</f>
        <v>148</v>
      </c>
      <c r="BH18" s="217">
        <f>+SUM(BH5:BH17)</f>
        <v>33</v>
      </c>
      <c r="BI18" s="217">
        <f>+SUM(BI5:BI17)+SUMIF($Y$35:$Y$42,"Canadiens",$AI$35:$AI$42)</f>
        <v>41</v>
      </c>
      <c r="BJ18" s="217">
        <f>+BI18+BH18</f>
        <v>74</v>
      </c>
      <c r="BK18" s="217">
        <f>+SUM(BK5:BK17)+SUMIF($Y$35:$Y$42,"Canadiens",$AH$35:$AH$42)</f>
        <v>8</v>
      </c>
      <c r="BL18" s="178"/>
      <c r="BM18" s="178"/>
      <c r="BN18" s="64">
        <v>8.5</v>
      </c>
      <c r="BP18" s="47" t="s">
        <v>479</v>
      </c>
      <c r="BQ18" s="174"/>
      <c r="BR18" s="177">
        <v>2</v>
      </c>
      <c r="BS18" s="177">
        <v>2</v>
      </c>
      <c r="BT18" s="177">
        <v>0</v>
      </c>
      <c r="BU18" s="177">
        <f t="shared" si="25"/>
        <v>2</v>
      </c>
      <c r="BV18" s="177">
        <v>2</v>
      </c>
      <c r="BW18" s="202">
        <f t="shared" si="15"/>
        <v>7</v>
      </c>
      <c r="BX18" s="177">
        <f t="shared" si="15"/>
        <v>9</v>
      </c>
      <c r="BY18" s="177">
        <f t="shared" si="15"/>
        <v>4</v>
      </c>
      <c r="BZ18" s="177">
        <f t="shared" si="16"/>
        <v>13</v>
      </c>
      <c r="CA18" s="203">
        <f t="shared" si="17"/>
        <v>2</v>
      </c>
      <c r="CB18" s="48">
        <v>5</v>
      </c>
      <c r="CC18" s="48">
        <v>7</v>
      </c>
      <c r="CD18" s="48">
        <v>4</v>
      </c>
      <c r="CE18" s="48">
        <f t="shared" si="11"/>
        <v>11</v>
      </c>
      <c r="CF18" s="48">
        <v>0</v>
      </c>
      <c r="CG18" s="178"/>
    </row>
    <row r="19" spans="1:85" ht="16.5" customHeight="1" thickBot="1" x14ac:dyDescent="0.3">
      <c r="A19" s="178"/>
      <c r="B19" s="177" t="s">
        <v>60</v>
      </c>
      <c r="C19" s="327" t="s">
        <v>649</v>
      </c>
      <c r="D19" s="324"/>
      <c r="E19" s="320"/>
      <c r="F19" s="320"/>
      <c r="G19" s="330">
        <v>5</v>
      </c>
      <c r="H19" s="321">
        <v>1</v>
      </c>
      <c r="I19" s="175" t="s">
        <v>134</v>
      </c>
      <c r="L19" s="175" t="s">
        <v>292</v>
      </c>
      <c r="Q19" s="178"/>
      <c r="R19" s="178"/>
      <c r="S19" s="323"/>
      <c r="T19" s="354" t="s">
        <v>310</v>
      </c>
      <c r="U19" s="25"/>
      <c r="V19" s="25"/>
      <c r="W19" s="25"/>
      <c r="X19" s="25"/>
      <c r="Y19" s="25" t="s">
        <v>2</v>
      </c>
      <c r="Z19" s="254"/>
      <c r="AA19" s="25"/>
      <c r="AB19" s="354" t="s">
        <v>4</v>
      </c>
      <c r="AC19" s="354" t="s">
        <v>8</v>
      </c>
      <c r="AD19" s="354" t="s">
        <v>9</v>
      </c>
      <c r="AE19" s="354" t="s">
        <v>10</v>
      </c>
      <c r="AF19" s="423" t="s">
        <v>129</v>
      </c>
      <c r="AG19" s="423"/>
      <c r="AH19" s="354" t="s">
        <v>3</v>
      </c>
      <c r="AI19" s="354" t="s">
        <v>130</v>
      </c>
      <c r="AJ19" s="354" t="s">
        <v>5</v>
      </c>
      <c r="AK19" s="354" t="s">
        <v>7</v>
      </c>
      <c r="AL19" s="354" t="s">
        <v>6</v>
      </c>
      <c r="AM19" s="354" t="s">
        <v>131</v>
      </c>
      <c r="AN19" s="177"/>
      <c r="AO19" s="177"/>
      <c r="AP19" s="177"/>
      <c r="AQ19" s="170"/>
      <c r="AR19" s="178"/>
      <c r="AS19" s="34" t="s">
        <v>172</v>
      </c>
      <c r="AT19" s="220"/>
      <c r="AU19" s="221"/>
      <c r="AV19" s="32" t="s">
        <v>176</v>
      </c>
      <c r="AW19" s="199">
        <v>7</v>
      </c>
      <c r="AX19" s="199">
        <v>1</v>
      </c>
      <c r="AY19" s="199">
        <v>3</v>
      </c>
      <c r="AZ19" s="177">
        <f t="shared" ref="AZ19" si="26">+AY19+AX19</f>
        <v>4</v>
      </c>
      <c r="BA19" s="199">
        <v>0</v>
      </c>
      <c r="BB19" s="202">
        <f t="shared" si="8"/>
        <v>37</v>
      </c>
      <c r="BC19" s="177">
        <f t="shared" si="8"/>
        <v>6</v>
      </c>
      <c r="BD19" s="177">
        <f t="shared" si="8"/>
        <v>11</v>
      </c>
      <c r="BE19" s="177">
        <f t="shared" si="8"/>
        <v>17</v>
      </c>
      <c r="BF19" s="203">
        <f t="shared" si="8"/>
        <v>6</v>
      </c>
      <c r="BG19" s="31">
        <v>30</v>
      </c>
      <c r="BH19" s="31">
        <v>5</v>
      </c>
      <c r="BI19" s="31">
        <v>8</v>
      </c>
      <c r="BJ19" s="31">
        <f t="shared" ref="BJ19" si="27">+BH19+BI19</f>
        <v>13</v>
      </c>
      <c r="BK19" s="31">
        <v>6</v>
      </c>
      <c r="BL19" s="178"/>
      <c r="BM19" s="178"/>
      <c r="BN19" s="64">
        <v>6.5</v>
      </c>
      <c r="BP19" s="47" t="s">
        <v>531</v>
      </c>
      <c r="BQ19" s="174"/>
      <c r="BR19" s="177">
        <v>0</v>
      </c>
      <c r="BS19" s="177">
        <v>0</v>
      </c>
      <c r="BT19" s="177">
        <v>0</v>
      </c>
      <c r="BU19" s="177">
        <f t="shared" si="25"/>
        <v>0</v>
      </c>
      <c r="BV19" s="177">
        <v>0</v>
      </c>
      <c r="BW19" s="202">
        <f t="shared" si="15"/>
        <v>4</v>
      </c>
      <c r="BX19" s="177">
        <f t="shared" si="15"/>
        <v>1</v>
      </c>
      <c r="BY19" s="177">
        <f t="shared" si="15"/>
        <v>1</v>
      </c>
      <c r="BZ19" s="177">
        <f t="shared" si="16"/>
        <v>2</v>
      </c>
      <c r="CA19" s="203">
        <f t="shared" si="17"/>
        <v>0</v>
      </c>
      <c r="CB19" s="48">
        <v>4</v>
      </c>
      <c r="CC19" s="48">
        <v>1</v>
      </c>
      <c r="CD19" s="48">
        <v>1</v>
      </c>
      <c r="CE19" s="48">
        <f t="shared" si="11"/>
        <v>2</v>
      </c>
      <c r="CF19" s="48">
        <v>0</v>
      </c>
      <c r="CG19" s="178"/>
    </row>
    <row r="20" spans="1:85" ht="16.5" customHeight="1" x14ac:dyDescent="0.25">
      <c r="A20" s="178"/>
      <c r="B20" s="177" t="s">
        <v>36</v>
      </c>
      <c r="C20" s="320"/>
      <c r="D20" s="320" t="s">
        <v>190</v>
      </c>
      <c r="E20" s="320"/>
      <c r="F20" s="320"/>
      <c r="G20" s="330"/>
      <c r="H20" s="321">
        <v>1</v>
      </c>
      <c r="I20" s="175" t="s">
        <v>96</v>
      </c>
      <c r="L20" s="175" t="s">
        <v>765</v>
      </c>
      <c r="Q20" s="178"/>
      <c r="R20" s="178"/>
      <c r="S20" s="323"/>
      <c r="T20" s="94">
        <v>7.5</v>
      </c>
      <c r="U20" s="106" t="s">
        <v>16</v>
      </c>
      <c r="V20" s="107"/>
      <c r="W20" s="106"/>
      <c r="X20" s="106"/>
      <c r="Y20" s="106" t="s">
        <v>17</v>
      </c>
      <c r="Z20" s="177"/>
      <c r="AA20" s="177"/>
      <c r="AB20" s="177">
        <f t="shared" ref="AB20:AE27" si="28">SUMIF($U$5:$U$12,$U20,AB$5:AB$12)+SUMIF($U$35:$U$42,$U20,AB$35:AB$42)</f>
        <v>10.5</v>
      </c>
      <c r="AC20" s="177">
        <f t="shared" si="28"/>
        <v>6</v>
      </c>
      <c r="AD20" s="177">
        <f t="shared" si="28"/>
        <v>3</v>
      </c>
      <c r="AE20" s="177">
        <f t="shared" si="28"/>
        <v>1</v>
      </c>
      <c r="AF20" s="411">
        <f t="shared" ref="AF20:AF29" si="29">+(AC20*2+AE20)/(2*AB20)</f>
        <v>0.61904761904761907</v>
      </c>
      <c r="AG20" s="411"/>
      <c r="AH20" s="177">
        <f t="shared" ref="AH20:AL27" si="30">SUMIF($U$5:$U$12,$U20,AH$5:AH$12)+SUMIF($U$35:$U$42,$U20,AH$35:AH$42)</f>
        <v>0</v>
      </c>
      <c r="AI20" s="177">
        <f t="shared" si="30"/>
        <v>0</v>
      </c>
      <c r="AJ20" s="177">
        <f t="shared" si="30"/>
        <v>15</v>
      </c>
      <c r="AK20" s="177">
        <f t="shared" si="30"/>
        <v>0</v>
      </c>
      <c r="AL20" s="177">
        <f t="shared" si="30"/>
        <v>4</v>
      </c>
      <c r="AM20" s="196">
        <f>+AJ20/AB20</f>
        <v>1.4285714285714286</v>
      </c>
      <c r="AN20" s="177"/>
      <c r="AO20" s="177"/>
      <c r="AP20" s="177"/>
      <c r="AQ20" s="170"/>
      <c r="AR20" s="178"/>
      <c r="AS20" s="64">
        <v>9</v>
      </c>
      <c r="AT20" s="48">
        <v>27</v>
      </c>
      <c r="AU20" s="47" t="s">
        <v>150</v>
      </c>
      <c r="AV20" s="175" t="s">
        <v>177</v>
      </c>
      <c r="AW20" s="177">
        <v>3</v>
      </c>
      <c r="AX20" s="177">
        <v>4</v>
      </c>
      <c r="AY20" s="177">
        <v>2</v>
      </c>
      <c r="AZ20" s="177">
        <f t="shared" ref="AZ20:AZ28" si="31">+AY20+AX20</f>
        <v>6</v>
      </c>
      <c r="BA20" s="177">
        <v>2</v>
      </c>
      <c r="BB20" s="202">
        <f t="shared" ref="BB20:BB28" si="32">+AW20+BG20</f>
        <v>18</v>
      </c>
      <c r="BC20" s="177">
        <f t="shared" ref="BC20:BC28" si="33">+AX20+BH20</f>
        <v>15</v>
      </c>
      <c r="BD20" s="177">
        <f t="shared" ref="BD20:BD28" si="34">+AY20+BI20</f>
        <v>14</v>
      </c>
      <c r="BE20" s="177">
        <f t="shared" ref="BE20:BE28" si="35">+AZ20+BJ20</f>
        <v>29</v>
      </c>
      <c r="BF20" s="203">
        <f t="shared" ref="BF20:BF28" si="36">+BA20+BK20</f>
        <v>6</v>
      </c>
      <c r="BG20" s="48">
        <v>15</v>
      </c>
      <c r="BH20" s="48">
        <v>11</v>
      </c>
      <c r="BI20" s="48">
        <v>12</v>
      </c>
      <c r="BJ20" s="48">
        <f>+BH20+BI20</f>
        <v>23</v>
      </c>
      <c r="BK20" s="48">
        <v>4</v>
      </c>
      <c r="BL20" s="178"/>
      <c r="BM20" s="178"/>
      <c r="BN20" s="64">
        <v>7</v>
      </c>
      <c r="BP20" s="47" t="s">
        <v>423</v>
      </c>
      <c r="BQ20" s="174"/>
      <c r="BR20" s="177">
        <v>0</v>
      </c>
      <c r="BS20" s="177">
        <v>0</v>
      </c>
      <c r="BT20" s="177">
        <v>0</v>
      </c>
      <c r="BU20" s="177">
        <f t="shared" si="25"/>
        <v>0</v>
      </c>
      <c r="BV20" s="177">
        <v>0</v>
      </c>
      <c r="BW20" s="202">
        <f t="shared" si="15"/>
        <v>1</v>
      </c>
      <c r="BX20" s="177">
        <f t="shared" si="15"/>
        <v>0</v>
      </c>
      <c r="BY20" s="177">
        <f t="shared" si="15"/>
        <v>0</v>
      </c>
      <c r="BZ20" s="177">
        <f t="shared" si="16"/>
        <v>0</v>
      </c>
      <c r="CA20" s="203">
        <f t="shared" si="17"/>
        <v>0</v>
      </c>
      <c r="CB20" s="48">
        <v>1</v>
      </c>
      <c r="CC20" s="48">
        <v>0</v>
      </c>
      <c r="CD20" s="48">
        <v>0</v>
      </c>
      <c r="CE20" s="48">
        <f t="shared" si="11"/>
        <v>0</v>
      </c>
      <c r="CF20" s="48">
        <v>0</v>
      </c>
      <c r="CG20" s="178"/>
    </row>
    <row r="21" spans="1:85" ht="16.5" customHeight="1" x14ac:dyDescent="0.25">
      <c r="A21" s="178"/>
      <c r="C21" s="18"/>
      <c r="D21" s="18"/>
      <c r="E21" s="18"/>
      <c r="F21" s="18"/>
      <c r="G21" s="18"/>
      <c r="H21" s="321">
        <v>2</v>
      </c>
      <c r="I21" s="175" t="s">
        <v>158</v>
      </c>
      <c r="L21" s="175" t="s">
        <v>766</v>
      </c>
      <c r="Q21" s="178"/>
      <c r="R21" s="178"/>
      <c r="S21" s="323"/>
      <c r="T21" s="94">
        <v>7.5</v>
      </c>
      <c r="U21" s="106" t="s">
        <v>180</v>
      </c>
      <c r="V21" s="107"/>
      <c r="W21" s="106"/>
      <c r="X21" s="106"/>
      <c r="Y21" s="106" t="s">
        <v>173</v>
      </c>
      <c r="Z21" s="177"/>
      <c r="AA21" s="177"/>
      <c r="AB21" s="177">
        <f t="shared" si="28"/>
        <v>17</v>
      </c>
      <c r="AC21" s="177">
        <f t="shared" si="28"/>
        <v>12</v>
      </c>
      <c r="AD21" s="177">
        <f t="shared" si="28"/>
        <v>2</v>
      </c>
      <c r="AE21" s="177">
        <f t="shared" si="28"/>
        <v>3</v>
      </c>
      <c r="AF21" s="411">
        <f t="shared" si="29"/>
        <v>0.79411764705882348</v>
      </c>
      <c r="AG21" s="411"/>
      <c r="AH21" s="177">
        <f t="shared" si="30"/>
        <v>0</v>
      </c>
      <c r="AI21" s="177">
        <f t="shared" si="30"/>
        <v>3</v>
      </c>
      <c r="AJ21" s="177">
        <f t="shared" si="30"/>
        <v>28</v>
      </c>
      <c r="AK21" s="177">
        <f t="shared" si="30"/>
        <v>0</v>
      </c>
      <c r="AL21" s="177">
        <f t="shared" si="30"/>
        <v>3</v>
      </c>
      <c r="AM21" s="255">
        <f t="shared" ref="AM21:AM29" si="37">+AJ21/AB21</f>
        <v>1.6470588235294117</v>
      </c>
      <c r="AN21" s="177"/>
      <c r="AO21" s="177"/>
      <c r="AP21" s="177"/>
      <c r="AQ21" s="170"/>
      <c r="AR21" s="178"/>
      <c r="AS21" s="64">
        <v>7.5</v>
      </c>
      <c r="AT21" s="48">
        <v>7</v>
      </c>
      <c r="AU21" s="47" t="s">
        <v>46</v>
      </c>
      <c r="AV21" s="175" t="s">
        <v>177</v>
      </c>
      <c r="AW21" s="177">
        <v>4</v>
      </c>
      <c r="AX21" s="177">
        <v>3</v>
      </c>
      <c r="AY21" s="177">
        <v>2</v>
      </c>
      <c r="AZ21" s="177">
        <f t="shared" si="31"/>
        <v>5</v>
      </c>
      <c r="BA21" s="177">
        <v>4</v>
      </c>
      <c r="BB21" s="202">
        <f t="shared" si="32"/>
        <v>19</v>
      </c>
      <c r="BC21" s="177">
        <f t="shared" si="33"/>
        <v>5</v>
      </c>
      <c r="BD21" s="177">
        <f t="shared" si="34"/>
        <v>7</v>
      </c>
      <c r="BE21" s="177">
        <f t="shared" si="35"/>
        <v>12</v>
      </c>
      <c r="BF21" s="203">
        <f t="shared" si="36"/>
        <v>10</v>
      </c>
      <c r="BG21" s="48">
        <v>15</v>
      </c>
      <c r="BH21" s="48">
        <v>2</v>
      </c>
      <c r="BI21" s="48">
        <v>5</v>
      </c>
      <c r="BJ21" s="48">
        <f>+BH21+BI21</f>
        <v>7</v>
      </c>
      <c r="BK21" s="48">
        <v>6</v>
      </c>
      <c r="BL21" s="178"/>
      <c r="BM21" s="178"/>
      <c r="BN21" s="64">
        <v>8</v>
      </c>
      <c r="BP21" s="47" t="s">
        <v>398</v>
      </c>
      <c r="BQ21" s="174"/>
      <c r="BR21" s="177">
        <v>1</v>
      </c>
      <c r="BS21" s="177">
        <v>0</v>
      </c>
      <c r="BT21" s="177">
        <v>0</v>
      </c>
      <c r="BU21" s="177">
        <f t="shared" si="25"/>
        <v>0</v>
      </c>
      <c r="BV21" s="177">
        <v>0</v>
      </c>
      <c r="BW21" s="202">
        <f t="shared" si="15"/>
        <v>4</v>
      </c>
      <c r="BX21" s="177">
        <f t="shared" si="15"/>
        <v>1</v>
      </c>
      <c r="BY21" s="177">
        <f t="shared" si="15"/>
        <v>0</v>
      </c>
      <c r="BZ21" s="177">
        <f t="shared" si="16"/>
        <v>1</v>
      </c>
      <c r="CA21" s="203">
        <f t="shared" si="17"/>
        <v>0</v>
      </c>
      <c r="CB21" s="48">
        <v>3</v>
      </c>
      <c r="CC21" s="48">
        <v>1</v>
      </c>
      <c r="CD21" s="48">
        <v>0</v>
      </c>
      <c r="CE21" s="48">
        <f t="shared" si="11"/>
        <v>1</v>
      </c>
      <c r="CF21" s="48">
        <v>0</v>
      </c>
      <c r="CG21" s="178"/>
    </row>
    <row r="22" spans="1:85" ht="16.5" customHeight="1" x14ac:dyDescent="0.25">
      <c r="A22" s="178"/>
      <c r="H22" s="321">
        <v>2</v>
      </c>
      <c r="I22" s="175" t="s">
        <v>96</v>
      </c>
      <c r="L22" s="175" t="s">
        <v>548</v>
      </c>
      <c r="Q22" s="178"/>
      <c r="R22" s="178"/>
      <c r="S22" s="323"/>
      <c r="T22" s="94">
        <v>8</v>
      </c>
      <c r="U22" s="106" t="s">
        <v>18</v>
      </c>
      <c r="V22" s="107"/>
      <c r="W22" s="106"/>
      <c r="X22" s="106"/>
      <c r="Y22" s="106" t="s">
        <v>177</v>
      </c>
      <c r="Z22" s="177"/>
      <c r="AA22" s="177"/>
      <c r="AB22" s="177">
        <f t="shared" si="28"/>
        <v>19</v>
      </c>
      <c r="AC22" s="177">
        <f t="shared" si="28"/>
        <v>6</v>
      </c>
      <c r="AD22" s="177">
        <f t="shared" si="28"/>
        <v>7</v>
      </c>
      <c r="AE22" s="177">
        <f t="shared" si="28"/>
        <v>6</v>
      </c>
      <c r="AF22" s="411">
        <f t="shared" si="29"/>
        <v>0.47368421052631576</v>
      </c>
      <c r="AG22" s="411"/>
      <c r="AH22" s="177">
        <f t="shared" si="30"/>
        <v>0</v>
      </c>
      <c r="AI22" s="177">
        <f t="shared" si="30"/>
        <v>0</v>
      </c>
      <c r="AJ22" s="177">
        <f t="shared" si="30"/>
        <v>44</v>
      </c>
      <c r="AK22" s="177">
        <f t="shared" si="30"/>
        <v>1</v>
      </c>
      <c r="AL22" s="177">
        <f t="shared" si="30"/>
        <v>3</v>
      </c>
      <c r="AM22" s="255">
        <f t="shared" si="37"/>
        <v>2.3157894736842106</v>
      </c>
      <c r="AN22" s="177"/>
      <c r="AO22" s="177"/>
      <c r="AP22" s="177"/>
      <c r="AQ22" s="222"/>
      <c r="AR22" s="178"/>
      <c r="AS22" s="64">
        <v>7</v>
      </c>
      <c r="AT22" s="48">
        <v>10</v>
      </c>
      <c r="AU22" s="47" t="s">
        <v>267</v>
      </c>
      <c r="AV22" s="175" t="s">
        <v>177</v>
      </c>
      <c r="AW22" s="177">
        <v>4</v>
      </c>
      <c r="AX22" s="177">
        <v>2</v>
      </c>
      <c r="AY22" s="177">
        <v>2</v>
      </c>
      <c r="AZ22" s="177">
        <f t="shared" si="31"/>
        <v>4</v>
      </c>
      <c r="BA22" s="177">
        <v>0</v>
      </c>
      <c r="BB22" s="202">
        <f t="shared" si="32"/>
        <v>4</v>
      </c>
      <c r="BC22" s="177">
        <f t="shared" si="33"/>
        <v>2</v>
      </c>
      <c r="BD22" s="177">
        <f t="shared" si="34"/>
        <v>2</v>
      </c>
      <c r="BE22" s="177">
        <f t="shared" si="35"/>
        <v>4</v>
      </c>
      <c r="BF22" s="203">
        <f t="shared" si="36"/>
        <v>0</v>
      </c>
      <c r="BG22" s="48"/>
      <c r="BH22" s="48"/>
      <c r="BI22" s="48"/>
      <c r="BJ22" s="48"/>
      <c r="BK22" s="48"/>
      <c r="BL22" s="178"/>
      <c r="BM22" s="178"/>
      <c r="BN22" s="64">
        <v>7</v>
      </c>
      <c r="BP22" s="47" t="s">
        <v>422</v>
      </c>
      <c r="BQ22" s="174"/>
      <c r="BR22" s="177">
        <v>1</v>
      </c>
      <c r="BS22" s="177">
        <v>0</v>
      </c>
      <c r="BT22" s="177">
        <v>0</v>
      </c>
      <c r="BU22" s="177">
        <f t="shared" si="25"/>
        <v>0</v>
      </c>
      <c r="BV22" s="177">
        <v>0</v>
      </c>
      <c r="BW22" s="202">
        <f t="shared" ref="BW22:BY37" si="38">+CB22+BR22</f>
        <v>3</v>
      </c>
      <c r="BX22" s="177">
        <f t="shared" si="38"/>
        <v>0</v>
      </c>
      <c r="BY22" s="177">
        <f t="shared" si="38"/>
        <v>1</v>
      </c>
      <c r="BZ22" s="177">
        <f t="shared" si="16"/>
        <v>1</v>
      </c>
      <c r="CA22" s="203">
        <f t="shared" si="17"/>
        <v>0</v>
      </c>
      <c r="CB22" s="48">
        <v>2</v>
      </c>
      <c r="CC22" s="48">
        <v>0</v>
      </c>
      <c r="CD22" s="48">
        <v>1</v>
      </c>
      <c r="CE22" s="48">
        <f t="shared" si="11"/>
        <v>1</v>
      </c>
      <c r="CF22" s="48">
        <v>0</v>
      </c>
      <c r="CG22" s="178"/>
    </row>
    <row r="23" spans="1:85" ht="16.5" customHeight="1" x14ac:dyDescent="0.25">
      <c r="A23" s="178"/>
      <c r="H23" s="321">
        <v>2</v>
      </c>
      <c r="I23" s="175" t="s">
        <v>134</v>
      </c>
      <c r="L23" s="175" t="s">
        <v>774</v>
      </c>
      <c r="P23" s="175" t="s">
        <v>286</v>
      </c>
      <c r="Q23" s="178"/>
      <c r="R23" s="178"/>
      <c r="S23" s="323"/>
      <c r="T23" s="94">
        <v>7.5</v>
      </c>
      <c r="U23" s="106" t="s">
        <v>149</v>
      </c>
      <c r="V23" s="107"/>
      <c r="W23" s="106"/>
      <c r="X23" s="106"/>
      <c r="Y23" s="106" t="s">
        <v>23</v>
      </c>
      <c r="Z23" s="177"/>
      <c r="AA23" s="177"/>
      <c r="AB23" s="177">
        <f t="shared" si="28"/>
        <v>18</v>
      </c>
      <c r="AC23" s="177">
        <f t="shared" si="28"/>
        <v>11</v>
      </c>
      <c r="AD23" s="177">
        <f t="shared" si="28"/>
        <v>6</v>
      </c>
      <c r="AE23" s="177">
        <f t="shared" si="28"/>
        <v>1</v>
      </c>
      <c r="AF23" s="411">
        <f t="shared" si="29"/>
        <v>0.63888888888888884</v>
      </c>
      <c r="AG23" s="411"/>
      <c r="AH23" s="177">
        <f t="shared" si="30"/>
        <v>2</v>
      </c>
      <c r="AI23" s="177">
        <f t="shared" si="30"/>
        <v>2</v>
      </c>
      <c r="AJ23" s="177">
        <f t="shared" si="30"/>
        <v>53</v>
      </c>
      <c r="AK23" s="177">
        <f t="shared" si="30"/>
        <v>1</v>
      </c>
      <c r="AL23" s="177">
        <f t="shared" si="30"/>
        <v>2</v>
      </c>
      <c r="AM23" s="255">
        <f t="shared" si="37"/>
        <v>2.9444444444444446</v>
      </c>
      <c r="AN23" s="177"/>
      <c r="AO23" s="177"/>
      <c r="AP23" s="177"/>
      <c r="AQ23" s="355"/>
      <c r="AR23" s="178"/>
      <c r="AS23" s="64">
        <v>6.5</v>
      </c>
      <c r="AT23" s="48">
        <v>2</v>
      </c>
      <c r="AU23" s="47" t="s">
        <v>161</v>
      </c>
      <c r="AV23" s="175" t="s">
        <v>177</v>
      </c>
      <c r="AW23" s="177">
        <v>4</v>
      </c>
      <c r="AX23" s="177">
        <v>1</v>
      </c>
      <c r="AY23" s="177">
        <v>2</v>
      </c>
      <c r="AZ23" s="177">
        <f t="shared" si="31"/>
        <v>3</v>
      </c>
      <c r="BA23" s="177">
        <v>0</v>
      </c>
      <c r="BB23" s="202">
        <f t="shared" si="32"/>
        <v>19</v>
      </c>
      <c r="BC23" s="177">
        <f t="shared" si="33"/>
        <v>6</v>
      </c>
      <c r="BD23" s="177">
        <f t="shared" si="34"/>
        <v>10</v>
      </c>
      <c r="BE23" s="177">
        <f t="shared" si="35"/>
        <v>16</v>
      </c>
      <c r="BF23" s="203">
        <f t="shared" si="36"/>
        <v>0</v>
      </c>
      <c r="BG23" s="48">
        <v>15</v>
      </c>
      <c r="BH23" s="48">
        <v>5</v>
      </c>
      <c r="BI23" s="48">
        <v>8</v>
      </c>
      <c r="BJ23" s="48">
        <f>+BH23+BI23</f>
        <v>13</v>
      </c>
      <c r="BK23" s="48">
        <v>0</v>
      </c>
      <c r="BL23" s="178"/>
      <c r="BM23" s="178"/>
      <c r="BN23" s="64">
        <v>7.5</v>
      </c>
      <c r="BP23" s="47" t="s">
        <v>396</v>
      </c>
      <c r="BQ23" s="174"/>
      <c r="BR23" s="177">
        <v>3</v>
      </c>
      <c r="BS23" s="177">
        <v>0</v>
      </c>
      <c r="BT23" s="177">
        <v>2</v>
      </c>
      <c r="BU23" s="177">
        <f t="shared" si="25"/>
        <v>2</v>
      </c>
      <c r="BV23" s="177">
        <v>2</v>
      </c>
      <c r="BW23" s="202">
        <f t="shared" si="38"/>
        <v>6</v>
      </c>
      <c r="BX23" s="177">
        <f t="shared" si="38"/>
        <v>0</v>
      </c>
      <c r="BY23" s="177">
        <f t="shared" si="38"/>
        <v>2</v>
      </c>
      <c r="BZ23" s="177">
        <f t="shared" si="16"/>
        <v>2</v>
      </c>
      <c r="CA23" s="203">
        <f t="shared" si="17"/>
        <v>2</v>
      </c>
      <c r="CB23" s="48">
        <v>3</v>
      </c>
      <c r="CC23" s="48">
        <v>0</v>
      </c>
      <c r="CD23" s="48">
        <v>0</v>
      </c>
      <c r="CE23" s="48">
        <f t="shared" si="11"/>
        <v>0</v>
      </c>
      <c r="CF23" s="48">
        <v>0</v>
      </c>
      <c r="CG23" s="178"/>
    </row>
    <row r="24" spans="1:85" ht="16.5" customHeight="1" x14ac:dyDescent="0.25">
      <c r="A24" s="178"/>
      <c r="B24" s="223"/>
      <c r="C24" s="224"/>
      <c r="D24" s="224"/>
      <c r="E24" s="224"/>
      <c r="F24" s="224"/>
      <c r="G24" s="224"/>
      <c r="H24" s="224"/>
      <c r="I24" s="224"/>
      <c r="J24" s="225"/>
      <c r="K24" s="225"/>
      <c r="L24" s="225"/>
      <c r="M24" s="225"/>
      <c r="N24" s="225"/>
      <c r="O24" s="225"/>
      <c r="P24" s="225"/>
      <c r="Q24" s="178"/>
      <c r="R24" s="178"/>
      <c r="S24" s="323"/>
      <c r="T24" s="94">
        <v>7</v>
      </c>
      <c r="U24" s="106" t="s">
        <v>24</v>
      </c>
      <c r="V24" s="107"/>
      <c r="W24" s="106"/>
      <c r="X24" s="106"/>
      <c r="Y24" s="106" t="s">
        <v>25</v>
      </c>
      <c r="Z24" s="177"/>
      <c r="AA24" s="177"/>
      <c r="AB24" s="177">
        <f t="shared" si="28"/>
        <v>19</v>
      </c>
      <c r="AC24" s="177">
        <f t="shared" si="28"/>
        <v>8</v>
      </c>
      <c r="AD24" s="177">
        <f t="shared" si="28"/>
        <v>9</v>
      </c>
      <c r="AE24" s="177">
        <f t="shared" si="28"/>
        <v>2</v>
      </c>
      <c r="AF24" s="411">
        <f t="shared" si="29"/>
        <v>0.47368421052631576</v>
      </c>
      <c r="AG24" s="411"/>
      <c r="AH24" s="177">
        <f t="shared" si="30"/>
        <v>4</v>
      </c>
      <c r="AI24" s="177">
        <f t="shared" si="30"/>
        <v>0</v>
      </c>
      <c r="AJ24" s="177">
        <f t="shared" si="30"/>
        <v>62</v>
      </c>
      <c r="AK24" s="177">
        <f t="shared" si="30"/>
        <v>1</v>
      </c>
      <c r="AL24" s="177">
        <f t="shared" si="30"/>
        <v>1</v>
      </c>
      <c r="AM24" s="255">
        <f t="shared" si="37"/>
        <v>3.263157894736842</v>
      </c>
      <c r="AN24" s="177"/>
      <c r="AO24" s="177"/>
      <c r="AP24" s="177"/>
      <c r="AQ24" s="355"/>
      <c r="AR24" s="178"/>
      <c r="AS24" s="64">
        <v>7</v>
      </c>
      <c r="AT24" s="48">
        <v>55</v>
      </c>
      <c r="AU24" s="47" t="s">
        <v>118</v>
      </c>
      <c r="AV24" s="175" t="s">
        <v>177</v>
      </c>
      <c r="AW24" s="177">
        <v>3</v>
      </c>
      <c r="AX24" s="177">
        <v>0</v>
      </c>
      <c r="AY24" s="177">
        <v>2</v>
      </c>
      <c r="AZ24" s="177">
        <f t="shared" si="31"/>
        <v>2</v>
      </c>
      <c r="BA24" s="177">
        <v>0</v>
      </c>
      <c r="BB24" s="202">
        <f t="shared" si="32"/>
        <v>13</v>
      </c>
      <c r="BC24" s="177">
        <f t="shared" si="33"/>
        <v>0</v>
      </c>
      <c r="BD24" s="177">
        <f t="shared" si="34"/>
        <v>6</v>
      </c>
      <c r="BE24" s="177">
        <f t="shared" si="35"/>
        <v>6</v>
      </c>
      <c r="BF24" s="203">
        <f t="shared" si="36"/>
        <v>0</v>
      </c>
      <c r="BG24" s="48">
        <v>10</v>
      </c>
      <c r="BH24" s="48">
        <v>0</v>
      </c>
      <c r="BI24" s="48">
        <v>4</v>
      </c>
      <c r="BJ24" s="48">
        <f>+BH24+BI24</f>
        <v>4</v>
      </c>
      <c r="BK24" s="48">
        <v>0</v>
      </c>
      <c r="BL24" s="178"/>
      <c r="BM24" s="178"/>
      <c r="BN24" s="64">
        <v>6.5</v>
      </c>
      <c r="BP24" s="47" t="s">
        <v>242</v>
      </c>
      <c r="BQ24" s="47" t="s">
        <v>693</v>
      </c>
      <c r="BR24" s="177"/>
      <c r="BS24" s="177"/>
      <c r="BT24" s="177"/>
      <c r="BU24" s="177"/>
      <c r="BV24" s="177"/>
      <c r="BW24" s="202">
        <f t="shared" si="38"/>
        <v>14</v>
      </c>
      <c r="BX24" s="177">
        <f t="shared" si="38"/>
        <v>2</v>
      </c>
      <c r="BY24" s="177">
        <f t="shared" si="38"/>
        <v>3</v>
      </c>
      <c r="BZ24" s="177">
        <f t="shared" si="16"/>
        <v>5</v>
      </c>
      <c r="CA24" s="203">
        <f t="shared" si="17"/>
        <v>0</v>
      </c>
      <c r="CB24" s="48">
        <v>14</v>
      </c>
      <c r="CC24" s="48">
        <v>2</v>
      </c>
      <c r="CD24" s="48">
        <v>3</v>
      </c>
      <c r="CE24" s="48">
        <f t="shared" si="11"/>
        <v>5</v>
      </c>
      <c r="CF24" s="48">
        <v>0</v>
      </c>
      <c r="CG24" s="178"/>
    </row>
    <row r="25" spans="1:85" ht="16.5" customHeight="1" x14ac:dyDescent="0.25">
      <c r="A25" s="178"/>
      <c r="B25" s="353" t="s">
        <v>65</v>
      </c>
      <c r="C25" s="327" t="s">
        <v>632</v>
      </c>
      <c r="D25" s="328"/>
      <c r="E25" s="320"/>
      <c r="F25" s="320"/>
      <c r="G25" s="330">
        <v>5</v>
      </c>
      <c r="H25" s="177">
        <v>1</v>
      </c>
      <c r="I25" s="175" t="s">
        <v>55</v>
      </c>
      <c r="J25" s="175"/>
      <c r="K25" s="175"/>
      <c r="L25" s="175" t="s">
        <v>480</v>
      </c>
      <c r="M25" s="175"/>
      <c r="N25" s="175"/>
      <c r="O25" s="175"/>
      <c r="P25" s="175"/>
      <c r="Q25" s="178"/>
      <c r="R25" s="178"/>
      <c r="S25" s="323"/>
      <c r="T25" s="94">
        <v>8</v>
      </c>
      <c r="U25" s="106" t="s">
        <v>126</v>
      </c>
      <c r="V25" s="107"/>
      <c r="W25" s="106"/>
      <c r="X25" s="106"/>
      <c r="Y25" s="106" t="s">
        <v>21</v>
      </c>
      <c r="Z25" s="177"/>
      <c r="AA25" s="177"/>
      <c r="AB25" s="177">
        <f t="shared" si="28"/>
        <v>19</v>
      </c>
      <c r="AC25" s="177">
        <f t="shared" si="28"/>
        <v>4</v>
      </c>
      <c r="AD25" s="177">
        <f t="shared" si="28"/>
        <v>13</v>
      </c>
      <c r="AE25" s="177">
        <f t="shared" si="28"/>
        <v>2</v>
      </c>
      <c r="AF25" s="411">
        <f t="shared" si="29"/>
        <v>0.26315789473684209</v>
      </c>
      <c r="AG25" s="411"/>
      <c r="AH25" s="177">
        <f t="shared" si="30"/>
        <v>0</v>
      </c>
      <c r="AI25" s="177">
        <f t="shared" si="30"/>
        <v>0</v>
      </c>
      <c r="AJ25" s="177">
        <f t="shared" si="30"/>
        <v>63</v>
      </c>
      <c r="AK25" s="177">
        <f t="shared" si="30"/>
        <v>2</v>
      </c>
      <c r="AL25" s="177">
        <f t="shared" si="30"/>
        <v>1</v>
      </c>
      <c r="AM25" s="255">
        <f t="shared" si="37"/>
        <v>3.3157894736842106</v>
      </c>
      <c r="AN25" s="177"/>
      <c r="AO25" s="177"/>
      <c r="AP25" s="177"/>
      <c r="AQ25" s="355"/>
      <c r="AR25" s="178"/>
      <c r="AS25" s="64">
        <v>7.5</v>
      </c>
      <c r="AT25" s="48">
        <v>4</v>
      </c>
      <c r="AU25" s="47" t="s">
        <v>90</v>
      </c>
      <c r="AV25" s="175" t="s">
        <v>177</v>
      </c>
      <c r="AW25" s="177">
        <v>4</v>
      </c>
      <c r="AX25" s="177">
        <v>0</v>
      </c>
      <c r="AY25" s="177">
        <v>2</v>
      </c>
      <c r="AZ25" s="177">
        <f t="shared" si="31"/>
        <v>2</v>
      </c>
      <c r="BA25" s="177">
        <v>0</v>
      </c>
      <c r="BB25" s="202">
        <f t="shared" si="32"/>
        <v>17</v>
      </c>
      <c r="BC25" s="177">
        <f t="shared" si="33"/>
        <v>4</v>
      </c>
      <c r="BD25" s="177">
        <f t="shared" si="34"/>
        <v>8</v>
      </c>
      <c r="BE25" s="177">
        <f t="shared" si="35"/>
        <v>12</v>
      </c>
      <c r="BF25" s="203">
        <f t="shared" si="36"/>
        <v>0</v>
      </c>
      <c r="BG25" s="48">
        <v>13</v>
      </c>
      <c r="BH25" s="48">
        <v>4</v>
      </c>
      <c r="BI25" s="48">
        <v>6</v>
      </c>
      <c r="BJ25" s="48">
        <f>+BH25+BI25</f>
        <v>10</v>
      </c>
      <c r="BK25" s="48">
        <v>0</v>
      </c>
      <c r="BL25" s="178"/>
      <c r="BM25" s="178"/>
      <c r="BN25" s="64">
        <v>8</v>
      </c>
      <c r="BP25" s="47" t="s">
        <v>458</v>
      </c>
      <c r="BQ25" s="47"/>
      <c r="BR25" s="177">
        <v>0</v>
      </c>
      <c r="BS25" s="177">
        <v>0</v>
      </c>
      <c r="BT25" s="177">
        <v>0</v>
      </c>
      <c r="BU25" s="177">
        <f>+BS25+BT25</f>
        <v>0</v>
      </c>
      <c r="BV25" s="177">
        <v>0</v>
      </c>
      <c r="BW25" s="202">
        <f t="shared" si="38"/>
        <v>5</v>
      </c>
      <c r="BX25" s="177">
        <f t="shared" si="38"/>
        <v>6</v>
      </c>
      <c r="BY25" s="177">
        <f t="shared" si="38"/>
        <v>0</v>
      </c>
      <c r="BZ25" s="177">
        <f t="shared" si="16"/>
        <v>6</v>
      </c>
      <c r="CA25" s="203">
        <f t="shared" si="17"/>
        <v>0</v>
      </c>
      <c r="CB25" s="48">
        <v>5</v>
      </c>
      <c r="CC25" s="48">
        <v>6</v>
      </c>
      <c r="CD25" s="48">
        <v>0</v>
      </c>
      <c r="CE25" s="48">
        <f t="shared" si="11"/>
        <v>6</v>
      </c>
      <c r="CF25" s="48">
        <v>0</v>
      </c>
      <c r="CG25" s="178"/>
    </row>
    <row r="26" spans="1:85" ht="16.5" customHeight="1" x14ac:dyDescent="0.25">
      <c r="A26" s="178"/>
      <c r="B26" s="177" t="s">
        <v>36</v>
      </c>
      <c r="C26" s="329"/>
      <c r="D26" s="329" t="s">
        <v>190</v>
      </c>
      <c r="E26" s="329"/>
      <c r="F26" s="320"/>
      <c r="G26" s="328"/>
      <c r="H26" s="177">
        <v>1</v>
      </c>
      <c r="I26" s="175" t="s">
        <v>495</v>
      </c>
      <c r="J26" s="175"/>
      <c r="K26" s="175"/>
      <c r="L26" s="175" t="s">
        <v>767</v>
      </c>
      <c r="M26" s="175"/>
      <c r="N26" s="175"/>
      <c r="O26" s="175"/>
      <c r="P26" s="175"/>
      <c r="Q26" s="178"/>
      <c r="R26" s="178"/>
      <c r="S26" s="323"/>
      <c r="T26" s="94">
        <v>7</v>
      </c>
      <c r="U26" s="106" t="s">
        <v>22</v>
      </c>
      <c r="V26" s="107"/>
      <c r="W26" s="106"/>
      <c r="X26" s="106"/>
      <c r="Y26" s="106" t="s">
        <v>15</v>
      </c>
      <c r="Z26" s="177"/>
      <c r="AA26" s="177"/>
      <c r="AB26" s="177">
        <f t="shared" si="28"/>
        <v>18</v>
      </c>
      <c r="AC26" s="177">
        <f t="shared" si="28"/>
        <v>4</v>
      </c>
      <c r="AD26" s="177">
        <f t="shared" si="28"/>
        <v>7</v>
      </c>
      <c r="AE26" s="177">
        <f t="shared" si="28"/>
        <v>7</v>
      </c>
      <c r="AF26" s="411">
        <f t="shared" si="29"/>
        <v>0.41666666666666669</v>
      </c>
      <c r="AG26" s="411"/>
      <c r="AH26" s="177">
        <f t="shared" si="30"/>
        <v>0</v>
      </c>
      <c r="AI26" s="177">
        <f t="shared" si="30"/>
        <v>1</v>
      </c>
      <c r="AJ26" s="177">
        <f t="shared" si="30"/>
        <v>62</v>
      </c>
      <c r="AK26" s="177">
        <f t="shared" si="30"/>
        <v>0</v>
      </c>
      <c r="AL26" s="177">
        <f t="shared" si="30"/>
        <v>0</v>
      </c>
      <c r="AM26" s="255">
        <f t="shared" si="37"/>
        <v>3.4444444444444446</v>
      </c>
      <c r="AN26" s="177"/>
      <c r="AO26" s="177"/>
      <c r="AP26" s="177"/>
      <c r="AQ26" s="355"/>
      <c r="AR26" s="178"/>
      <c r="AS26" s="64">
        <v>8</v>
      </c>
      <c r="AT26" s="48">
        <v>5</v>
      </c>
      <c r="AU26" s="47" t="s">
        <v>76</v>
      </c>
      <c r="AV26" s="175" t="s">
        <v>177</v>
      </c>
      <c r="AW26" s="177">
        <v>4</v>
      </c>
      <c r="AX26" s="177">
        <v>0</v>
      </c>
      <c r="AY26" s="177">
        <v>1</v>
      </c>
      <c r="AZ26" s="177">
        <f t="shared" si="31"/>
        <v>1</v>
      </c>
      <c r="BA26" s="177">
        <v>0</v>
      </c>
      <c r="BB26" s="202">
        <f t="shared" si="32"/>
        <v>18</v>
      </c>
      <c r="BC26" s="177">
        <f t="shared" si="33"/>
        <v>2</v>
      </c>
      <c r="BD26" s="177">
        <f t="shared" si="34"/>
        <v>5</v>
      </c>
      <c r="BE26" s="177">
        <f t="shared" si="35"/>
        <v>7</v>
      </c>
      <c r="BF26" s="203">
        <f t="shared" si="36"/>
        <v>0</v>
      </c>
      <c r="BG26" s="48">
        <v>14</v>
      </c>
      <c r="BH26" s="48">
        <v>2</v>
      </c>
      <c r="BI26" s="48">
        <v>4</v>
      </c>
      <c r="BJ26" s="48">
        <f>+BH26+BI26</f>
        <v>6</v>
      </c>
      <c r="BK26" s="48">
        <v>0</v>
      </c>
      <c r="BL26" s="178"/>
      <c r="BM26" s="178"/>
      <c r="BN26" s="64">
        <v>8.5</v>
      </c>
      <c r="BP26" s="47" t="s">
        <v>480</v>
      </c>
      <c r="BQ26" s="47" t="s">
        <v>694</v>
      </c>
      <c r="BR26" s="177"/>
      <c r="BS26" s="177"/>
      <c r="BT26" s="177"/>
      <c r="BU26" s="177"/>
      <c r="BV26" s="177"/>
      <c r="BW26" s="202">
        <f t="shared" si="38"/>
        <v>5</v>
      </c>
      <c r="BX26" s="177">
        <f t="shared" si="38"/>
        <v>2</v>
      </c>
      <c r="BY26" s="177">
        <f t="shared" si="38"/>
        <v>2</v>
      </c>
      <c r="BZ26" s="177">
        <f t="shared" si="16"/>
        <v>4</v>
      </c>
      <c r="CA26" s="203">
        <f t="shared" si="17"/>
        <v>2</v>
      </c>
      <c r="CB26" s="48">
        <v>5</v>
      </c>
      <c r="CC26" s="48">
        <v>2</v>
      </c>
      <c r="CD26" s="48">
        <v>2</v>
      </c>
      <c r="CE26" s="48">
        <f t="shared" si="11"/>
        <v>4</v>
      </c>
      <c r="CF26" s="48">
        <v>2</v>
      </c>
      <c r="CG26" s="178"/>
    </row>
    <row r="27" spans="1:85" ht="16.5" customHeight="1" x14ac:dyDescent="0.25">
      <c r="A27" s="178"/>
      <c r="B27" s="174"/>
      <c r="C27" s="18"/>
      <c r="D27" s="329"/>
      <c r="E27" s="329"/>
      <c r="F27" s="324"/>
      <c r="G27" s="324"/>
      <c r="H27" s="177">
        <v>1</v>
      </c>
      <c r="I27" s="175" t="s">
        <v>39</v>
      </c>
      <c r="J27" s="175"/>
      <c r="K27" s="175"/>
      <c r="L27" s="175" t="s">
        <v>495</v>
      </c>
      <c r="M27" s="175"/>
      <c r="N27" s="175"/>
      <c r="O27" s="175"/>
      <c r="P27" s="175"/>
      <c r="Q27" s="178"/>
      <c r="R27" s="178"/>
      <c r="S27" s="323"/>
      <c r="T27" s="94">
        <v>7.5</v>
      </c>
      <c r="U27" s="106" t="s">
        <v>127</v>
      </c>
      <c r="V27" s="107"/>
      <c r="W27" s="106"/>
      <c r="X27" s="106"/>
      <c r="Y27" s="106" t="s">
        <v>19</v>
      </c>
      <c r="Z27" s="177"/>
      <c r="AA27" s="177"/>
      <c r="AB27" s="177">
        <f t="shared" si="28"/>
        <v>18</v>
      </c>
      <c r="AC27" s="177">
        <f t="shared" si="28"/>
        <v>3</v>
      </c>
      <c r="AD27" s="177">
        <f t="shared" si="28"/>
        <v>12</v>
      </c>
      <c r="AE27" s="177">
        <f t="shared" si="28"/>
        <v>3</v>
      </c>
      <c r="AF27" s="411">
        <f t="shared" si="29"/>
        <v>0.25</v>
      </c>
      <c r="AG27" s="411"/>
      <c r="AH27" s="177">
        <f t="shared" si="30"/>
        <v>0</v>
      </c>
      <c r="AI27" s="177">
        <f t="shared" si="30"/>
        <v>1</v>
      </c>
      <c r="AJ27" s="177">
        <f t="shared" si="30"/>
        <v>66</v>
      </c>
      <c r="AK27" s="177">
        <f t="shared" si="30"/>
        <v>3</v>
      </c>
      <c r="AL27" s="177">
        <f t="shared" si="30"/>
        <v>0</v>
      </c>
      <c r="AM27" s="255">
        <f t="shared" si="37"/>
        <v>3.6666666666666665</v>
      </c>
      <c r="AN27" s="177"/>
      <c r="AO27" s="177"/>
      <c r="AP27" s="177"/>
      <c r="AQ27" s="355"/>
      <c r="AR27" s="178"/>
      <c r="AS27" s="64">
        <v>6</v>
      </c>
      <c r="AT27" s="48">
        <v>8</v>
      </c>
      <c r="AU27" s="47" t="s">
        <v>187</v>
      </c>
      <c r="AV27" s="175" t="s">
        <v>177</v>
      </c>
      <c r="AW27" s="177">
        <v>4</v>
      </c>
      <c r="AX27" s="177">
        <v>0</v>
      </c>
      <c r="AY27" s="177">
        <v>1</v>
      </c>
      <c r="AZ27" s="177">
        <f t="shared" si="31"/>
        <v>1</v>
      </c>
      <c r="BA27" s="177">
        <v>4</v>
      </c>
      <c r="BB27" s="202">
        <f t="shared" si="32"/>
        <v>16</v>
      </c>
      <c r="BC27" s="177">
        <f t="shared" si="33"/>
        <v>2</v>
      </c>
      <c r="BD27" s="177">
        <f t="shared" si="34"/>
        <v>4</v>
      </c>
      <c r="BE27" s="177">
        <f t="shared" si="35"/>
        <v>6</v>
      </c>
      <c r="BF27" s="203">
        <f t="shared" si="36"/>
        <v>4</v>
      </c>
      <c r="BG27" s="48">
        <v>12</v>
      </c>
      <c r="BH27" s="48">
        <v>2</v>
      </c>
      <c r="BI27" s="48">
        <v>3</v>
      </c>
      <c r="BJ27" s="48">
        <f>+BH27+BI27</f>
        <v>5</v>
      </c>
      <c r="BK27" s="48">
        <v>0</v>
      </c>
      <c r="BL27" s="178"/>
      <c r="BM27" s="178"/>
      <c r="BN27" s="64">
        <v>7</v>
      </c>
      <c r="BP27" s="47" t="s">
        <v>266</v>
      </c>
      <c r="BQ27" s="47"/>
      <c r="BR27" s="177">
        <v>0</v>
      </c>
      <c r="BS27" s="177">
        <v>0</v>
      </c>
      <c r="BT27" s="177">
        <v>0</v>
      </c>
      <c r="BU27" s="177">
        <f>+BS27+BT27</f>
        <v>0</v>
      </c>
      <c r="BV27" s="177">
        <v>0</v>
      </c>
      <c r="BW27" s="202">
        <f t="shared" si="38"/>
        <v>1</v>
      </c>
      <c r="BX27" s="177">
        <f t="shared" si="38"/>
        <v>0</v>
      </c>
      <c r="BY27" s="177">
        <f t="shared" si="38"/>
        <v>2</v>
      </c>
      <c r="BZ27" s="177">
        <f t="shared" si="16"/>
        <v>2</v>
      </c>
      <c r="CA27" s="203">
        <f t="shared" si="17"/>
        <v>0</v>
      </c>
      <c r="CB27" s="48">
        <v>1</v>
      </c>
      <c r="CC27" s="48">
        <v>0</v>
      </c>
      <c r="CD27" s="48">
        <v>2</v>
      </c>
      <c r="CE27" s="48">
        <f t="shared" si="11"/>
        <v>2</v>
      </c>
      <c r="CF27" s="48">
        <v>0</v>
      </c>
      <c r="CG27" s="178"/>
    </row>
    <row r="28" spans="1:85" ht="16.5" customHeight="1" thickBot="1" x14ac:dyDescent="0.3">
      <c r="A28" s="178"/>
      <c r="C28" s="329"/>
      <c r="D28" s="329"/>
      <c r="E28" s="329"/>
      <c r="F28" s="18"/>
      <c r="G28" s="18"/>
      <c r="H28" s="177">
        <v>2</v>
      </c>
      <c r="I28" s="175" t="s">
        <v>488</v>
      </c>
      <c r="J28" s="175"/>
      <c r="K28" s="175"/>
      <c r="L28" s="175" t="s">
        <v>142</v>
      </c>
      <c r="M28" s="175"/>
      <c r="N28" s="175"/>
      <c r="O28" s="175"/>
      <c r="P28" s="175"/>
      <c r="Q28" s="178"/>
      <c r="R28" s="178"/>
      <c r="S28" s="323"/>
      <c r="T28" s="174"/>
      <c r="U28" s="175" t="s">
        <v>26</v>
      </c>
      <c r="V28" s="174"/>
      <c r="W28" s="175"/>
      <c r="X28" s="176"/>
      <c r="Y28" s="175"/>
      <c r="Z28" s="177"/>
      <c r="AA28" s="177"/>
      <c r="AB28" s="177">
        <f>+AB13+AB43</f>
        <v>13.5</v>
      </c>
      <c r="AC28" s="177">
        <f>+AC13+AC43</f>
        <v>9</v>
      </c>
      <c r="AD28" s="177">
        <f>+AD13+AD43</f>
        <v>4</v>
      </c>
      <c r="AE28" s="177">
        <f>+AE13+AE43</f>
        <v>1</v>
      </c>
      <c r="AF28" s="411">
        <f t="shared" si="29"/>
        <v>0.70370370370370372</v>
      </c>
      <c r="AG28" s="411"/>
      <c r="AH28" s="177">
        <f>+AH13+AH43</f>
        <v>2</v>
      </c>
      <c r="AI28" s="177">
        <f>+AI13+AI43</f>
        <v>0</v>
      </c>
      <c r="AJ28" s="177">
        <f>+AJ13+AJ43</f>
        <v>27</v>
      </c>
      <c r="AK28" s="177">
        <f>+AK13+AK43</f>
        <v>0</v>
      </c>
      <c r="AL28" s="177">
        <f>+AL13+AL43</f>
        <v>0</v>
      </c>
      <c r="AM28" s="256">
        <f t="shared" si="37"/>
        <v>2</v>
      </c>
      <c r="AN28" s="177"/>
      <c r="AO28" s="177"/>
      <c r="AP28" s="177"/>
      <c r="AQ28" s="355"/>
      <c r="AR28" s="178"/>
      <c r="AS28" s="64">
        <v>8.5</v>
      </c>
      <c r="AT28" s="48">
        <v>9</v>
      </c>
      <c r="AU28" s="47" t="s">
        <v>424</v>
      </c>
      <c r="AV28" s="175" t="s">
        <v>177</v>
      </c>
      <c r="AW28" s="177">
        <v>3</v>
      </c>
      <c r="AX28" s="177">
        <v>0</v>
      </c>
      <c r="AY28" s="177">
        <v>1</v>
      </c>
      <c r="AZ28" s="177">
        <f t="shared" si="31"/>
        <v>1</v>
      </c>
      <c r="BA28" s="177">
        <v>6</v>
      </c>
      <c r="BB28" s="202">
        <f t="shared" si="32"/>
        <v>3</v>
      </c>
      <c r="BC28" s="177">
        <f t="shared" si="33"/>
        <v>0</v>
      </c>
      <c r="BD28" s="177">
        <f t="shared" si="34"/>
        <v>1</v>
      </c>
      <c r="BE28" s="177">
        <f t="shared" si="35"/>
        <v>1</v>
      </c>
      <c r="BF28" s="203">
        <f t="shared" si="36"/>
        <v>6</v>
      </c>
      <c r="BG28" s="48"/>
      <c r="BH28" s="48"/>
      <c r="BI28" s="48"/>
      <c r="BJ28" s="48"/>
      <c r="BK28" s="48"/>
      <c r="BL28" s="178"/>
      <c r="BM28" s="178"/>
      <c r="BN28" s="64">
        <v>9</v>
      </c>
      <c r="BP28" s="47" t="s">
        <v>431</v>
      </c>
      <c r="BQ28" s="47"/>
      <c r="BR28" s="177">
        <v>0</v>
      </c>
      <c r="BS28" s="177">
        <v>0</v>
      </c>
      <c r="BT28" s="177">
        <v>0</v>
      </c>
      <c r="BU28" s="177">
        <f>+BS28+BT28</f>
        <v>0</v>
      </c>
      <c r="BV28" s="177">
        <v>0</v>
      </c>
      <c r="BW28" s="202">
        <f t="shared" si="38"/>
        <v>4</v>
      </c>
      <c r="BX28" s="177">
        <f t="shared" si="38"/>
        <v>1</v>
      </c>
      <c r="BY28" s="177">
        <f t="shared" si="38"/>
        <v>1</v>
      </c>
      <c r="BZ28" s="177">
        <f t="shared" si="16"/>
        <v>2</v>
      </c>
      <c r="CA28" s="203">
        <f t="shared" si="17"/>
        <v>0</v>
      </c>
      <c r="CB28" s="48">
        <v>4</v>
      </c>
      <c r="CC28" s="48">
        <v>1</v>
      </c>
      <c r="CD28" s="48">
        <v>1</v>
      </c>
      <c r="CE28" s="48">
        <f t="shared" si="11"/>
        <v>2</v>
      </c>
      <c r="CF28" s="48">
        <v>0</v>
      </c>
      <c r="CG28" s="178"/>
    </row>
    <row r="29" spans="1:85" ht="16.5" customHeight="1" x14ac:dyDescent="0.25">
      <c r="A29" s="178"/>
      <c r="C29" s="18"/>
      <c r="D29" s="329"/>
      <c r="E29" s="329"/>
      <c r="F29" s="18"/>
      <c r="G29" s="18"/>
      <c r="H29" s="177">
        <v>2</v>
      </c>
      <c r="I29" s="175" t="s">
        <v>55</v>
      </c>
      <c r="J29" s="175"/>
      <c r="K29" s="175"/>
      <c r="L29" s="175" t="s">
        <v>113</v>
      </c>
      <c r="M29" s="175"/>
      <c r="N29" s="175"/>
      <c r="O29" s="175"/>
      <c r="P29" s="175"/>
      <c r="Q29" s="178"/>
      <c r="R29" s="178"/>
      <c r="S29" s="323"/>
      <c r="T29" s="84"/>
      <c r="U29" s="84"/>
      <c r="V29" s="83" t="s">
        <v>655</v>
      </c>
      <c r="W29" s="84"/>
      <c r="X29" s="84"/>
      <c r="Y29" s="84"/>
      <c r="Z29" s="83"/>
      <c r="AA29" s="68"/>
      <c r="AB29" s="68">
        <f t="shared" ref="AB29:AE29" si="39">SUM(AB20:AB28)</f>
        <v>152</v>
      </c>
      <c r="AC29" s="68">
        <f t="shared" si="39"/>
        <v>63</v>
      </c>
      <c r="AD29" s="68">
        <f t="shared" si="39"/>
        <v>63</v>
      </c>
      <c r="AE29" s="68">
        <f t="shared" si="39"/>
        <v>26</v>
      </c>
      <c r="AF29" s="413">
        <f t="shared" si="29"/>
        <v>0.5</v>
      </c>
      <c r="AG29" s="413"/>
      <c r="AH29" s="68">
        <f t="shared" ref="AH29:AL29" si="40">SUM(AH20:AH28)</f>
        <v>8</v>
      </c>
      <c r="AI29" s="68">
        <f t="shared" si="40"/>
        <v>7</v>
      </c>
      <c r="AJ29" s="68">
        <f t="shared" si="40"/>
        <v>420</v>
      </c>
      <c r="AK29" s="68">
        <f t="shared" si="40"/>
        <v>8</v>
      </c>
      <c r="AL29" s="68">
        <f t="shared" si="40"/>
        <v>14</v>
      </c>
      <c r="AM29" s="196">
        <f t="shared" si="37"/>
        <v>2.763157894736842</v>
      </c>
      <c r="AN29" s="177"/>
      <c r="AO29" s="177"/>
      <c r="AP29" s="177"/>
      <c r="AQ29" s="355"/>
      <c r="AR29" s="178"/>
      <c r="AS29" s="64">
        <v>8.5</v>
      </c>
      <c r="AT29" s="48"/>
      <c r="AU29" s="47" t="s">
        <v>143</v>
      </c>
      <c r="AV29" s="175" t="s">
        <v>177</v>
      </c>
      <c r="AW29" s="177"/>
      <c r="AX29" s="177"/>
      <c r="AY29" s="177"/>
      <c r="AZ29" s="177"/>
      <c r="BA29" s="177"/>
      <c r="BB29" s="202">
        <f t="shared" ref="BB29:BF33" si="41">+AW29+BG29</f>
        <v>7</v>
      </c>
      <c r="BC29" s="177">
        <f t="shared" si="41"/>
        <v>5</v>
      </c>
      <c r="BD29" s="177">
        <f t="shared" si="41"/>
        <v>2</v>
      </c>
      <c r="BE29" s="177">
        <f t="shared" si="41"/>
        <v>7</v>
      </c>
      <c r="BF29" s="203">
        <f t="shared" si="41"/>
        <v>0</v>
      </c>
      <c r="BG29" s="48">
        <v>7</v>
      </c>
      <c r="BH29" s="48">
        <v>5</v>
      </c>
      <c r="BI29" s="48">
        <v>2</v>
      </c>
      <c r="BJ29" s="48">
        <f>+BH29+BI29</f>
        <v>7</v>
      </c>
      <c r="BK29" s="48">
        <v>0</v>
      </c>
      <c r="BL29" s="178"/>
      <c r="BM29" s="178"/>
      <c r="BN29" s="64">
        <v>7.5</v>
      </c>
      <c r="BP29" s="47" t="s">
        <v>303</v>
      </c>
      <c r="BQ29" s="47" t="s">
        <v>695</v>
      </c>
      <c r="BR29" s="177"/>
      <c r="BS29" s="177"/>
      <c r="BT29" s="177"/>
      <c r="BU29" s="177"/>
      <c r="BV29" s="177"/>
      <c r="BW29" s="202">
        <f t="shared" si="38"/>
        <v>8</v>
      </c>
      <c r="BX29" s="177">
        <f t="shared" si="38"/>
        <v>0</v>
      </c>
      <c r="BY29" s="177">
        <f t="shared" si="38"/>
        <v>2</v>
      </c>
      <c r="BZ29" s="177">
        <f t="shared" si="16"/>
        <v>2</v>
      </c>
      <c r="CA29" s="203">
        <f t="shared" si="17"/>
        <v>2</v>
      </c>
      <c r="CB29" s="48">
        <v>8</v>
      </c>
      <c r="CC29" s="48">
        <v>0</v>
      </c>
      <c r="CD29" s="48">
        <v>2</v>
      </c>
      <c r="CE29" s="48">
        <f t="shared" si="11"/>
        <v>2</v>
      </c>
      <c r="CF29" s="48">
        <v>2</v>
      </c>
      <c r="CG29" s="178"/>
    </row>
    <row r="30" spans="1:85" ht="16.5" customHeight="1" x14ac:dyDescent="0.25">
      <c r="A30" s="178"/>
      <c r="I30" s="175"/>
      <c r="J30" s="175"/>
      <c r="K30" s="175"/>
      <c r="L30" s="175"/>
      <c r="M30" s="175"/>
      <c r="N30" s="175"/>
      <c r="O30" s="175"/>
      <c r="P30" s="175"/>
      <c r="Q30" s="178"/>
      <c r="R30" s="178"/>
      <c r="S30" s="323"/>
      <c r="T30" s="177"/>
      <c r="U30" s="175"/>
      <c r="V30" s="175"/>
      <c r="W30" s="175"/>
      <c r="X30" s="194"/>
      <c r="Y30" s="175"/>
      <c r="Z30" s="177"/>
      <c r="AA30" s="177"/>
      <c r="AB30" s="177"/>
      <c r="AC30" s="177"/>
      <c r="AD30" s="177"/>
      <c r="AE30" s="176"/>
      <c r="AF30" s="177"/>
      <c r="AG30" s="175"/>
      <c r="AH30" s="175"/>
      <c r="AI30" s="175"/>
      <c r="AJ30" s="194"/>
      <c r="AK30" s="175"/>
      <c r="AL30" s="177"/>
      <c r="AM30" s="177"/>
      <c r="AN30" s="177"/>
      <c r="AO30" s="177"/>
      <c r="AP30" s="177"/>
      <c r="AQ30" s="355"/>
      <c r="AR30" s="178"/>
      <c r="AS30" s="64">
        <v>7</v>
      </c>
      <c r="AT30" s="48"/>
      <c r="AU30" s="47" t="s">
        <v>114</v>
      </c>
      <c r="AV30" s="175" t="s">
        <v>177</v>
      </c>
      <c r="AW30" s="177"/>
      <c r="AX30" s="177"/>
      <c r="AY30" s="177"/>
      <c r="AZ30" s="177"/>
      <c r="BA30" s="177"/>
      <c r="BB30" s="202">
        <f t="shared" si="41"/>
        <v>7</v>
      </c>
      <c r="BC30" s="177">
        <f t="shared" si="41"/>
        <v>2</v>
      </c>
      <c r="BD30" s="177">
        <f t="shared" si="41"/>
        <v>2</v>
      </c>
      <c r="BE30" s="177">
        <f t="shared" si="41"/>
        <v>4</v>
      </c>
      <c r="BF30" s="203">
        <f t="shared" si="41"/>
        <v>0</v>
      </c>
      <c r="BG30" s="48">
        <v>7</v>
      </c>
      <c r="BH30" s="48">
        <v>2</v>
      </c>
      <c r="BI30" s="48">
        <v>2</v>
      </c>
      <c r="BJ30" s="48">
        <f>+BH30+BI30</f>
        <v>4</v>
      </c>
      <c r="BK30" s="48">
        <v>0</v>
      </c>
      <c r="BL30" s="178"/>
      <c r="BM30" s="178"/>
      <c r="BN30" s="64">
        <v>7.5</v>
      </c>
      <c r="BP30" s="47" t="s">
        <v>326</v>
      </c>
      <c r="BQ30" s="47"/>
      <c r="BR30" s="177">
        <v>0</v>
      </c>
      <c r="BS30" s="177">
        <v>0</v>
      </c>
      <c r="BT30" s="177">
        <v>0</v>
      </c>
      <c r="BU30" s="177">
        <f>+BS30+BT30</f>
        <v>0</v>
      </c>
      <c r="BV30" s="177">
        <v>0</v>
      </c>
      <c r="BW30" s="202">
        <f t="shared" si="38"/>
        <v>2</v>
      </c>
      <c r="BX30" s="177">
        <f t="shared" si="38"/>
        <v>0</v>
      </c>
      <c r="BY30" s="177">
        <f t="shared" si="38"/>
        <v>1</v>
      </c>
      <c r="BZ30" s="177">
        <f t="shared" si="16"/>
        <v>1</v>
      </c>
      <c r="CA30" s="203">
        <f t="shared" si="17"/>
        <v>0</v>
      </c>
      <c r="CB30" s="48">
        <v>2</v>
      </c>
      <c r="CC30" s="48">
        <v>0</v>
      </c>
      <c r="CD30" s="48">
        <v>1</v>
      </c>
      <c r="CE30" s="48">
        <f t="shared" si="11"/>
        <v>1</v>
      </c>
      <c r="CF30" s="48">
        <v>0</v>
      </c>
      <c r="CG30" s="178"/>
    </row>
    <row r="31" spans="1:85" ht="16.5" customHeight="1" x14ac:dyDescent="0.25">
      <c r="A31" s="178"/>
      <c r="B31" s="324"/>
      <c r="C31" s="327" t="s">
        <v>648</v>
      </c>
      <c r="D31" s="328"/>
      <c r="E31" s="320"/>
      <c r="F31" s="320"/>
      <c r="G31" s="330">
        <v>6</v>
      </c>
      <c r="H31" s="177">
        <v>1</v>
      </c>
      <c r="I31" s="175" t="s">
        <v>265</v>
      </c>
      <c r="J31" s="175"/>
      <c r="K31" s="175"/>
      <c r="L31" s="175" t="s">
        <v>773</v>
      </c>
      <c r="M31" s="175"/>
      <c r="N31" s="175"/>
      <c r="O31" s="175"/>
      <c r="P31" s="175"/>
      <c r="Q31" s="178"/>
      <c r="R31" s="178"/>
      <c r="S31" s="323"/>
      <c r="T31" s="177"/>
      <c r="U31" s="175"/>
      <c r="V31" s="175"/>
      <c r="W31" s="175"/>
      <c r="X31" s="194"/>
      <c r="Y31" s="175"/>
      <c r="Z31" s="177"/>
      <c r="AA31" s="177"/>
      <c r="AB31" s="177"/>
      <c r="AC31" s="177"/>
      <c r="AD31" s="177"/>
      <c r="AE31" s="176"/>
      <c r="AF31" s="177"/>
      <c r="AG31" s="175"/>
      <c r="AH31" s="175"/>
      <c r="AI31" s="175"/>
      <c r="AJ31" s="194"/>
      <c r="AK31" s="175"/>
      <c r="AL31" s="177"/>
      <c r="AM31" s="177"/>
      <c r="AN31" s="177"/>
      <c r="AO31" s="177"/>
      <c r="AP31" s="177"/>
      <c r="AQ31" s="355"/>
      <c r="AR31" s="178"/>
      <c r="AS31" s="64">
        <v>6</v>
      </c>
      <c r="AT31" s="48"/>
      <c r="AU31" s="47" t="s">
        <v>140</v>
      </c>
      <c r="AV31" s="175" t="s">
        <v>177</v>
      </c>
      <c r="AW31" s="177"/>
      <c r="AX31" s="177"/>
      <c r="AY31" s="177"/>
      <c r="AZ31" s="177"/>
      <c r="BA31" s="177"/>
      <c r="BB31" s="202">
        <f t="shared" si="41"/>
        <v>10</v>
      </c>
      <c r="BC31" s="177">
        <f t="shared" si="41"/>
        <v>0</v>
      </c>
      <c r="BD31" s="177">
        <f t="shared" si="41"/>
        <v>1</v>
      </c>
      <c r="BE31" s="177">
        <f t="shared" si="41"/>
        <v>1</v>
      </c>
      <c r="BF31" s="203">
        <f t="shared" si="41"/>
        <v>2</v>
      </c>
      <c r="BG31" s="48">
        <v>10</v>
      </c>
      <c r="BH31" s="48">
        <v>0</v>
      </c>
      <c r="BI31" s="48">
        <v>1</v>
      </c>
      <c r="BJ31" s="48">
        <f>+BH31+BI31</f>
        <v>1</v>
      </c>
      <c r="BK31" s="48">
        <v>2</v>
      </c>
      <c r="BL31" s="178"/>
      <c r="BM31" s="178"/>
      <c r="BN31" s="64">
        <v>8</v>
      </c>
      <c r="BP31" s="47" t="s">
        <v>265</v>
      </c>
      <c r="BQ31" s="47" t="s">
        <v>695</v>
      </c>
      <c r="BR31" s="177"/>
      <c r="BS31" s="177"/>
      <c r="BT31" s="177"/>
      <c r="BU31" s="177"/>
      <c r="BV31" s="177"/>
      <c r="BW31" s="202">
        <f t="shared" si="38"/>
        <v>9</v>
      </c>
      <c r="BX31" s="177">
        <f t="shared" si="38"/>
        <v>10</v>
      </c>
      <c r="BY31" s="177">
        <f t="shared" si="38"/>
        <v>3</v>
      </c>
      <c r="BZ31" s="177">
        <f t="shared" si="16"/>
        <v>13</v>
      </c>
      <c r="CA31" s="203">
        <f t="shared" si="17"/>
        <v>4</v>
      </c>
      <c r="CB31" s="48">
        <v>9</v>
      </c>
      <c r="CC31" s="48">
        <v>10</v>
      </c>
      <c r="CD31" s="48">
        <v>3</v>
      </c>
      <c r="CE31" s="48">
        <f t="shared" si="11"/>
        <v>13</v>
      </c>
      <c r="CF31" s="48">
        <v>4</v>
      </c>
      <c r="CG31" s="178"/>
    </row>
    <row r="32" spans="1:85" ht="16.5" customHeight="1" thickBot="1" x14ac:dyDescent="0.3">
      <c r="A32" s="178"/>
      <c r="B32" s="321" t="s">
        <v>36</v>
      </c>
      <c r="C32" s="320" t="s">
        <v>769</v>
      </c>
      <c r="D32" s="329"/>
      <c r="E32" s="329"/>
      <c r="F32" s="324"/>
      <c r="G32" s="324"/>
      <c r="H32" s="177">
        <v>1</v>
      </c>
      <c r="I32" s="175" t="s">
        <v>91</v>
      </c>
      <c r="L32" s="175" t="s">
        <v>149</v>
      </c>
      <c r="M32" s="175"/>
      <c r="N32" s="175"/>
      <c r="O32" s="175"/>
      <c r="P32" s="175"/>
      <c r="Q32" s="178"/>
      <c r="R32" s="178"/>
      <c r="S32" s="323"/>
      <c r="T32" s="408" t="s">
        <v>651</v>
      </c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177"/>
      <c r="AO32" s="177"/>
      <c r="AP32" s="177"/>
      <c r="AQ32" s="355"/>
      <c r="AR32" s="178"/>
      <c r="AS32" s="216" t="s">
        <v>174</v>
      </c>
      <c r="AT32" s="216"/>
      <c r="AU32" s="216"/>
      <c r="AV32" s="216"/>
      <c r="AW32" s="217">
        <f>SUM(AW19:AW31)</f>
        <v>40</v>
      </c>
      <c r="AX32" s="217">
        <f>SUM(AX19:AX31)</f>
        <v>11</v>
      </c>
      <c r="AY32" s="217">
        <f>SUM(AY19:AY31)+SUMIF(Y$5:Y$12,AV31,AI$5:AI$12)</f>
        <v>18</v>
      </c>
      <c r="AZ32" s="217">
        <f t="shared" ref="AZ32:AZ55" si="42">+AY32+AX32</f>
        <v>29</v>
      </c>
      <c r="BA32" s="217">
        <f>SUM(BA19:BA31)</f>
        <v>16</v>
      </c>
      <c r="BB32" s="218">
        <f t="shared" si="41"/>
        <v>188</v>
      </c>
      <c r="BC32" s="217">
        <f t="shared" si="41"/>
        <v>49</v>
      </c>
      <c r="BD32" s="217">
        <f t="shared" si="41"/>
        <v>73</v>
      </c>
      <c r="BE32" s="217">
        <f t="shared" si="41"/>
        <v>122</v>
      </c>
      <c r="BF32" s="219">
        <f t="shared" si="41"/>
        <v>34</v>
      </c>
      <c r="BG32" s="217">
        <f>+SUM(BG19:BG31)</f>
        <v>148</v>
      </c>
      <c r="BH32" s="217">
        <f>+SUM(BH19:BH31)</f>
        <v>38</v>
      </c>
      <c r="BI32" s="217">
        <f>+SUM(BI19:BI31)+SUMIF($Y$35:$Y$42,"SotF",$AI$35:$AI$42)</f>
        <v>55</v>
      </c>
      <c r="BJ32" s="217">
        <f>+BI32+BH32</f>
        <v>93</v>
      </c>
      <c r="BK32" s="217">
        <f>+SUM(BK19:BK31)+SUMIF($Y$35:$Y$42,"SotF",$AH$35:$AH$42)</f>
        <v>18</v>
      </c>
      <c r="BL32" s="178"/>
      <c r="BM32" s="178"/>
      <c r="BN32" s="64">
        <v>6</v>
      </c>
      <c r="BP32" s="47" t="s">
        <v>63</v>
      </c>
      <c r="BQ32" s="47"/>
      <c r="BR32" s="177">
        <v>0</v>
      </c>
      <c r="BS32" s="177">
        <v>0</v>
      </c>
      <c r="BT32" s="177">
        <v>0</v>
      </c>
      <c r="BU32" s="177">
        <f>+BS32+BT32</f>
        <v>0</v>
      </c>
      <c r="BV32" s="177">
        <v>0</v>
      </c>
      <c r="BW32" s="202">
        <f t="shared" si="38"/>
        <v>4</v>
      </c>
      <c r="BX32" s="177">
        <f t="shared" si="38"/>
        <v>0</v>
      </c>
      <c r="BY32" s="177">
        <f t="shared" si="38"/>
        <v>0</v>
      </c>
      <c r="BZ32" s="177">
        <f t="shared" si="16"/>
        <v>0</v>
      </c>
      <c r="CA32" s="203">
        <f t="shared" si="17"/>
        <v>4</v>
      </c>
      <c r="CB32" s="48">
        <v>4</v>
      </c>
      <c r="CC32" s="48">
        <v>0</v>
      </c>
      <c r="CD32" s="48">
        <v>0</v>
      </c>
      <c r="CE32" s="48">
        <f t="shared" si="11"/>
        <v>0</v>
      </c>
      <c r="CF32" s="48">
        <v>4</v>
      </c>
      <c r="CG32" s="178"/>
    </row>
    <row r="33" spans="1:85" ht="16.5" customHeight="1" x14ac:dyDescent="0.25">
      <c r="A33" s="178" t="s">
        <v>74</v>
      </c>
      <c r="H33" s="177">
        <v>2</v>
      </c>
      <c r="I33" s="175" t="s">
        <v>91</v>
      </c>
      <c r="L33" s="175" t="s">
        <v>79</v>
      </c>
      <c r="Q33" s="178"/>
      <c r="R33" s="178"/>
      <c r="S33" s="323"/>
      <c r="AN33" s="177"/>
      <c r="AO33" s="177"/>
      <c r="AP33" s="177"/>
      <c r="AQ33" s="355"/>
      <c r="AR33" s="178"/>
      <c r="AS33" s="220" t="s">
        <v>53</v>
      </c>
      <c r="AT33" s="220"/>
      <c r="AU33" s="221"/>
      <c r="AV33" s="205" t="s">
        <v>54</v>
      </c>
      <c r="AW33" s="199">
        <v>12</v>
      </c>
      <c r="AX33" s="199">
        <v>5</v>
      </c>
      <c r="AY33" s="199">
        <v>2</v>
      </c>
      <c r="AZ33" s="177">
        <f t="shared" si="42"/>
        <v>7</v>
      </c>
      <c r="BA33" s="199">
        <v>4</v>
      </c>
      <c r="BB33" s="202">
        <f t="shared" si="41"/>
        <v>44</v>
      </c>
      <c r="BC33" s="177">
        <f t="shared" si="41"/>
        <v>12</v>
      </c>
      <c r="BD33" s="177">
        <f t="shared" si="41"/>
        <v>7</v>
      </c>
      <c r="BE33" s="177">
        <f t="shared" si="41"/>
        <v>19</v>
      </c>
      <c r="BF33" s="203">
        <f t="shared" si="41"/>
        <v>14</v>
      </c>
      <c r="BG33" s="31">
        <v>32</v>
      </c>
      <c r="BH33" s="31">
        <v>7</v>
      </c>
      <c r="BI33" s="31">
        <v>5</v>
      </c>
      <c r="BJ33" s="31">
        <f t="shared" ref="BJ33" si="43">+BH33+BI33</f>
        <v>12</v>
      </c>
      <c r="BK33" s="31">
        <v>10</v>
      </c>
      <c r="BL33" s="178"/>
      <c r="BM33" s="178"/>
      <c r="BN33" s="64">
        <v>8.5</v>
      </c>
      <c r="BP33" s="47" t="s">
        <v>424</v>
      </c>
      <c r="BQ33" s="47" t="s">
        <v>696</v>
      </c>
      <c r="BR33" s="177"/>
      <c r="BS33" s="177"/>
      <c r="BT33" s="177"/>
      <c r="BU33" s="177"/>
      <c r="BV33" s="177"/>
      <c r="BW33" s="202">
        <f t="shared" si="38"/>
        <v>8</v>
      </c>
      <c r="BX33" s="177">
        <f t="shared" si="38"/>
        <v>1</v>
      </c>
      <c r="BY33" s="177">
        <f t="shared" si="38"/>
        <v>2</v>
      </c>
      <c r="BZ33" s="177">
        <f t="shared" si="16"/>
        <v>3</v>
      </c>
      <c r="CA33" s="203">
        <f t="shared" si="17"/>
        <v>4</v>
      </c>
      <c r="CB33" s="48">
        <v>8</v>
      </c>
      <c r="CC33" s="48">
        <v>1</v>
      </c>
      <c r="CD33" s="48">
        <v>2</v>
      </c>
      <c r="CE33" s="48">
        <f t="shared" si="11"/>
        <v>3</v>
      </c>
      <c r="CF33" s="48">
        <v>4</v>
      </c>
      <c r="CG33" s="178"/>
    </row>
    <row r="34" spans="1:85" ht="16.5" customHeight="1" thickBot="1" x14ac:dyDescent="0.3">
      <c r="A34" s="178"/>
      <c r="H34" s="177">
        <v>2</v>
      </c>
      <c r="I34" s="175" t="s">
        <v>265</v>
      </c>
      <c r="L34" s="175" t="s">
        <v>453</v>
      </c>
      <c r="Q34" s="178"/>
      <c r="R34" s="178"/>
      <c r="S34" s="323"/>
      <c r="T34" s="354" t="s">
        <v>310</v>
      </c>
      <c r="U34" s="25"/>
      <c r="V34" s="25"/>
      <c r="W34" s="25"/>
      <c r="X34" s="25"/>
      <c r="Y34" s="25" t="s">
        <v>2</v>
      </c>
      <c r="Z34" s="254"/>
      <c r="AA34" s="25"/>
      <c r="AB34" s="354" t="s">
        <v>4</v>
      </c>
      <c r="AC34" s="354" t="s">
        <v>8</v>
      </c>
      <c r="AD34" s="354" t="s">
        <v>9</v>
      </c>
      <c r="AE34" s="354" t="s">
        <v>10</v>
      </c>
      <c r="AF34" s="423" t="s">
        <v>129</v>
      </c>
      <c r="AG34" s="423"/>
      <c r="AH34" s="354" t="s">
        <v>3</v>
      </c>
      <c r="AI34" s="354" t="s">
        <v>130</v>
      </c>
      <c r="AJ34" s="354" t="s">
        <v>5</v>
      </c>
      <c r="AK34" s="354" t="s">
        <v>7</v>
      </c>
      <c r="AL34" s="354" t="s">
        <v>6</v>
      </c>
      <c r="AM34" s="354" t="s">
        <v>131</v>
      </c>
      <c r="AN34" s="177"/>
      <c r="AO34" s="177"/>
      <c r="AP34" s="177"/>
      <c r="AQ34" s="355"/>
      <c r="AR34" s="178"/>
      <c r="AS34" s="64">
        <v>7.5</v>
      </c>
      <c r="AT34" s="48">
        <v>27</v>
      </c>
      <c r="AU34" s="47" t="s">
        <v>43</v>
      </c>
      <c r="AV34" s="175" t="s">
        <v>307</v>
      </c>
      <c r="AW34" s="177">
        <v>4</v>
      </c>
      <c r="AX34" s="177">
        <v>0</v>
      </c>
      <c r="AY34" s="177">
        <v>4</v>
      </c>
      <c r="AZ34" s="177">
        <f t="shared" ref="AZ34:AZ43" si="44">+AY34+AX34</f>
        <v>4</v>
      </c>
      <c r="BA34" s="177">
        <v>0</v>
      </c>
      <c r="BB34" s="202">
        <f t="shared" ref="BB34:BB43" si="45">+AW34+BG34</f>
        <v>17</v>
      </c>
      <c r="BC34" s="177">
        <f t="shared" ref="BC34:BC43" si="46">+AX34+BH34</f>
        <v>6</v>
      </c>
      <c r="BD34" s="177">
        <f t="shared" ref="BD34:BD43" si="47">+AY34+BI34</f>
        <v>12</v>
      </c>
      <c r="BE34" s="177">
        <f t="shared" ref="BE34:BE43" si="48">+AZ34+BJ34</f>
        <v>18</v>
      </c>
      <c r="BF34" s="203">
        <f t="shared" ref="BF34:BF43" si="49">+BA34+BK34</f>
        <v>0</v>
      </c>
      <c r="BG34" s="48">
        <v>13</v>
      </c>
      <c r="BH34" s="48">
        <v>6</v>
      </c>
      <c r="BI34" s="48">
        <v>8</v>
      </c>
      <c r="BJ34" s="48">
        <f t="shared" ref="BJ34:BJ43" si="50">+BH34+BI34</f>
        <v>14</v>
      </c>
      <c r="BK34" s="48">
        <v>0</v>
      </c>
      <c r="BL34" s="178"/>
      <c r="BM34" s="178"/>
      <c r="BN34" s="64">
        <v>8</v>
      </c>
      <c r="BP34" s="47" t="s">
        <v>556</v>
      </c>
      <c r="BQ34" s="47"/>
      <c r="BR34" s="177">
        <v>0</v>
      </c>
      <c r="BS34" s="177">
        <v>0</v>
      </c>
      <c r="BT34" s="177">
        <v>0</v>
      </c>
      <c r="BU34" s="177">
        <f>+BS34+BT34</f>
        <v>0</v>
      </c>
      <c r="BV34" s="177">
        <v>0</v>
      </c>
      <c r="BW34" s="202">
        <f t="shared" si="38"/>
        <v>2</v>
      </c>
      <c r="BX34" s="177">
        <f t="shared" si="38"/>
        <v>0</v>
      </c>
      <c r="BY34" s="177">
        <f t="shared" si="38"/>
        <v>0</v>
      </c>
      <c r="BZ34" s="177">
        <f t="shared" si="16"/>
        <v>0</v>
      </c>
      <c r="CA34" s="203">
        <f t="shared" si="17"/>
        <v>0</v>
      </c>
      <c r="CB34" s="48">
        <v>2</v>
      </c>
      <c r="CC34" s="48">
        <v>0</v>
      </c>
      <c r="CD34" s="48">
        <v>0</v>
      </c>
      <c r="CE34" s="48">
        <f t="shared" si="11"/>
        <v>0</v>
      </c>
      <c r="CF34" s="48">
        <v>0</v>
      </c>
      <c r="CG34" s="178"/>
    </row>
    <row r="35" spans="1:85" ht="16.5" customHeight="1" x14ac:dyDescent="0.25">
      <c r="A35" s="178"/>
      <c r="H35" s="177">
        <v>2</v>
      </c>
      <c r="I35" s="175" t="s">
        <v>83</v>
      </c>
      <c r="L35" s="175" t="s">
        <v>768</v>
      </c>
      <c r="Q35" s="178"/>
      <c r="R35" s="178"/>
      <c r="S35" s="323"/>
      <c r="T35" s="94">
        <v>7.5</v>
      </c>
      <c r="U35" s="106" t="s">
        <v>16</v>
      </c>
      <c r="V35" s="107"/>
      <c r="W35" s="106"/>
      <c r="X35" s="106"/>
      <c r="Y35" s="106" t="s">
        <v>17</v>
      </c>
      <c r="AA35" s="58"/>
      <c r="AB35" s="58">
        <v>10.5</v>
      </c>
      <c r="AC35" s="58">
        <v>6</v>
      </c>
      <c r="AD35" s="58">
        <v>3</v>
      </c>
      <c r="AE35" s="58">
        <v>1</v>
      </c>
      <c r="AF35" s="413">
        <f t="shared" ref="AF35:AF42" si="51">+(AC35*2+AE35)/(2*AB35)</f>
        <v>0.61904761904761907</v>
      </c>
      <c r="AG35" s="413"/>
      <c r="AH35" s="58">
        <v>0</v>
      </c>
      <c r="AI35" s="58">
        <v>0</v>
      </c>
      <c r="AJ35" s="58">
        <v>15</v>
      </c>
      <c r="AK35" s="58">
        <v>0</v>
      </c>
      <c r="AL35" s="58">
        <v>4</v>
      </c>
      <c r="AM35" s="79">
        <f t="shared" ref="AM35:AM42" si="52">+AJ35/AB35</f>
        <v>1.4285714285714286</v>
      </c>
      <c r="AN35" s="177"/>
      <c r="AO35" s="177"/>
      <c r="AP35" s="177"/>
      <c r="AQ35" s="355"/>
      <c r="AR35" s="178"/>
      <c r="AS35" s="64">
        <v>8.5</v>
      </c>
      <c r="AT35" s="48">
        <v>14</v>
      </c>
      <c r="AU35" s="47" t="s">
        <v>73</v>
      </c>
      <c r="AV35" s="175" t="s">
        <v>307</v>
      </c>
      <c r="AW35" s="177">
        <v>4</v>
      </c>
      <c r="AX35" s="177">
        <v>2</v>
      </c>
      <c r="AY35" s="177">
        <v>1</v>
      </c>
      <c r="AZ35" s="177">
        <f t="shared" si="44"/>
        <v>3</v>
      </c>
      <c r="BA35" s="177">
        <v>2</v>
      </c>
      <c r="BB35" s="202">
        <f t="shared" si="45"/>
        <v>15</v>
      </c>
      <c r="BC35" s="177">
        <f t="shared" si="46"/>
        <v>9</v>
      </c>
      <c r="BD35" s="177">
        <f t="shared" si="47"/>
        <v>8</v>
      </c>
      <c r="BE35" s="177">
        <f t="shared" si="48"/>
        <v>17</v>
      </c>
      <c r="BF35" s="203">
        <f t="shared" si="49"/>
        <v>4</v>
      </c>
      <c r="BG35" s="48">
        <v>11</v>
      </c>
      <c r="BH35" s="48">
        <v>7</v>
      </c>
      <c r="BI35" s="48">
        <v>7</v>
      </c>
      <c r="BJ35" s="48">
        <f t="shared" si="50"/>
        <v>14</v>
      </c>
      <c r="BK35" s="48">
        <v>2</v>
      </c>
      <c r="BL35" s="178"/>
      <c r="BM35" s="178"/>
      <c r="BN35" s="64">
        <v>8.5</v>
      </c>
      <c r="BP35" s="47" t="s">
        <v>481</v>
      </c>
      <c r="BQ35" s="47"/>
      <c r="BR35" s="177">
        <v>0</v>
      </c>
      <c r="BS35" s="177">
        <v>0</v>
      </c>
      <c r="BT35" s="177">
        <v>0</v>
      </c>
      <c r="BU35" s="177">
        <f>+BS35+BT35</f>
        <v>0</v>
      </c>
      <c r="BV35" s="177">
        <v>0</v>
      </c>
      <c r="BW35" s="202">
        <f t="shared" si="38"/>
        <v>2</v>
      </c>
      <c r="BX35" s="177">
        <f t="shared" si="38"/>
        <v>1</v>
      </c>
      <c r="BY35" s="177">
        <f t="shared" si="38"/>
        <v>0</v>
      </c>
      <c r="BZ35" s="177">
        <f t="shared" si="16"/>
        <v>1</v>
      </c>
      <c r="CA35" s="203">
        <f t="shared" si="17"/>
        <v>0</v>
      </c>
      <c r="CB35" s="48">
        <v>2</v>
      </c>
      <c r="CC35" s="48">
        <v>1</v>
      </c>
      <c r="CD35" s="48">
        <v>0</v>
      </c>
      <c r="CE35" s="48">
        <f t="shared" si="11"/>
        <v>1</v>
      </c>
      <c r="CF35" s="48">
        <v>0</v>
      </c>
      <c r="CG35" s="178"/>
    </row>
    <row r="36" spans="1:85" ht="16.5" customHeight="1" x14ac:dyDescent="0.25">
      <c r="A36" s="178"/>
      <c r="H36" s="177">
        <v>2</v>
      </c>
      <c r="I36" s="175" t="s">
        <v>265</v>
      </c>
      <c r="L36" s="175" t="s">
        <v>442</v>
      </c>
      <c r="Q36" s="178"/>
      <c r="R36" s="178"/>
      <c r="S36" s="323"/>
      <c r="T36" s="94">
        <v>7.5</v>
      </c>
      <c r="U36" s="106" t="s">
        <v>180</v>
      </c>
      <c r="V36" s="107"/>
      <c r="W36" s="106"/>
      <c r="X36" s="106"/>
      <c r="Y36" s="106" t="s">
        <v>173</v>
      </c>
      <c r="AA36" s="58"/>
      <c r="AB36" s="58">
        <v>13</v>
      </c>
      <c r="AC36" s="58">
        <v>8</v>
      </c>
      <c r="AD36" s="58">
        <v>2</v>
      </c>
      <c r="AE36" s="58">
        <v>3</v>
      </c>
      <c r="AF36" s="411">
        <f t="shared" si="51"/>
        <v>0.73076923076923073</v>
      </c>
      <c r="AG36" s="411"/>
      <c r="AH36" s="58">
        <v>0</v>
      </c>
      <c r="AI36" s="58">
        <v>3</v>
      </c>
      <c r="AJ36" s="58">
        <v>20</v>
      </c>
      <c r="AK36" s="58">
        <v>0</v>
      </c>
      <c r="AL36" s="58">
        <v>3</v>
      </c>
      <c r="AM36" s="79">
        <f t="shared" si="52"/>
        <v>1.5384615384615385</v>
      </c>
      <c r="AN36" s="177"/>
      <c r="AO36" s="177"/>
      <c r="AP36" s="177"/>
      <c r="AQ36" s="355"/>
      <c r="AR36" s="178"/>
      <c r="AS36" s="64">
        <v>9.5</v>
      </c>
      <c r="AT36" s="48">
        <v>9</v>
      </c>
      <c r="AU36" s="47" t="s">
        <v>166</v>
      </c>
      <c r="AV36" s="175" t="s">
        <v>307</v>
      </c>
      <c r="AW36" s="177">
        <v>2</v>
      </c>
      <c r="AX36" s="177">
        <v>2</v>
      </c>
      <c r="AY36" s="177">
        <v>1</v>
      </c>
      <c r="AZ36" s="177">
        <f t="shared" si="44"/>
        <v>3</v>
      </c>
      <c r="BA36" s="177">
        <v>0</v>
      </c>
      <c r="BB36" s="202">
        <f t="shared" si="45"/>
        <v>17</v>
      </c>
      <c r="BC36" s="177">
        <f t="shared" si="46"/>
        <v>24</v>
      </c>
      <c r="BD36" s="177">
        <f t="shared" si="47"/>
        <v>13</v>
      </c>
      <c r="BE36" s="177">
        <f t="shared" si="48"/>
        <v>37</v>
      </c>
      <c r="BF36" s="203">
        <f t="shared" si="49"/>
        <v>0</v>
      </c>
      <c r="BG36" s="48">
        <v>15</v>
      </c>
      <c r="BH36" s="48">
        <v>22</v>
      </c>
      <c r="BI36" s="48">
        <v>12</v>
      </c>
      <c r="BJ36" s="48">
        <f t="shared" si="50"/>
        <v>34</v>
      </c>
      <c r="BK36" s="48">
        <v>0</v>
      </c>
      <c r="BL36" s="178"/>
      <c r="BM36" s="178"/>
      <c r="BN36" s="64">
        <v>9.5</v>
      </c>
      <c r="BP36" s="47" t="s">
        <v>404</v>
      </c>
      <c r="BQ36" s="47"/>
      <c r="BR36" s="177">
        <v>0</v>
      </c>
      <c r="BS36" s="177">
        <v>0</v>
      </c>
      <c r="BT36" s="177">
        <v>0</v>
      </c>
      <c r="BU36" s="177">
        <f>+BS36+BT36</f>
        <v>0</v>
      </c>
      <c r="BV36" s="177">
        <v>0</v>
      </c>
      <c r="BW36" s="202">
        <f t="shared" si="38"/>
        <v>2</v>
      </c>
      <c r="BX36" s="177">
        <f t="shared" si="38"/>
        <v>3</v>
      </c>
      <c r="BY36" s="177">
        <f t="shared" si="38"/>
        <v>0</v>
      </c>
      <c r="BZ36" s="177">
        <f t="shared" si="16"/>
        <v>3</v>
      </c>
      <c r="CA36" s="203">
        <f t="shared" si="17"/>
        <v>0</v>
      </c>
      <c r="CB36" s="48">
        <v>2</v>
      </c>
      <c r="CC36" s="48">
        <v>3</v>
      </c>
      <c r="CD36" s="48">
        <v>0</v>
      </c>
      <c r="CE36" s="48">
        <f t="shared" si="11"/>
        <v>3</v>
      </c>
      <c r="CF36" s="48">
        <v>0</v>
      </c>
      <c r="CG36" s="178"/>
    </row>
    <row r="37" spans="1:85" ht="16.5" customHeight="1" x14ac:dyDescent="0.25">
      <c r="A37" s="178"/>
      <c r="B37" s="224"/>
      <c r="C37" s="224"/>
      <c r="D37" s="224"/>
      <c r="E37" s="224"/>
      <c r="F37" s="224"/>
      <c r="G37" s="224"/>
      <c r="H37" s="224"/>
      <c r="I37" s="225"/>
      <c r="J37" s="225"/>
      <c r="K37" s="225"/>
      <c r="L37" s="225"/>
      <c r="M37" s="225"/>
      <c r="N37" s="225"/>
      <c r="O37" s="225"/>
      <c r="P37" s="225"/>
      <c r="Q37" s="178"/>
      <c r="R37" s="178"/>
      <c r="S37" s="323"/>
      <c r="T37" s="94">
        <v>8</v>
      </c>
      <c r="U37" s="106" t="s">
        <v>18</v>
      </c>
      <c r="V37" s="107"/>
      <c r="W37" s="106"/>
      <c r="X37" s="106"/>
      <c r="Y37" s="106" t="s">
        <v>177</v>
      </c>
      <c r="AA37" s="58"/>
      <c r="AB37" s="58">
        <v>15</v>
      </c>
      <c r="AC37" s="58">
        <v>6</v>
      </c>
      <c r="AD37" s="58">
        <v>5</v>
      </c>
      <c r="AE37" s="58">
        <v>4</v>
      </c>
      <c r="AF37" s="411">
        <f t="shared" si="51"/>
        <v>0.53333333333333333</v>
      </c>
      <c r="AG37" s="411"/>
      <c r="AH37" s="58">
        <v>0</v>
      </c>
      <c r="AI37" s="58">
        <v>0</v>
      </c>
      <c r="AJ37" s="58">
        <v>31</v>
      </c>
      <c r="AK37" s="58">
        <v>1</v>
      </c>
      <c r="AL37" s="58">
        <v>3</v>
      </c>
      <c r="AM37" s="79">
        <f t="shared" si="52"/>
        <v>2.0666666666666669</v>
      </c>
      <c r="AN37" s="177"/>
      <c r="AO37" s="177"/>
      <c r="AP37" s="177"/>
      <c r="AQ37" s="355"/>
      <c r="AR37" s="178"/>
      <c r="AS37" s="64">
        <v>8</v>
      </c>
      <c r="AT37" s="48">
        <v>18</v>
      </c>
      <c r="AU37" s="47" t="s">
        <v>137</v>
      </c>
      <c r="AV37" s="175" t="s">
        <v>307</v>
      </c>
      <c r="AW37" s="177">
        <v>2</v>
      </c>
      <c r="AX37" s="177">
        <v>0</v>
      </c>
      <c r="AY37" s="177">
        <v>3</v>
      </c>
      <c r="AZ37" s="177">
        <f t="shared" si="44"/>
        <v>3</v>
      </c>
      <c r="BA37" s="177">
        <v>0</v>
      </c>
      <c r="BB37" s="202">
        <f t="shared" si="45"/>
        <v>14</v>
      </c>
      <c r="BC37" s="177">
        <f t="shared" si="46"/>
        <v>6</v>
      </c>
      <c r="BD37" s="177">
        <f t="shared" si="47"/>
        <v>7</v>
      </c>
      <c r="BE37" s="177">
        <f t="shared" si="48"/>
        <v>13</v>
      </c>
      <c r="BF37" s="203">
        <f t="shared" si="49"/>
        <v>6</v>
      </c>
      <c r="BG37" s="48">
        <v>12</v>
      </c>
      <c r="BH37" s="48">
        <v>6</v>
      </c>
      <c r="BI37" s="48">
        <v>4</v>
      </c>
      <c r="BJ37" s="48">
        <f t="shared" si="50"/>
        <v>10</v>
      </c>
      <c r="BK37" s="48">
        <v>6</v>
      </c>
      <c r="BL37" s="178"/>
      <c r="BM37" s="178"/>
      <c r="BN37" s="64">
        <v>9</v>
      </c>
      <c r="BP37" s="47" t="s">
        <v>189</v>
      </c>
      <c r="BQ37" s="47"/>
      <c r="BR37" s="177">
        <v>1</v>
      </c>
      <c r="BS37" s="177">
        <v>1</v>
      </c>
      <c r="BT37" s="177">
        <v>0</v>
      </c>
      <c r="BU37" s="177">
        <f>+BS37+BT37</f>
        <v>1</v>
      </c>
      <c r="BV37" s="177">
        <v>0</v>
      </c>
      <c r="BW37" s="202">
        <f t="shared" si="38"/>
        <v>9</v>
      </c>
      <c r="BX37" s="177">
        <f t="shared" si="38"/>
        <v>4</v>
      </c>
      <c r="BY37" s="177">
        <f t="shared" si="38"/>
        <v>5</v>
      </c>
      <c r="BZ37" s="177">
        <f t="shared" si="16"/>
        <v>9</v>
      </c>
      <c r="CA37" s="203">
        <f t="shared" si="17"/>
        <v>0</v>
      </c>
      <c r="CB37" s="48">
        <v>8</v>
      </c>
      <c r="CC37" s="48">
        <v>3</v>
      </c>
      <c r="CD37" s="48">
        <v>5</v>
      </c>
      <c r="CE37" s="48">
        <f t="shared" si="11"/>
        <v>8</v>
      </c>
      <c r="CF37" s="48">
        <v>0</v>
      </c>
      <c r="CG37" s="178"/>
    </row>
    <row r="38" spans="1:85" ht="16.5" customHeight="1" x14ac:dyDescent="0.25">
      <c r="A38" s="178"/>
      <c r="B38" s="353" t="s">
        <v>77</v>
      </c>
      <c r="C38" s="327" t="s">
        <v>646</v>
      </c>
      <c r="D38" s="324"/>
      <c r="E38" s="324"/>
      <c r="F38" s="331"/>
      <c r="G38" s="330">
        <v>2</v>
      </c>
      <c r="H38" s="330">
        <v>2</v>
      </c>
      <c r="I38" s="175" t="s">
        <v>401</v>
      </c>
      <c r="J38" s="175"/>
      <c r="K38" s="175"/>
      <c r="L38" s="175" t="s">
        <v>772</v>
      </c>
      <c r="M38" s="175"/>
      <c r="N38" s="175"/>
      <c r="O38" s="175"/>
      <c r="P38" s="175"/>
      <c r="Q38" s="178"/>
      <c r="R38" s="178"/>
      <c r="S38" s="323"/>
      <c r="T38" s="94">
        <v>7.5</v>
      </c>
      <c r="U38" s="106" t="s">
        <v>149</v>
      </c>
      <c r="V38" s="107"/>
      <c r="W38" s="106"/>
      <c r="X38" s="106"/>
      <c r="Y38" s="106" t="s">
        <v>23</v>
      </c>
      <c r="AA38" s="58"/>
      <c r="AB38" s="58">
        <v>14</v>
      </c>
      <c r="AC38" s="58">
        <v>8</v>
      </c>
      <c r="AD38" s="58">
        <v>5</v>
      </c>
      <c r="AE38" s="58">
        <v>1</v>
      </c>
      <c r="AF38" s="411">
        <f t="shared" si="51"/>
        <v>0.6071428571428571</v>
      </c>
      <c r="AG38" s="411"/>
      <c r="AH38" s="58">
        <v>0</v>
      </c>
      <c r="AI38" s="58">
        <v>1</v>
      </c>
      <c r="AJ38" s="58">
        <v>39</v>
      </c>
      <c r="AK38" s="58">
        <v>1</v>
      </c>
      <c r="AL38" s="58">
        <v>1</v>
      </c>
      <c r="AM38" s="79">
        <f t="shared" si="52"/>
        <v>2.7857142857142856</v>
      </c>
      <c r="AN38" s="177"/>
      <c r="AO38" s="177"/>
      <c r="AP38" s="177"/>
      <c r="AQ38" s="355"/>
      <c r="AR38" s="178"/>
      <c r="AS38" s="64">
        <v>7.5</v>
      </c>
      <c r="AT38" s="48">
        <v>4</v>
      </c>
      <c r="AU38" s="47" t="s">
        <v>59</v>
      </c>
      <c r="AV38" s="175" t="s">
        <v>307</v>
      </c>
      <c r="AW38" s="177">
        <v>4</v>
      </c>
      <c r="AX38" s="177">
        <v>0</v>
      </c>
      <c r="AY38" s="177">
        <v>1</v>
      </c>
      <c r="AZ38" s="177">
        <f t="shared" si="44"/>
        <v>1</v>
      </c>
      <c r="BA38" s="177">
        <v>2</v>
      </c>
      <c r="BB38" s="202">
        <f t="shared" si="45"/>
        <v>16</v>
      </c>
      <c r="BC38" s="177">
        <f t="shared" si="46"/>
        <v>0</v>
      </c>
      <c r="BD38" s="177">
        <f t="shared" si="47"/>
        <v>8</v>
      </c>
      <c r="BE38" s="177">
        <f t="shared" si="48"/>
        <v>8</v>
      </c>
      <c r="BF38" s="203">
        <f t="shared" si="49"/>
        <v>2</v>
      </c>
      <c r="BG38" s="48">
        <v>12</v>
      </c>
      <c r="BH38" s="48">
        <v>0</v>
      </c>
      <c r="BI38" s="48">
        <v>7</v>
      </c>
      <c r="BJ38" s="48">
        <f t="shared" si="50"/>
        <v>7</v>
      </c>
      <c r="BK38" s="48">
        <v>0</v>
      </c>
      <c r="BL38" s="178"/>
      <c r="BM38" s="178"/>
      <c r="BN38" s="64">
        <v>7.5</v>
      </c>
      <c r="BP38" s="47" t="s">
        <v>612</v>
      </c>
      <c r="BQ38" s="47"/>
      <c r="BR38" s="177">
        <v>0</v>
      </c>
      <c r="BS38" s="177">
        <v>0</v>
      </c>
      <c r="BT38" s="177">
        <v>0</v>
      </c>
      <c r="BU38" s="177">
        <f>+BS38+BT38</f>
        <v>0</v>
      </c>
      <c r="BV38" s="177">
        <v>0</v>
      </c>
      <c r="BW38" s="202">
        <f t="shared" ref="BW38:BY52" si="53">+CB38+BR38</f>
        <v>1</v>
      </c>
      <c r="BX38" s="177">
        <f t="shared" si="53"/>
        <v>0</v>
      </c>
      <c r="BY38" s="177">
        <f t="shared" si="53"/>
        <v>0</v>
      </c>
      <c r="BZ38" s="177">
        <f t="shared" si="16"/>
        <v>0</v>
      </c>
      <c r="CA38" s="203">
        <f t="shared" si="17"/>
        <v>0</v>
      </c>
      <c r="CB38" s="48">
        <v>1</v>
      </c>
      <c r="CC38" s="48">
        <v>0</v>
      </c>
      <c r="CD38" s="48">
        <v>0</v>
      </c>
      <c r="CE38" s="48">
        <f t="shared" si="11"/>
        <v>0</v>
      </c>
      <c r="CF38" s="48">
        <v>0</v>
      </c>
      <c r="CG38" s="178"/>
    </row>
    <row r="39" spans="1:85" ht="16.5" customHeight="1" x14ac:dyDescent="0.25">
      <c r="A39" s="178"/>
      <c r="B39" s="177" t="s">
        <v>36</v>
      </c>
      <c r="C39" s="329" t="s">
        <v>709</v>
      </c>
      <c r="D39" s="329"/>
      <c r="E39" s="329"/>
      <c r="F39" s="324"/>
      <c r="G39" s="330"/>
      <c r="H39" s="330">
        <v>2</v>
      </c>
      <c r="I39" s="175" t="s">
        <v>165</v>
      </c>
      <c r="J39" s="175"/>
      <c r="K39" s="174"/>
      <c r="L39" s="175" t="s">
        <v>777</v>
      </c>
      <c r="M39" s="175"/>
      <c r="N39" s="175"/>
      <c r="O39" s="175"/>
      <c r="P39" s="175"/>
      <c r="Q39" s="178"/>
      <c r="R39" s="178"/>
      <c r="S39" s="323"/>
      <c r="T39" s="94">
        <v>7</v>
      </c>
      <c r="U39" s="106" t="s">
        <v>24</v>
      </c>
      <c r="V39" s="107"/>
      <c r="W39" s="106"/>
      <c r="X39" s="106"/>
      <c r="Y39" s="106" t="s">
        <v>25</v>
      </c>
      <c r="AA39" s="58"/>
      <c r="AB39" s="58">
        <v>15</v>
      </c>
      <c r="AC39" s="58">
        <v>7</v>
      </c>
      <c r="AD39" s="58">
        <v>7</v>
      </c>
      <c r="AE39" s="58">
        <v>1</v>
      </c>
      <c r="AF39" s="411">
        <f t="shared" si="51"/>
        <v>0.5</v>
      </c>
      <c r="AG39" s="411"/>
      <c r="AH39" s="58">
        <v>2</v>
      </c>
      <c r="AI39" s="58">
        <v>0</v>
      </c>
      <c r="AJ39" s="58">
        <v>47</v>
      </c>
      <c r="AK39" s="58">
        <v>1</v>
      </c>
      <c r="AL39" s="58">
        <v>1</v>
      </c>
      <c r="AM39" s="79">
        <f t="shared" si="52"/>
        <v>3.1333333333333333</v>
      </c>
      <c r="AN39" s="177"/>
      <c r="AO39" s="177"/>
      <c r="AP39" s="177"/>
      <c r="AQ39" s="355"/>
      <c r="AR39" s="178"/>
      <c r="AS39" s="64">
        <v>7</v>
      </c>
      <c r="AT39" s="48">
        <v>8</v>
      </c>
      <c r="AU39" s="47" t="s">
        <v>167</v>
      </c>
      <c r="AV39" s="175" t="s">
        <v>307</v>
      </c>
      <c r="AW39" s="177">
        <v>1</v>
      </c>
      <c r="AX39" s="177">
        <v>0</v>
      </c>
      <c r="AY39" s="177">
        <v>1</v>
      </c>
      <c r="AZ39" s="177">
        <f t="shared" si="44"/>
        <v>1</v>
      </c>
      <c r="BA39" s="177">
        <v>0</v>
      </c>
      <c r="BB39" s="202">
        <f t="shared" si="45"/>
        <v>14</v>
      </c>
      <c r="BC39" s="177">
        <f t="shared" si="46"/>
        <v>3</v>
      </c>
      <c r="BD39" s="177">
        <f t="shared" si="47"/>
        <v>6</v>
      </c>
      <c r="BE39" s="177">
        <f t="shared" si="48"/>
        <v>9</v>
      </c>
      <c r="BF39" s="203">
        <f t="shared" si="49"/>
        <v>2</v>
      </c>
      <c r="BG39" s="48">
        <v>13</v>
      </c>
      <c r="BH39" s="48">
        <v>3</v>
      </c>
      <c r="BI39" s="48">
        <v>5</v>
      </c>
      <c r="BJ39" s="48">
        <f t="shared" si="50"/>
        <v>8</v>
      </c>
      <c r="BK39" s="48">
        <v>2</v>
      </c>
      <c r="BL39" s="178"/>
      <c r="BM39" s="178"/>
      <c r="BN39" s="64">
        <v>7</v>
      </c>
      <c r="BP39" s="47" t="s">
        <v>267</v>
      </c>
      <c r="BQ39" s="47" t="s">
        <v>696</v>
      </c>
      <c r="BR39" s="177"/>
      <c r="BS39" s="177"/>
      <c r="BT39" s="177"/>
      <c r="BU39" s="177"/>
      <c r="BV39" s="177"/>
      <c r="BW39" s="202">
        <f t="shared" si="53"/>
        <v>12</v>
      </c>
      <c r="BX39" s="177">
        <f t="shared" si="53"/>
        <v>5</v>
      </c>
      <c r="BY39" s="177">
        <f t="shared" si="53"/>
        <v>4</v>
      </c>
      <c r="BZ39" s="177">
        <f t="shared" si="16"/>
        <v>9</v>
      </c>
      <c r="CA39" s="203">
        <f t="shared" si="17"/>
        <v>2</v>
      </c>
      <c r="CB39" s="48">
        <v>12</v>
      </c>
      <c r="CC39" s="48">
        <v>5</v>
      </c>
      <c r="CD39" s="48">
        <v>4</v>
      </c>
      <c r="CE39" s="48">
        <f t="shared" si="11"/>
        <v>9</v>
      </c>
      <c r="CF39" s="48">
        <v>2</v>
      </c>
      <c r="CG39" s="178"/>
    </row>
    <row r="40" spans="1:85" ht="16.5" customHeight="1" x14ac:dyDescent="0.25">
      <c r="A40" s="178"/>
      <c r="C40" s="320" t="s">
        <v>757</v>
      </c>
      <c r="D40" s="18"/>
      <c r="E40" s="18"/>
      <c r="F40" s="18"/>
      <c r="G40" s="330"/>
      <c r="H40" s="330"/>
      <c r="I40" s="175"/>
      <c r="K40" s="174"/>
      <c r="L40" s="175"/>
      <c r="M40" s="175"/>
      <c r="P40" s="175"/>
      <c r="Q40" s="178"/>
      <c r="R40" s="178"/>
      <c r="S40" s="323"/>
      <c r="T40" s="94">
        <v>8</v>
      </c>
      <c r="U40" s="106" t="s">
        <v>126</v>
      </c>
      <c r="V40" s="107"/>
      <c r="W40" s="106"/>
      <c r="X40" s="106"/>
      <c r="Y40" s="106" t="s">
        <v>21</v>
      </c>
      <c r="AA40" s="58"/>
      <c r="AB40" s="58">
        <v>15</v>
      </c>
      <c r="AC40" s="58">
        <v>3</v>
      </c>
      <c r="AD40" s="58">
        <v>10</v>
      </c>
      <c r="AE40" s="58">
        <v>2</v>
      </c>
      <c r="AF40" s="411">
        <f t="shared" si="51"/>
        <v>0.26666666666666666</v>
      </c>
      <c r="AG40" s="411"/>
      <c r="AH40" s="58">
        <v>0</v>
      </c>
      <c r="AI40" s="58">
        <v>0</v>
      </c>
      <c r="AJ40" s="58">
        <v>49</v>
      </c>
      <c r="AK40" s="58">
        <v>1</v>
      </c>
      <c r="AL40" s="58">
        <v>0</v>
      </c>
      <c r="AM40" s="79">
        <f t="shared" si="52"/>
        <v>3.2666666666666666</v>
      </c>
      <c r="AN40" s="177"/>
      <c r="AO40" s="177"/>
      <c r="AP40" s="177"/>
      <c r="AQ40" s="355"/>
      <c r="AR40" s="178"/>
      <c r="AS40" s="64">
        <v>7.5</v>
      </c>
      <c r="AT40" s="48">
        <v>13</v>
      </c>
      <c r="AU40" s="47" t="s">
        <v>38</v>
      </c>
      <c r="AV40" s="175" t="s">
        <v>307</v>
      </c>
      <c r="AW40" s="177">
        <v>4</v>
      </c>
      <c r="AX40" s="177">
        <v>0</v>
      </c>
      <c r="AY40" s="177">
        <v>0</v>
      </c>
      <c r="AZ40" s="177">
        <f t="shared" si="44"/>
        <v>0</v>
      </c>
      <c r="BA40" s="177">
        <v>0</v>
      </c>
      <c r="BB40" s="202">
        <f t="shared" si="45"/>
        <v>17</v>
      </c>
      <c r="BC40" s="177">
        <f t="shared" si="46"/>
        <v>0</v>
      </c>
      <c r="BD40" s="177">
        <f t="shared" si="47"/>
        <v>7</v>
      </c>
      <c r="BE40" s="177">
        <f t="shared" si="48"/>
        <v>7</v>
      </c>
      <c r="BF40" s="203">
        <f t="shared" si="49"/>
        <v>0</v>
      </c>
      <c r="BG40" s="48">
        <v>13</v>
      </c>
      <c r="BH40" s="48">
        <v>0</v>
      </c>
      <c r="BI40" s="48">
        <v>7</v>
      </c>
      <c r="BJ40" s="48">
        <f t="shared" si="50"/>
        <v>7</v>
      </c>
      <c r="BK40" s="48">
        <v>0</v>
      </c>
      <c r="BL40" s="178"/>
      <c r="BM40" s="178"/>
      <c r="BN40" s="64">
        <v>9</v>
      </c>
      <c r="BP40" s="47" t="s">
        <v>207</v>
      </c>
      <c r="BQ40" s="47"/>
      <c r="BR40" s="177">
        <v>1</v>
      </c>
      <c r="BS40" s="177">
        <v>1</v>
      </c>
      <c r="BT40" s="177">
        <v>2</v>
      </c>
      <c r="BU40" s="177">
        <f>+BS40+BT40</f>
        <v>3</v>
      </c>
      <c r="BV40" s="177">
        <v>0</v>
      </c>
      <c r="BW40" s="202">
        <f t="shared" si="53"/>
        <v>4</v>
      </c>
      <c r="BX40" s="177">
        <f t="shared" si="53"/>
        <v>3</v>
      </c>
      <c r="BY40" s="177">
        <f t="shared" si="53"/>
        <v>2</v>
      </c>
      <c r="BZ40" s="177">
        <f t="shared" si="16"/>
        <v>5</v>
      </c>
      <c r="CA40" s="203">
        <f t="shared" si="17"/>
        <v>0</v>
      </c>
      <c r="CB40" s="48">
        <v>3</v>
      </c>
      <c r="CC40" s="48">
        <v>2</v>
      </c>
      <c r="CD40" s="48">
        <v>0</v>
      </c>
      <c r="CE40" s="48">
        <f t="shared" si="11"/>
        <v>2</v>
      </c>
      <c r="CF40" s="48">
        <v>0</v>
      </c>
      <c r="CG40" s="178"/>
    </row>
    <row r="41" spans="1:85" ht="16.5" customHeight="1" x14ac:dyDescent="0.25">
      <c r="A41" s="178"/>
      <c r="C41" s="320" t="s">
        <v>758</v>
      </c>
      <c r="D41" s="18"/>
      <c r="E41" s="18"/>
      <c r="F41" s="18"/>
      <c r="G41" s="18"/>
      <c r="P41" s="175"/>
      <c r="Q41" s="178"/>
      <c r="R41" s="178"/>
      <c r="S41" s="323"/>
      <c r="T41" s="94">
        <v>7</v>
      </c>
      <c r="U41" s="106" t="s">
        <v>22</v>
      </c>
      <c r="V41" s="107"/>
      <c r="W41" s="106"/>
      <c r="X41" s="106"/>
      <c r="Y41" s="106" t="s">
        <v>15</v>
      </c>
      <c r="AA41" s="58"/>
      <c r="AB41" s="58">
        <v>14</v>
      </c>
      <c r="AC41" s="58">
        <v>4</v>
      </c>
      <c r="AD41" s="58">
        <v>6</v>
      </c>
      <c r="AE41" s="58">
        <v>4</v>
      </c>
      <c r="AF41" s="411">
        <f t="shared" si="51"/>
        <v>0.42857142857142855</v>
      </c>
      <c r="AG41" s="411"/>
      <c r="AH41" s="58">
        <v>0</v>
      </c>
      <c r="AI41" s="58">
        <v>1</v>
      </c>
      <c r="AJ41" s="58">
        <v>49</v>
      </c>
      <c r="AK41" s="58">
        <v>0</v>
      </c>
      <c r="AL41" s="58">
        <v>0</v>
      </c>
      <c r="AM41" s="79">
        <f t="shared" si="52"/>
        <v>3.5</v>
      </c>
      <c r="AN41" s="177"/>
      <c r="AO41" s="177"/>
      <c r="AP41" s="177"/>
      <c r="AQ41" s="355"/>
      <c r="AR41" s="178"/>
      <c r="AS41" s="64">
        <v>6</v>
      </c>
      <c r="AT41" s="48">
        <v>3</v>
      </c>
      <c r="AU41" s="47" t="s">
        <v>67</v>
      </c>
      <c r="AV41" s="175" t="s">
        <v>307</v>
      </c>
      <c r="AW41" s="177">
        <v>0</v>
      </c>
      <c r="AX41" s="177">
        <v>0</v>
      </c>
      <c r="AY41" s="177">
        <v>0</v>
      </c>
      <c r="AZ41" s="177">
        <f t="shared" si="44"/>
        <v>0</v>
      </c>
      <c r="BA41" s="177">
        <v>0</v>
      </c>
      <c r="BB41" s="202">
        <f t="shared" si="45"/>
        <v>5</v>
      </c>
      <c r="BC41" s="177">
        <f t="shared" si="46"/>
        <v>0</v>
      </c>
      <c r="BD41" s="177">
        <f t="shared" si="47"/>
        <v>5</v>
      </c>
      <c r="BE41" s="177">
        <f t="shared" si="48"/>
        <v>5</v>
      </c>
      <c r="BF41" s="203">
        <f t="shared" si="49"/>
        <v>0</v>
      </c>
      <c r="BG41" s="48">
        <v>5</v>
      </c>
      <c r="BH41" s="48">
        <v>0</v>
      </c>
      <c r="BI41" s="48">
        <v>5</v>
      </c>
      <c r="BJ41" s="48">
        <f t="shared" si="50"/>
        <v>5</v>
      </c>
      <c r="BK41" s="48">
        <v>0</v>
      </c>
      <c r="BL41" s="178"/>
      <c r="BM41" s="178"/>
      <c r="BN41" s="64">
        <v>8</v>
      </c>
      <c r="BP41" s="47" t="s">
        <v>296</v>
      </c>
      <c r="BQ41" s="47"/>
      <c r="BR41" s="177">
        <v>1</v>
      </c>
      <c r="BS41" s="177">
        <v>0</v>
      </c>
      <c r="BT41" s="177">
        <v>0</v>
      </c>
      <c r="BU41" s="177">
        <f>+BS41+BT41</f>
        <v>0</v>
      </c>
      <c r="BV41" s="177">
        <v>0</v>
      </c>
      <c r="BW41" s="202">
        <f t="shared" si="53"/>
        <v>4</v>
      </c>
      <c r="BX41" s="177">
        <f t="shared" si="53"/>
        <v>0</v>
      </c>
      <c r="BY41" s="177">
        <f t="shared" si="53"/>
        <v>1</v>
      </c>
      <c r="BZ41" s="177">
        <f t="shared" si="16"/>
        <v>1</v>
      </c>
      <c r="CA41" s="203">
        <f t="shared" si="17"/>
        <v>0</v>
      </c>
      <c r="CB41" s="48">
        <v>3</v>
      </c>
      <c r="CC41" s="48">
        <v>0</v>
      </c>
      <c r="CD41" s="48">
        <v>1</v>
      </c>
      <c r="CE41" s="48">
        <f t="shared" si="11"/>
        <v>1</v>
      </c>
      <c r="CF41" s="48">
        <v>0</v>
      </c>
      <c r="CG41" s="178"/>
    </row>
    <row r="42" spans="1:85" ht="16.5" customHeight="1" x14ac:dyDescent="0.25">
      <c r="A42" s="178"/>
      <c r="C42" s="320"/>
      <c r="D42" s="18"/>
      <c r="E42" s="18"/>
      <c r="F42" s="18"/>
      <c r="G42" s="18"/>
      <c r="P42" s="175"/>
      <c r="Q42" s="178"/>
      <c r="R42" s="178"/>
      <c r="S42" s="323"/>
      <c r="T42" s="94">
        <v>7.5</v>
      </c>
      <c r="U42" s="106" t="s">
        <v>127</v>
      </c>
      <c r="V42" s="107"/>
      <c r="W42" s="106"/>
      <c r="X42" s="106"/>
      <c r="Y42" s="106" t="s">
        <v>19</v>
      </c>
      <c r="AA42" s="58"/>
      <c r="AB42" s="58">
        <v>15</v>
      </c>
      <c r="AC42" s="58">
        <v>3</v>
      </c>
      <c r="AD42" s="58">
        <v>9</v>
      </c>
      <c r="AE42" s="58">
        <v>3</v>
      </c>
      <c r="AF42" s="411">
        <f t="shared" si="51"/>
        <v>0.3</v>
      </c>
      <c r="AG42" s="411"/>
      <c r="AH42" s="58">
        <v>0</v>
      </c>
      <c r="AI42" s="58">
        <v>1</v>
      </c>
      <c r="AJ42" s="58">
        <v>56</v>
      </c>
      <c r="AK42" s="58">
        <v>1</v>
      </c>
      <c r="AL42" s="58">
        <v>0</v>
      </c>
      <c r="AM42" s="79">
        <f t="shared" si="52"/>
        <v>3.7333333333333334</v>
      </c>
      <c r="AN42" s="177"/>
      <c r="AO42" s="177"/>
      <c r="AP42" s="177"/>
      <c r="AQ42" s="355"/>
      <c r="AR42" s="178"/>
      <c r="AS42" s="64">
        <v>6.5</v>
      </c>
      <c r="AT42" s="48">
        <v>34</v>
      </c>
      <c r="AU42" s="47" t="s">
        <v>139</v>
      </c>
      <c r="AV42" s="175" t="s">
        <v>307</v>
      </c>
      <c r="AW42" s="177">
        <v>4</v>
      </c>
      <c r="AX42" s="177">
        <v>0</v>
      </c>
      <c r="AY42" s="177">
        <v>0</v>
      </c>
      <c r="AZ42" s="177">
        <f t="shared" si="44"/>
        <v>0</v>
      </c>
      <c r="BA42" s="177">
        <v>0</v>
      </c>
      <c r="BB42" s="202">
        <f t="shared" si="45"/>
        <v>15</v>
      </c>
      <c r="BC42" s="177">
        <f t="shared" si="46"/>
        <v>0</v>
      </c>
      <c r="BD42" s="177">
        <f t="shared" si="47"/>
        <v>5</v>
      </c>
      <c r="BE42" s="177">
        <f t="shared" si="48"/>
        <v>5</v>
      </c>
      <c r="BF42" s="203">
        <f t="shared" si="49"/>
        <v>0</v>
      </c>
      <c r="BG42" s="48">
        <v>11</v>
      </c>
      <c r="BH42" s="48">
        <v>0</v>
      </c>
      <c r="BI42" s="48">
        <v>5</v>
      </c>
      <c r="BJ42" s="48">
        <f t="shared" si="50"/>
        <v>5</v>
      </c>
      <c r="BK42" s="48">
        <v>0</v>
      </c>
      <c r="BL42" s="178"/>
      <c r="BM42" s="178"/>
      <c r="BN42" s="64">
        <v>6</v>
      </c>
      <c r="BP42" s="47" t="s">
        <v>305</v>
      </c>
      <c r="BQ42" s="47" t="s">
        <v>694</v>
      </c>
      <c r="BR42" s="177"/>
      <c r="BS42" s="177"/>
      <c r="BT42" s="177"/>
      <c r="BU42" s="177"/>
      <c r="BV42" s="177"/>
      <c r="BW42" s="202">
        <f t="shared" si="53"/>
        <v>12</v>
      </c>
      <c r="BX42" s="177">
        <f t="shared" si="53"/>
        <v>0</v>
      </c>
      <c r="BY42" s="177">
        <f t="shared" si="53"/>
        <v>0</v>
      </c>
      <c r="BZ42" s="177">
        <f t="shared" si="16"/>
        <v>0</v>
      </c>
      <c r="CA42" s="203">
        <f t="shared" si="17"/>
        <v>0</v>
      </c>
      <c r="CB42" s="48">
        <v>12</v>
      </c>
      <c r="CC42" s="48">
        <v>0</v>
      </c>
      <c r="CD42" s="48">
        <v>0</v>
      </c>
      <c r="CE42" s="48">
        <f t="shared" si="11"/>
        <v>0</v>
      </c>
      <c r="CF42" s="48">
        <v>0</v>
      </c>
      <c r="CG42" s="178"/>
    </row>
    <row r="43" spans="1:85" ht="16.5" customHeight="1" thickBot="1" x14ac:dyDescent="0.3">
      <c r="A43" s="178"/>
      <c r="B43" s="324"/>
      <c r="C43" s="327" t="s">
        <v>647</v>
      </c>
      <c r="D43" s="324"/>
      <c r="E43" s="324"/>
      <c r="F43" s="331"/>
      <c r="G43" s="330">
        <v>2</v>
      </c>
      <c r="H43" s="330">
        <v>1</v>
      </c>
      <c r="I43" s="175" t="s">
        <v>46</v>
      </c>
      <c r="J43" s="174"/>
      <c r="K43" s="174"/>
      <c r="L43" s="175" t="s">
        <v>161</v>
      </c>
      <c r="M43" s="175"/>
      <c r="N43" s="175"/>
      <c r="O43" s="175"/>
      <c r="Q43" s="178"/>
      <c r="R43" s="178"/>
      <c r="S43" s="323"/>
      <c r="T43" s="72"/>
      <c r="U43" s="41" t="s">
        <v>26</v>
      </c>
      <c r="W43" s="41"/>
      <c r="X43" s="41"/>
      <c r="Y43" s="42"/>
      <c r="Z43" s="41"/>
      <c r="AA43" s="43"/>
      <c r="AB43" s="43">
        <f>+AB106</f>
        <v>8.5</v>
      </c>
      <c r="AC43" s="43">
        <f>+AC106</f>
        <v>5</v>
      </c>
      <c r="AD43" s="43">
        <f>+AD106</f>
        <v>3</v>
      </c>
      <c r="AE43" s="43">
        <f>+AE106</f>
        <v>1</v>
      </c>
      <c r="AF43" s="412">
        <f>+AF106</f>
        <v>0.6470588235294118</v>
      </c>
      <c r="AG43" s="412"/>
      <c r="AH43" s="43">
        <f t="shared" ref="AH43:AM43" si="54">+AH106</f>
        <v>2</v>
      </c>
      <c r="AI43" s="43">
        <f t="shared" si="54"/>
        <v>0</v>
      </c>
      <c r="AJ43" s="43">
        <f t="shared" si="54"/>
        <v>18</v>
      </c>
      <c r="AK43" s="43">
        <f t="shared" si="54"/>
        <v>0</v>
      </c>
      <c r="AL43" s="43">
        <f t="shared" si="54"/>
        <v>0</v>
      </c>
      <c r="AM43" s="57">
        <f t="shared" si="54"/>
        <v>2.1176470588235294</v>
      </c>
      <c r="AN43" s="177"/>
      <c r="AO43" s="177"/>
      <c r="AP43" s="177"/>
      <c r="AQ43" s="355"/>
      <c r="AR43" s="178"/>
      <c r="AS43" s="64">
        <v>6</v>
      </c>
      <c r="AT43" s="48">
        <v>5</v>
      </c>
      <c r="AU43" s="47" t="s">
        <v>362</v>
      </c>
      <c r="AV43" s="175" t="s">
        <v>307</v>
      </c>
      <c r="AW43" s="177">
        <v>3</v>
      </c>
      <c r="AX43" s="177">
        <v>0</v>
      </c>
      <c r="AY43" s="177">
        <v>0</v>
      </c>
      <c r="AZ43" s="177">
        <f t="shared" si="44"/>
        <v>0</v>
      </c>
      <c r="BA43" s="177">
        <v>0</v>
      </c>
      <c r="BB43" s="202">
        <f t="shared" si="45"/>
        <v>13</v>
      </c>
      <c r="BC43" s="177">
        <f t="shared" si="46"/>
        <v>0</v>
      </c>
      <c r="BD43" s="177">
        <f t="shared" si="47"/>
        <v>4</v>
      </c>
      <c r="BE43" s="177">
        <f t="shared" si="48"/>
        <v>4</v>
      </c>
      <c r="BF43" s="203">
        <f t="shared" si="49"/>
        <v>2</v>
      </c>
      <c r="BG43" s="48">
        <v>10</v>
      </c>
      <c r="BH43" s="48">
        <v>0</v>
      </c>
      <c r="BI43" s="48">
        <v>4</v>
      </c>
      <c r="BJ43" s="48">
        <f t="shared" si="50"/>
        <v>4</v>
      </c>
      <c r="BK43" s="48">
        <v>2</v>
      </c>
      <c r="BL43" s="178"/>
      <c r="BM43" s="178"/>
      <c r="BN43" s="64">
        <v>7</v>
      </c>
      <c r="BP43" s="47" t="s">
        <v>369</v>
      </c>
      <c r="BQ43" s="47"/>
      <c r="BR43" s="177">
        <v>2</v>
      </c>
      <c r="BS43" s="177">
        <v>0</v>
      </c>
      <c r="BT43" s="177">
        <v>1</v>
      </c>
      <c r="BU43" s="177">
        <f t="shared" ref="BU43:BU49" si="55">+BS43+BT43</f>
        <v>1</v>
      </c>
      <c r="BV43" s="177">
        <v>0</v>
      </c>
      <c r="BW43" s="202">
        <f t="shared" si="53"/>
        <v>7</v>
      </c>
      <c r="BX43" s="177">
        <f t="shared" si="53"/>
        <v>2</v>
      </c>
      <c r="BY43" s="177">
        <f t="shared" si="53"/>
        <v>6</v>
      </c>
      <c r="BZ43" s="177">
        <f t="shared" si="16"/>
        <v>8</v>
      </c>
      <c r="CA43" s="203">
        <f t="shared" si="17"/>
        <v>0</v>
      </c>
      <c r="CB43" s="48">
        <v>5</v>
      </c>
      <c r="CC43" s="48">
        <v>2</v>
      </c>
      <c r="CD43" s="48">
        <v>5</v>
      </c>
      <c r="CE43" s="48">
        <f t="shared" si="11"/>
        <v>7</v>
      </c>
      <c r="CF43" s="48">
        <v>0</v>
      </c>
      <c r="CG43" s="178"/>
    </row>
    <row r="44" spans="1:85" ht="16.5" customHeight="1" thickBot="1" x14ac:dyDescent="0.3">
      <c r="A44" s="178"/>
      <c r="B44" s="321" t="s">
        <v>36</v>
      </c>
      <c r="C44" s="320" t="s">
        <v>778</v>
      </c>
      <c r="D44" s="320"/>
      <c r="E44" s="320"/>
      <c r="F44" s="320"/>
      <c r="G44" s="330"/>
      <c r="H44" s="330">
        <v>2</v>
      </c>
      <c r="I44" s="175" t="s">
        <v>150</v>
      </c>
      <c r="J44" s="174"/>
      <c r="K44" s="174"/>
      <c r="L44" s="175" t="s">
        <v>756</v>
      </c>
      <c r="N44" s="175"/>
      <c r="O44" s="175"/>
      <c r="Q44" s="178"/>
      <c r="R44" s="178"/>
      <c r="S44" s="323"/>
      <c r="T44" s="84"/>
      <c r="U44" s="84"/>
      <c r="V44" s="83" t="s">
        <v>653</v>
      </c>
      <c r="W44" s="84"/>
      <c r="X44" s="84"/>
      <c r="Y44" s="84"/>
      <c r="Z44" s="83"/>
      <c r="AA44" s="68"/>
      <c r="AB44" s="68">
        <f t="shared" ref="AB44:AE44" si="56">SUM(AB35:AB43)</f>
        <v>120</v>
      </c>
      <c r="AC44" s="68">
        <f t="shared" si="56"/>
        <v>50</v>
      </c>
      <c r="AD44" s="68">
        <f t="shared" si="56"/>
        <v>50</v>
      </c>
      <c r="AE44" s="68">
        <f t="shared" si="56"/>
        <v>20</v>
      </c>
      <c r="AF44" s="413">
        <f t="shared" ref="AF44" si="57">+(AC44*2+AE44)/(2*AB44)</f>
        <v>0.5</v>
      </c>
      <c r="AG44" s="413"/>
      <c r="AH44" s="68">
        <f t="shared" ref="AH44:AL44" si="58">SUM(AH35:AH43)</f>
        <v>4</v>
      </c>
      <c r="AI44" s="68">
        <f t="shared" si="58"/>
        <v>6</v>
      </c>
      <c r="AJ44" s="68">
        <f t="shared" si="58"/>
        <v>324</v>
      </c>
      <c r="AK44" s="68">
        <f t="shared" si="58"/>
        <v>5</v>
      </c>
      <c r="AL44" s="68">
        <f t="shared" si="58"/>
        <v>12</v>
      </c>
      <c r="AM44" s="85">
        <f>+AJ44/AB44</f>
        <v>2.7</v>
      </c>
      <c r="AN44" s="177"/>
      <c r="AO44" s="177"/>
      <c r="AP44" s="177"/>
      <c r="AQ44" s="355"/>
      <c r="AR44" s="178"/>
      <c r="AS44" s="33" t="s">
        <v>245</v>
      </c>
      <c r="AT44" s="216"/>
      <c r="AU44" s="216"/>
      <c r="AV44" s="216"/>
      <c r="AW44" s="217">
        <f>SUM(AW33:AW43)</f>
        <v>40</v>
      </c>
      <c r="AX44" s="217">
        <f t="shared" ref="AX44" si="59">SUM(AX33:AX43)</f>
        <v>9</v>
      </c>
      <c r="AY44" s="217">
        <f>SUM(AY33:AY43)+SUMIF(Y$5:Y$12,"Dive Shop",AI$5:AI$12)</f>
        <v>13</v>
      </c>
      <c r="AZ44" s="217">
        <f t="shared" si="42"/>
        <v>22</v>
      </c>
      <c r="BA44" s="217">
        <f>SUM(BA33:BA43)+SUMIF(Y$5:Y$12,"Dive Shop",AH$5:AH$12)</f>
        <v>10</v>
      </c>
      <c r="BB44" s="218">
        <f t="shared" ref="BB44:BF52" si="60">+AW44+BG44</f>
        <v>187</v>
      </c>
      <c r="BC44" s="217">
        <f t="shared" si="60"/>
        <v>60</v>
      </c>
      <c r="BD44" s="217">
        <f t="shared" si="60"/>
        <v>82</v>
      </c>
      <c r="BE44" s="217">
        <f t="shared" si="60"/>
        <v>142</v>
      </c>
      <c r="BF44" s="219">
        <f t="shared" si="60"/>
        <v>34</v>
      </c>
      <c r="BG44" s="217">
        <f>+SUM(BG33:BG43)</f>
        <v>147</v>
      </c>
      <c r="BH44" s="217">
        <f t="shared" ref="BH44" si="61">+SUM(BH33:BH43)</f>
        <v>51</v>
      </c>
      <c r="BI44" s="217">
        <f>+SUM(BI33:BI43)+SUMIF($Y$35:$Y$42,"Dive",$AI$35:$AI$42)</f>
        <v>69</v>
      </c>
      <c r="BJ44" s="217">
        <f>+BI44+BH44</f>
        <v>120</v>
      </c>
      <c r="BK44" s="217">
        <f>+SUM(BK33:BK43)+SUMIF($Y$35:$Y$42,"Dive Shop",$AH$35:$AH$42)</f>
        <v>24</v>
      </c>
      <c r="BL44" s="178"/>
      <c r="BM44" s="178"/>
      <c r="BN44" s="64">
        <v>8.5</v>
      </c>
      <c r="BP44" s="47" t="s">
        <v>428</v>
      </c>
      <c r="BQ44" s="47"/>
      <c r="BR44" s="177">
        <v>1</v>
      </c>
      <c r="BS44" s="177">
        <v>0</v>
      </c>
      <c r="BT44" s="177">
        <v>1</v>
      </c>
      <c r="BU44" s="177">
        <f t="shared" si="55"/>
        <v>1</v>
      </c>
      <c r="BV44" s="177">
        <v>0</v>
      </c>
      <c r="BW44" s="202">
        <f t="shared" si="53"/>
        <v>3</v>
      </c>
      <c r="BX44" s="177">
        <f t="shared" si="53"/>
        <v>0</v>
      </c>
      <c r="BY44" s="177">
        <f t="shared" si="53"/>
        <v>1</v>
      </c>
      <c r="BZ44" s="177">
        <f t="shared" si="16"/>
        <v>1</v>
      </c>
      <c r="CA44" s="203">
        <f t="shared" si="17"/>
        <v>0</v>
      </c>
      <c r="CB44" s="48">
        <v>2</v>
      </c>
      <c r="CC44" s="48">
        <v>0</v>
      </c>
      <c r="CD44" s="48">
        <v>0</v>
      </c>
      <c r="CE44" s="48">
        <f t="shared" si="11"/>
        <v>0</v>
      </c>
      <c r="CF44" s="48">
        <v>0</v>
      </c>
      <c r="CG44" s="178"/>
    </row>
    <row r="45" spans="1:85" ht="16.5" customHeight="1" x14ac:dyDescent="0.25">
      <c r="A45" s="178"/>
      <c r="C45" s="320" t="s">
        <v>283</v>
      </c>
      <c r="D45" s="18"/>
      <c r="E45" s="18"/>
      <c r="F45" s="18"/>
      <c r="G45" s="18"/>
      <c r="H45" s="18"/>
      <c r="Q45" s="178"/>
      <c r="R45" s="178"/>
      <c r="S45" s="323"/>
      <c r="T45" s="177"/>
      <c r="U45" s="175"/>
      <c r="V45" s="175"/>
      <c r="W45" s="175"/>
      <c r="X45" s="194"/>
      <c r="Y45" s="175"/>
      <c r="Z45" s="177"/>
      <c r="AA45" s="177"/>
      <c r="AB45" s="177"/>
      <c r="AC45" s="177"/>
      <c r="AD45" s="177"/>
      <c r="AE45" s="176"/>
      <c r="AF45" s="177"/>
      <c r="AG45" s="175"/>
      <c r="AH45" s="175"/>
      <c r="AI45" s="175"/>
      <c r="AJ45" s="194"/>
      <c r="AK45" s="175"/>
      <c r="AL45" s="177"/>
      <c r="AM45" s="177"/>
      <c r="AN45" s="177"/>
      <c r="AO45" s="177"/>
      <c r="AP45" s="177"/>
      <c r="AQ45" s="355"/>
      <c r="AR45" s="178"/>
      <c r="AS45" s="35" t="s">
        <v>21</v>
      </c>
      <c r="AT45" s="220"/>
      <c r="AU45" s="220"/>
      <c r="AV45" s="32" t="s">
        <v>88</v>
      </c>
      <c r="AW45" s="199">
        <v>5</v>
      </c>
      <c r="AX45" s="199">
        <v>3</v>
      </c>
      <c r="AY45" s="199">
        <v>1</v>
      </c>
      <c r="AZ45" s="177">
        <f t="shared" si="42"/>
        <v>4</v>
      </c>
      <c r="BA45" s="199">
        <v>0</v>
      </c>
      <c r="BB45" s="202">
        <f t="shared" si="60"/>
        <v>48</v>
      </c>
      <c r="BC45" s="177">
        <f t="shared" si="60"/>
        <v>8</v>
      </c>
      <c r="BD45" s="177">
        <f t="shared" si="60"/>
        <v>4</v>
      </c>
      <c r="BE45" s="177">
        <f t="shared" si="60"/>
        <v>12</v>
      </c>
      <c r="BF45" s="203">
        <f t="shared" si="60"/>
        <v>4</v>
      </c>
      <c r="BG45" s="31">
        <v>43</v>
      </c>
      <c r="BH45" s="31">
        <v>5</v>
      </c>
      <c r="BI45" s="31">
        <v>3</v>
      </c>
      <c r="BJ45" s="31">
        <f t="shared" ref="BJ45" si="62">+BH45+BI45</f>
        <v>8</v>
      </c>
      <c r="BK45" s="31">
        <v>4</v>
      </c>
      <c r="BL45" s="178"/>
      <c r="BM45" s="178"/>
      <c r="BN45" s="64">
        <v>7</v>
      </c>
      <c r="BP45" s="47" t="s">
        <v>298</v>
      </c>
      <c r="BQ45" s="47"/>
      <c r="BR45" s="177">
        <v>2</v>
      </c>
      <c r="BS45" s="177">
        <v>0</v>
      </c>
      <c r="BT45" s="177">
        <v>1</v>
      </c>
      <c r="BU45" s="177">
        <f t="shared" si="55"/>
        <v>1</v>
      </c>
      <c r="BV45" s="177">
        <v>0</v>
      </c>
      <c r="BW45" s="202">
        <f t="shared" si="53"/>
        <v>6</v>
      </c>
      <c r="BX45" s="177">
        <f t="shared" si="53"/>
        <v>0</v>
      </c>
      <c r="BY45" s="177">
        <f t="shared" si="53"/>
        <v>1</v>
      </c>
      <c r="BZ45" s="177">
        <f t="shared" si="16"/>
        <v>1</v>
      </c>
      <c r="CA45" s="203">
        <f t="shared" si="17"/>
        <v>0</v>
      </c>
      <c r="CB45" s="48">
        <v>4</v>
      </c>
      <c r="CC45" s="48">
        <v>0</v>
      </c>
      <c r="CD45" s="48">
        <v>0</v>
      </c>
      <c r="CE45" s="48">
        <f t="shared" si="11"/>
        <v>0</v>
      </c>
      <c r="CF45" s="48">
        <v>0</v>
      </c>
      <c r="CG45" s="178"/>
    </row>
    <row r="46" spans="1:85" ht="16.5" customHeight="1" x14ac:dyDescent="0.25">
      <c r="A46" s="178"/>
      <c r="C46" s="320" t="s">
        <v>759</v>
      </c>
      <c r="D46" s="18"/>
      <c r="E46" s="18"/>
      <c r="F46" s="18"/>
      <c r="G46" s="18"/>
      <c r="H46" s="18"/>
      <c r="Q46" s="178"/>
      <c r="R46" s="178"/>
      <c r="S46" s="323"/>
      <c r="T46" s="177"/>
      <c r="U46" s="175"/>
      <c r="V46" s="175"/>
      <c r="W46" s="175"/>
      <c r="X46" s="194"/>
      <c r="Y46" s="175"/>
      <c r="Z46" s="177"/>
      <c r="AA46" s="177"/>
      <c r="AB46" s="177"/>
      <c r="AC46" s="177"/>
      <c r="AD46" s="177"/>
      <c r="AE46" s="176"/>
      <c r="AF46" s="177"/>
      <c r="AG46" s="175"/>
      <c r="AH46" s="175"/>
      <c r="AI46" s="175"/>
      <c r="AJ46" s="194"/>
      <c r="AK46" s="175"/>
      <c r="AL46" s="177"/>
      <c r="AM46" s="177"/>
      <c r="AN46" s="177"/>
      <c r="AO46" s="177"/>
      <c r="AP46" s="177"/>
      <c r="AQ46" s="355"/>
      <c r="AR46" s="178"/>
      <c r="AS46" s="64">
        <v>8.5</v>
      </c>
      <c r="AT46" s="48">
        <v>33</v>
      </c>
      <c r="AU46" s="47" t="s">
        <v>480</v>
      </c>
      <c r="AV46" s="47" t="s">
        <v>21</v>
      </c>
      <c r="AW46" s="177">
        <v>4</v>
      </c>
      <c r="AX46" s="177">
        <v>3</v>
      </c>
      <c r="AY46" s="177">
        <v>5</v>
      </c>
      <c r="AZ46" s="177">
        <f t="shared" si="42"/>
        <v>8</v>
      </c>
      <c r="BA46" s="177">
        <v>0</v>
      </c>
      <c r="BB46" s="202">
        <f t="shared" si="60"/>
        <v>4</v>
      </c>
      <c r="BC46" s="177">
        <f t="shared" si="60"/>
        <v>3</v>
      </c>
      <c r="BD46" s="177">
        <f t="shared" si="60"/>
        <v>5</v>
      </c>
      <c r="BE46" s="177">
        <f t="shared" si="60"/>
        <v>8</v>
      </c>
      <c r="BF46" s="203">
        <f t="shared" si="60"/>
        <v>0</v>
      </c>
      <c r="BG46" s="48"/>
      <c r="BH46" s="48"/>
      <c r="BI46" s="48"/>
      <c r="BJ46" s="48"/>
      <c r="BK46" s="48"/>
      <c r="BL46" s="178"/>
      <c r="BM46" s="178"/>
      <c r="BN46" s="64">
        <v>8.5</v>
      </c>
      <c r="BP46" s="47" t="s">
        <v>297</v>
      </c>
      <c r="BQ46" s="47"/>
      <c r="BR46" s="177">
        <v>0</v>
      </c>
      <c r="BS46" s="177">
        <v>0</v>
      </c>
      <c r="BT46" s="177">
        <v>0</v>
      </c>
      <c r="BU46" s="177">
        <f t="shared" si="55"/>
        <v>0</v>
      </c>
      <c r="BV46" s="177">
        <v>0</v>
      </c>
      <c r="BW46" s="202">
        <f t="shared" si="53"/>
        <v>2</v>
      </c>
      <c r="BX46" s="177">
        <f t="shared" si="53"/>
        <v>0</v>
      </c>
      <c r="BY46" s="177">
        <f t="shared" si="53"/>
        <v>1</v>
      </c>
      <c r="BZ46" s="177">
        <f t="shared" si="16"/>
        <v>1</v>
      </c>
      <c r="CA46" s="203">
        <f t="shared" si="17"/>
        <v>0</v>
      </c>
      <c r="CB46" s="48">
        <v>2</v>
      </c>
      <c r="CC46" s="48">
        <v>0</v>
      </c>
      <c r="CD46" s="48">
        <v>1</v>
      </c>
      <c r="CE46" s="48">
        <f t="shared" si="11"/>
        <v>1</v>
      </c>
      <c r="CF46" s="48">
        <v>0</v>
      </c>
      <c r="CG46" s="178"/>
    </row>
    <row r="47" spans="1:85" ht="16.5" customHeight="1" x14ac:dyDescent="0.25">
      <c r="A47" s="178"/>
      <c r="B47" s="212"/>
      <c r="C47" s="224"/>
      <c r="D47" s="224"/>
      <c r="E47" s="224"/>
      <c r="F47" s="224"/>
      <c r="G47" s="224"/>
      <c r="H47" s="224"/>
      <c r="I47" s="224"/>
      <c r="J47" s="225"/>
      <c r="K47" s="225"/>
      <c r="L47" s="225"/>
      <c r="M47" s="225"/>
      <c r="N47" s="225"/>
      <c r="O47" s="225"/>
      <c r="P47" s="225"/>
      <c r="Q47" s="178"/>
      <c r="R47" s="178"/>
      <c r="S47" s="323"/>
      <c r="T47" s="177"/>
      <c r="U47" s="175"/>
      <c r="V47" s="175"/>
      <c r="W47" s="175"/>
      <c r="X47" s="194"/>
      <c r="Y47" s="175"/>
      <c r="Z47" s="177"/>
      <c r="AA47" s="177"/>
      <c r="AB47" s="177"/>
      <c r="AC47" s="177"/>
      <c r="AD47" s="177"/>
      <c r="AE47" s="176"/>
      <c r="AF47" s="177"/>
      <c r="AG47" s="175"/>
      <c r="AH47" s="175"/>
      <c r="AI47" s="175"/>
      <c r="AJ47" s="194"/>
      <c r="AK47" s="175"/>
      <c r="AL47" s="177"/>
      <c r="AM47" s="177"/>
      <c r="AN47" s="177"/>
      <c r="AO47" s="177"/>
      <c r="AP47" s="177"/>
      <c r="AQ47" s="355"/>
      <c r="AR47" s="178"/>
      <c r="AS47" s="64">
        <v>7.5</v>
      </c>
      <c r="AT47" s="48">
        <v>7</v>
      </c>
      <c r="AU47" s="47" t="s">
        <v>142</v>
      </c>
      <c r="AV47" s="32" t="s">
        <v>21</v>
      </c>
      <c r="AW47" s="177">
        <v>4</v>
      </c>
      <c r="AX47" s="177">
        <v>2</v>
      </c>
      <c r="AY47" s="177">
        <v>3</v>
      </c>
      <c r="AZ47" s="177">
        <f t="shared" si="42"/>
        <v>5</v>
      </c>
      <c r="BA47" s="177">
        <v>0</v>
      </c>
      <c r="BB47" s="202">
        <f t="shared" si="60"/>
        <v>19</v>
      </c>
      <c r="BC47" s="177">
        <f t="shared" si="60"/>
        <v>5</v>
      </c>
      <c r="BD47" s="177">
        <f t="shared" si="60"/>
        <v>6</v>
      </c>
      <c r="BE47" s="177">
        <f t="shared" si="60"/>
        <v>11</v>
      </c>
      <c r="BF47" s="203">
        <f t="shared" si="60"/>
        <v>0</v>
      </c>
      <c r="BG47" s="48">
        <v>15</v>
      </c>
      <c r="BH47" s="48">
        <v>3</v>
      </c>
      <c r="BI47" s="48">
        <v>3</v>
      </c>
      <c r="BJ47" s="48">
        <f t="shared" ref="BJ47:BJ52" si="63">+BH47+BI47</f>
        <v>6</v>
      </c>
      <c r="BK47" s="48">
        <v>0</v>
      </c>
      <c r="BL47" s="178"/>
      <c r="BM47" s="178"/>
      <c r="BN47" s="64">
        <v>7.5</v>
      </c>
      <c r="BP47" s="47" t="s">
        <v>407</v>
      </c>
      <c r="BQ47" s="47"/>
      <c r="BR47" s="177">
        <v>0</v>
      </c>
      <c r="BS47" s="177">
        <v>0</v>
      </c>
      <c r="BT47" s="177">
        <v>0</v>
      </c>
      <c r="BU47" s="177">
        <f t="shared" si="55"/>
        <v>0</v>
      </c>
      <c r="BV47" s="177">
        <v>0</v>
      </c>
      <c r="BW47" s="202">
        <f t="shared" si="53"/>
        <v>1</v>
      </c>
      <c r="BX47" s="177">
        <f t="shared" si="53"/>
        <v>0</v>
      </c>
      <c r="BY47" s="177">
        <f t="shared" si="53"/>
        <v>0</v>
      </c>
      <c r="BZ47" s="177">
        <f t="shared" si="16"/>
        <v>0</v>
      </c>
      <c r="CA47" s="203">
        <f t="shared" si="17"/>
        <v>0</v>
      </c>
      <c r="CB47" s="48">
        <v>1</v>
      </c>
      <c r="CC47" s="48">
        <v>0</v>
      </c>
      <c r="CD47" s="48">
        <v>0</v>
      </c>
      <c r="CE47" s="48">
        <f t="shared" si="11"/>
        <v>0</v>
      </c>
      <c r="CF47" s="48">
        <v>0</v>
      </c>
      <c r="CG47" s="178"/>
    </row>
    <row r="48" spans="1:85" ht="16.5" customHeight="1" x14ac:dyDescent="0.25">
      <c r="A48" s="178"/>
      <c r="B48" s="353" t="s">
        <v>93</v>
      </c>
      <c r="C48" s="327" t="s">
        <v>634</v>
      </c>
      <c r="D48" s="324"/>
      <c r="E48" s="328"/>
      <c r="F48" s="328"/>
      <c r="G48" s="330">
        <v>2</v>
      </c>
      <c r="H48" s="177">
        <v>1</v>
      </c>
      <c r="I48" s="175" t="s">
        <v>495</v>
      </c>
      <c r="J48" s="175"/>
      <c r="K48" s="175"/>
      <c r="L48" s="175" t="s">
        <v>378</v>
      </c>
      <c r="M48" s="175"/>
      <c r="N48" s="175"/>
      <c r="O48" s="175"/>
      <c r="P48" s="175"/>
      <c r="Q48" s="178"/>
      <c r="R48" s="178"/>
      <c r="S48" s="323"/>
      <c r="T48" s="177"/>
      <c r="U48" s="175"/>
      <c r="V48" s="175"/>
      <c r="W48" s="175"/>
      <c r="X48" s="194"/>
      <c r="Y48" s="175"/>
      <c r="Z48" s="177"/>
      <c r="AA48" s="177"/>
      <c r="AB48" s="177"/>
      <c r="AC48" s="177"/>
      <c r="AD48" s="177"/>
      <c r="AE48" s="176"/>
      <c r="AF48" s="177"/>
      <c r="AG48" s="175"/>
      <c r="AH48" s="175"/>
      <c r="AI48" s="175"/>
      <c r="AJ48" s="194"/>
      <c r="AK48" s="175"/>
      <c r="AL48" s="177"/>
      <c r="AM48" s="177"/>
      <c r="AN48" s="177"/>
      <c r="AO48" s="177"/>
      <c r="AP48" s="177"/>
      <c r="AQ48" s="355"/>
      <c r="AR48" s="355"/>
      <c r="AS48" s="64">
        <v>8</v>
      </c>
      <c r="AT48" s="48">
        <v>11</v>
      </c>
      <c r="AU48" s="47" t="s">
        <v>55</v>
      </c>
      <c r="AV48" s="47" t="s">
        <v>21</v>
      </c>
      <c r="AW48" s="177">
        <v>3</v>
      </c>
      <c r="AX48" s="177">
        <v>4</v>
      </c>
      <c r="AY48" s="177">
        <v>2</v>
      </c>
      <c r="AZ48" s="177">
        <f t="shared" si="42"/>
        <v>6</v>
      </c>
      <c r="BA48" s="177">
        <v>0</v>
      </c>
      <c r="BB48" s="202">
        <f t="shared" si="60"/>
        <v>17</v>
      </c>
      <c r="BC48" s="177">
        <f t="shared" si="60"/>
        <v>7</v>
      </c>
      <c r="BD48" s="177">
        <f t="shared" si="60"/>
        <v>7</v>
      </c>
      <c r="BE48" s="177">
        <f t="shared" si="60"/>
        <v>14</v>
      </c>
      <c r="BF48" s="203">
        <f t="shared" si="60"/>
        <v>4</v>
      </c>
      <c r="BG48" s="48">
        <v>14</v>
      </c>
      <c r="BH48" s="48">
        <v>3</v>
      </c>
      <c r="BI48" s="48">
        <v>5</v>
      </c>
      <c r="BJ48" s="48">
        <f t="shared" si="63"/>
        <v>8</v>
      </c>
      <c r="BK48" s="48">
        <v>4</v>
      </c>
      <c r="BL48" s="178"/>
      <c r="BM48" s="355"/>
      <c r="BN48" s="64">
        <v>6</v>
      </c>
      <c r="BP48" s="47" t="s">
        <v>163</v>
      </c>
      <c r="BQ48" s="47"/>
      <c r="BR48" s="177">
        <v>0</v>
      </c>
      <c r="BS48" s="177">
        <v>0</v>
      </c>
      <c r="BT48" s="177">
        <v>0</v>
      </c>
      <c r="BU48" s="177">
        <f t="shared" si="55"/>
        <v>0</v>
      </c>
      <c r="BV48" s="177">
        <v>0</v>
      </c>
      <c r="BW48" s="202">
        <f t="shared" si="53"/>
        <v>2</v>
      </c>
      <c r="BX48" s="177">
        <f t="shared" si="53"/>
        <v>0</v>
      </c>
      <c r="BY48" s="177">
        <f t="shared" si="53"/>
        <v>1</v>
      </c>
      <c r="BZ48" s="177">
        <f t="shared" si="16"/>
        <v>1</v>
      </c>
      <c r="CA48" s="203">
        <f t="shared" si="17"/>
        <v>0</v>
      </c>
      <c r="CB48" s="48">
        <v>2</v>
      </c>
      <c r="CC48" s="48">
        <v>0</v>
      </c>
      <c r="CD48" s="48">
        <v>1</v>
      </c>
      <c r="CE48" s="48">
        <f t="shared" si="11"/>
        <v>1</v>
      </c>
      <c r="CF48" s="48">
        <v>0</v>
      </c>
      <c r="CG48" s="355"/>
    </row>
    <row r="49" spans="1:85" ht="16.5" customHeight="1" x14ac:dyDescent="0.25">
      <c r="A49" s="178"/>
      <c r="B49" s="177" t="s">
        <v>36</v>
      </c>
      <c r="C49" s="320" t="s">
        <v>760</v>
      </c>
      <c r="D49" s="320"/>
      <c r="E49" s="320"/>
      <c r="F49" s="324"/>
      <c r="G49" s="330"/>
      <c r="H49" s="177">
        <v>1</v>
      </c>
      <c r="I49" s="175" t="s">
        <v>166</v>
      </c>
      <c r="J49" s="175"/>
      <c r="K49" s="175"/>
      <c r="L49" s="175" t="s">
        <v>137</v>
      </c>
      <c r="M49" s="175"/>
      <c r="N49" s="175"/>
      <c r="O49" s="175"/>
      <c r="P49" s="175"/>
      <c r="Q49" s="178"/>
      <c r="R49" s="178"/>
      <c r="S49" s="323"/>
      <c r="T49" s="177"/>
      <c r="U49" s="175"/>
      <c r="V49" s="175"/>
      <c r="W49" s="175"/>
      <c r="X49" s="194"/>
      <c r="Y49" s="175"/>
      <c r="Z49" s="177"/>
      <c r="AA49" s="177"/>
      <c r="AB49" s="177"/>
      <c r="AC49" s="177"/>
      <c r="AD49" s="177"/>
      <c r="AE49" s="176"/>
      <c r="AF49" s="177"/>
      <c r="AG49" s="175"/>
      <c r="AH49" s="175"/>
      <c r="AI49" s="175"/>
      <c r="AJ49" s="194"/>
      <c r="AK49" s="175"/>
      <c r="AL49" s="177"/>
      <c r="AM49" s="177"/>
      <c r="AN49" s="177"/>
      <c r="AO49" s="177"/>
      <c r="AP49" s="177"/>
      <c r="AQ49" s="355"/>
      <c r="AR49" s="178"/>
      <c r="AS49" s="64">
        <v>8.5</v>
      </c>
      <c r="AT49" s="48">
        <v>4</v>
      </c>
      <c r="AU49" s="47" t="s">
        <v>39</v>
      </c>
      <c r="AV49" s="47" t="s">
        <v>21</v>
      </c>
      <c r="AW49" s="177">
        <v>4</v>
      </c>
      <c r="AX49" s="177">
        <v>3</v>
      </c>
      <c r="AY49" s="177">
        <v>1</v>
      </c>
      <c r="AZ49" s="177">
        <f t="shared" si="42"/>
        <v>4</v>
      </c>
      <c r="BA49" s="177">
        <v>0</v>
      </c>
      <c r="BB49" s="202">
        <f t="shared" si="60"/>
        <v>15</v>
      </c>
      <c r="BC49" s="177">
        <f t="shared" si="60"/>
        <v>6</v>
      </c>
      <c r="BD49" s="177">
        <f t="shared" si="60"/>
        <v>3</v>
      </c>
      <c r="BE49" s="177">
        <f t="shared" si="60"/>
        <v>9</v>
      </c>
      <c r="BF49" s="203">
        <f t="shared" si="60"/>
        <v>0</v>
      </c>
      <c r="BG49" s="48">
        <v>11</v>
      </c>
      <c r="BH49" s="48">
        <v>3</v>
      </c>
      <c r="BI49" s="48">
        <v>2</v>
      </c>
      <c r="BJ49" s="48">
        <f t="shared" si="63"/>
        <v>5</v>
      </c>
      <c r="BK49" s="48">
        <v>0</v>
      </c>
      <c r="BL49" s="178"/>
      <c r="BM49" s="178"/>
      <c r="BN49" s="64">
        <v>9</v>
      </c>
      <c r="BP49" s="47" t="s">
        <v>497</v>
      </c>
      <c r="BQ49" s="47"/>
      <c r="BR49" s="177">
        <v>1</v>
      </c>
      <c r="BS49" s="177">
        <v>0</v>
      </c>
      <c r="BT49" s="177">
        <v>2</v>
      </c>
      <c r="BU49" s="177">
        <f t="shared" si="55"/>
        <v>2</v>
      </c>
      <c r="BV49" s="177">
        <v>2</v>
      </c>
      <c r="BW49" s="202">
        <f t="shared" si="53"/>
        <v>3</v>
      </c>
      <c r="BX49" s="177">
        <f t="shared" si="53"/>
        <v>2</v>
      </c>
      <c r="BY49" s="177">
        <f t="shared" si="53"/>
        <v>2</v>
      </c>
      <c r="BZ49" s="177">
        <f t="shared" si="16"/>
        <v>4</v>
      </c>
      <c r="CA49" s="203">
        <f t="shared" si="17"/>
        <v>2</v>
      </c>
      <c r="CB49" s="48">
        <v>2</v>
      </c>
      <c r="CC49" s="48">
        <v>2</v>
      </c>
      <c r="CD49" s="48">
        <v>0</v>
      </c>
      <c r="CE49" s="48">
        <f t="shared" si="11"/>
        <v>2</v>
      </c>
      <c r="CF49" s="48">
        <v>0</v>
      </c>
      <c r="CG49" s="178"/>
    </row>
    <row r="50" spans="1:85" ht="16.5" customHeight="1" x14ac:dyDescent="0.25">
      <c r="A50" s="178"/>
      <c r="C50" s="320" t="s">
        <v>761</v>
      </c>
      <c r="D50" s="320"/>
      <c r="E50" s="320"/>
      <c r="F50" s="18"/>
      <c r="G50" s="18"/>
      <c r="H50" s="177"/>
      <c r="I50" s="175"/>
      <c r="L50" s="175"/>
      <c r="M50" s="175"/>
      <c r="N50" s="175"/>
      <c r="O50" s="175"/>
      <c r="P50" s="175"/>
      <c r="Q50" s="178"/>
      <c r="R50" s="178"/>
      <c r="S50" s="323"/>
      <c r="T50" s="177"/>
      <c r="U50" s="175"/>
      <c r="V50" s="175"/>
      <c r="W50" s="175"/>
      <c r="X50" s="194"/>
      <c r="Y50" s="175"/>
      <c r="Z50" s="177"/>
      <c r="AA50" s="177"/>
      <c r="AB50" s="177"/>
      <c r="AC50" s="177"/>
      <c r="AD50" s="177"/>
      <c r="AE50" s="176"/>
      <c r="AF50" s="177"/>
      <c r="AG50" s="175"/>
      <c r="AH50" s="175"/>
      <c r="AI50" s="175"/>
      <c r="AJ50" s="194"/>
      <c r="AK50" s="175"/>
      <c r="AL50" s="177"/>
      <c r="AM50" s="177"/>
      <c r="AN50" s="177"/>
      <c r="AO50" s="177"/>
      <c r="AP50" s="177"/>
      <c r="AQ50" s="355"/>
      <c r="AR50" s="355"/>
      <c r="AS50" s="64">
        <v>7</v>
      </c>
      <c r="AT50" s="48">
        <v>2</v>
      </c>
      <c r="AU50" s="47" t="s">
        <v>41</v>
      </c>
      <c r="AV50" s="47" t="s">
        <v>21</v>
      </c>
      <c r="AW50" s="177">
        <v>3</v>
      </c>
      <c r="AX50" s="177">
        <v>0</v>
      </c>
      <c r="AY50" s="177">
        <v>3</v>
      </c>
      <c r="AZ50" s="177">
        <f t="shared" si="42"/>
        <v>3</v>
      </c>
      <c r="BA50" s="177">
        <v>2</v>
      </c>
      <c r="BB50" s="202">
        <f t="shared" si="60"/>
        <v>18</v>
      </c>
      <c r="BC50" s="177">
        <f t="shared" si="60"/>
        <v>1</v>
      </c>
      <c r="BD50" s="177">
        <f t="shared" si="60"/>
        <v>7</v>
      </c>
      <c r="BE50" s="177">
        <f t="shared" si="60"/>
        <v>8</v>
      </c>
      <c r="BF50" s="203">
        <f t="shared" si="60"/>
        <v>8</v>
      </c>
      <c r="BG50" s="48">
        <v>15</v>
      </c>
      <c r="BH50" s="48">
        <v>1</v>
      </c>
      <c r="BI50" s="48">
        <v>4</v>
      </c>
      <c r="BJ50" s="48">
        <f t="shared" si="63"/>
        <v>5</v>
      </c>
      <c r="BK50" s="48">
        <v>6</v>
      </c>
      <c r="BL50" s="355"/>
      <c r="BM50" s="355"/>
      <c r="BN50" s="64">
        <v>6.5</v>
      </c>
      <c r="BP50" s="47" t="s">
        <v>171</v>
      </c>
      <c r="BQ50" s="47" t="s">
        <v>694</v>
      </c>
      <c r="BR50" s="177"/>
      <c r="BS50" s="177"/>
      <c r="BT50" s="177"/>
      <c r="BU50" s="177"/>
      <c r="BV50" s="177"/>
      <c r="BW50" s="202">
        <f t="shared" si="53"/>
        <v>12</v>
      </c>
      <c r="BX50" s="177">
        <f t="shared" si="53"/>
        <v>1</v>
      </c>
      <c r="BY50" s="177">
        <f t="shared" si="53"/>
        <v>1</v>
      </c>
      <c r="BZ50" s="177">
        <f t="shared" si="16"/>
        <v>2</v>
      </c>
      <c r="CA50" s="203">
        <f t="shared" si="17"/>
        <v>0</v>
      </c>
      <c r="CB50" s="48">
        <v>12</v>
      </c>
      <c r="CC50" s="48">
        <v>1</v>
      </c>
      <c r="CD50" s="48">
        <v>1</v>
      </c>
      <c r="CE50" s="48">
        <f t="shared" si="11"/>
        <v>2</v>
      </c>
      <c r="CF50" s="48">
        <v>0</v>
      </c>
      <c r="CG50" s="355"/>
    </row>
    <row r="51" spans="1:85" ht="16.5" customHeight="1" x14ac:dyDescent="0.25">
      <c r="A51" s="178"/>
      <c r="C51" s="320"/>
      <c r="D51" s="320"/>
      <c r="E51" s="320"/>
      <c r="F51" s="18"/>
      <c r="G51" s="18"/>
      <c r="H51" s="177"/>
      <c r="I51" s="175"/>
      <c r="L51" s="175"/>
      <c r="M51" s="175"/>
      <c r="N51" s="175"/>
      <c r="O51" s="175"/>
      <c r="P51" s="175"/>
      <c r="Q51" s="178"/>
      <c r="R51" s="178"/>
      <c r="S51" s="323"/>
      <c r="T51" s="177"/>
      <c r="U51" s="175"/>
      <c r="V51" s="175"/>
      <c r="W51" s="175"/>
      <c r="X51" s="194"/>
      <c r="Y51" s="175"/>
      <c r="Z51" s="177"/>
      <c r="AA51" s="177"/>
      <c r="AB51" s="177"/>
      <c r="AC51" s="177"/>
      <c r="AD51" s="177"/>
      <c r="AE51" s="176"/>
      <c r="AF51" s="177"/>
      <c r="AG51" s="175"/>
      <c r="AH51" s="175"/>
      <c r="AI51" s="175"/>
      <c r="AJ51" s="194"/>
      <c r="AK51" s="175"/>
      <c r="AL51" s="177"/>
      <c r="AM51" s="177"/>
      <c r="AN51" s="177"/>
      <c r="AO51" s="177"/>
      <c r="AP51" s="177"/>
      <c r="AQ51" s="355"/>
      <c r="AR51" s="178"/>
      <c r="AS51" s="64">
        <v>6</v>
      </c>
      <c r="AT51" s="48">
        <v>24</v>
      </c>
      <c r="AU51" s="47" t="s">
        <v>97</v>
      </c>
      <c r="AV51" s="47" t="s">
        <v>21</v>
      </c>
      <c r="AW51" s="177">
        <v>3</v>
      </c>
      <c r="AX51" s="177">
        <v>0</v>
      </c>
      <c r="AY51" s="177">
        <v>2</v>
      </c>
      <c r="AZ51" s="177">
        <f t="shared" si="42"/>
        <v>2</v>
      </c>
      <c r="BA51" s="177">
        <v>0</v>
      </c>
      <c r="BB51" s="202">
        <f t="shared" si="60"/>
        <v>14</v>
      </c>
      <c r="BC51" s="177">
        <f t="shared" si="60"/>
        <v>0</v>
      </c>
      <c r="BD51" s="177">
        <f t="shared" si="60"/>
        <v>3</v>
      </c>
      <c r="BE51" s="177">
        <f t="shared" si="60"/>
        <v>3</v>
      </c>
      <c r="BF51" s="203">
        <f t="shared" si="60"/>
        <v>0</v>
      </c>
      <c r="BG51" s="48">
        <v>11</v>
      </c>
      <c r="BH51" s="48">
        <v>0</v>
      </c>
      <c r="BI51" s="48">
        <v>1</v>
      </c>
      <c r="BJ51" s="48">
        <f t="shared" si="63"/>
        <v>1</v>
      </c>
      <c r="BK51" s="48">
        <v>0</v>
      </c>
      <c r="BL51" s="178"/>
      <c r="BM51" s="178"/>
      <c r="BN51" s="64">
        <v>6</v>
      </c>
      <c r="BP51" s="47" t="s">
        <v>459</v>
      </c>
      <c r="BQ51" s="47"/>
      <c r="BR51" s="177">
        <v>0</v>
      </c>
      <c r="BS51" s="177">
        <v>0</v>
      </c>
      <c r="BT51" s="177">
        <v>0</v>
      </c>
      <c r="BU51" s="177">
        <f>+BS51+BT51</f>
        <v>0</v>
      </c>
      <c r="BV51" s="177">
        <v>0</v>
      </c>
      <c r="BW51" s="202">
        <f t="shared" si="53"/>
        <v>2</v>
      </c>
      <c r="BX51" s="177">
        <f t="shared" si="53"/>
        <v>0</v>
      </c>
      <c r="BY51" s="177">
        <f t="shared" si="53"/>
        <v>0</v>
      </c>
      <c r="BZ51" s="177">
        <f t="shared" si="16"/>
        <v>0</v>
      </c>
      <c r="CA51" s="203">
        <f t="shared" si="17"/>
        <v>0</v>
      </c>
      <c r="CB51" s="48">
        <v>2</v>
      </c>
      <c r="CC51" s="48">
        <v>0</v>
      </c>
      <c r="CD51" s="48">
        <v>0</v>
      </c>
      <c r="CE51" s="48">
        <f t="shared" si="11"/>
        <v>0</v>
      </c>
      <c r="CF51" s="48">
        <v>0</v>
      </c>
      <c r="CG51" s="178"/>
    </row>
    <row r="52" spans="1:85" ht="16.5" customHeight="1" thickBot="1" x14ac:dyDescent="0.3">
      <c r="A52" s="178"/>
      <c r="B52" s="328"/>
      <c r="C52" s="327" t="s">
        <v>645</v>
      </c>
      <c r="D52" s="324"/>
      <c r="E52" s="324"/>
      <c r="F52" s="328"/>
      <c r="G52" s="330">
        <v>6</v>
      </c>
      <c r="H52" s="177">
        <v>1</v>
      </c>
      <c r="I52" s="175" t="s">
        <v>71</v>
      </c>
      <c r="J52" s="174"/>
      <c r="K52" s="174"/>
      <c r="L52" s="175" t="s">
        <v>40</v>
      </c>
      <c r="M52" s="175"/>
      <c r="N52" s="175"/>
      <c r="O52" s="175"/>
      <c r="P52" s="175"/>
      <c r="Q52" s="178"/>
      <c r="R52" s="178"/>
      <c r="S52" s="323"/>
      <c r="T52" s="177"/>
      <c r="U52" s="175"/>
      <c r="V52" s="175"/>
      <c r="W52" s="175"/>
      <c r="X52" s="194"/>
      <c r="Y52" s="175"/>
      <c r="Z52" s="177"/>
      <c r="AA52" s="177"/>
      <c r="AB52" s="177"/>
      <c r="AC52" s="177"/>
      <c r="AD52" s="177"/>
      <c r="AE52" s="176"/>
      <c r="AF52" s="177"/>
      <c r="AG52" s="175"/>
      <c r="AH52" s="175"/>
      <c r="AI52" s="175"/>
      <c r="AJ52" s="194"/>
      <c r="AK52" s="175"/>
      <c r="AL52" s="177"/>
      <c r="AM52" s="177"/>
      <c r="AN52" s="177"/>
      <c r="AO52" s="177"/>
      <c r="AP52" s="177"/>
      <c r="AQ52" s="355"/>
      <c r="AR52" s="355"/>
      <c r="AS52" s="64">
        <v>7.5</v>
      </c>
      <c r="AT52" s="48">
        <v>22</v>
      </c>
      <c r="AU52" s="47" t="s">
        <v>113</v>
      </c>
      <c r="AV52" s="47" t="s">
        <v>21</v>
      </c>
      <c r="AW52" s="177">
        <v>4</v>
      </c>
      <c r="AX52" s="177">
        <v>0</v>
      </c>
      <c r="AY52" s="177">
        <v>2</v>
      </c>
      <c r="AZ52" s="177">
        <f t="shared" si="42"/>
        <v>2</v>
      </c>
      <c r="BA52" s="177">
        <v>0</v>
      </c>
      <c r="BB52" s="202">
        <f t="shared" si="60"/>
        <v>19</v>
      </c>
      <c r="BC52" s="177">
        <f t="shared" si="60"/>
        <v>2</v>
      </c>
      <c r="BD52" s="177">
        <f t="shared" si="60"/>
        <v>4</v>
      </c>
      <c r="BE52" s="177">
        <f t="shared" si="60"/>
        <v>6</v>
      </c>
      <c r="BF52" s="203">
        <f t="shared" si="60"/>
        <v>0</v>
      </c>
      <c r="BG52" s="48">
        <v>15</v>
      </c>
      <c r="BH52" s="48">
        <v>2</v>
      </c>
      <c r="BI52" s="48">
        <v>2</v>
      </c>
      <c r="BJ52" s="48">
        <f t="shared" si="63"/>
        <v>4</v>
      </c>
      <c r="BK52" s="48">
        <v>0</v>
      </c>
      <c r="BL52" s="355"/>
      <c r="BM52" s="355"/>
      <c r="BN52" s="64">
        <v>8.5</v>
      </c>
      <c r="BP52" s="47" t="s">
        <v>587</v>
      </c>
      <c r="BQ52" s="47" t="s">
        <v>693</v>
      </c>
      <c r="BR52" s="177"/>
      <c r="BS52" s="177"/>
      <c r="BT52" s="177"/>
      <c r="BU52" s="177"/>
      <c r="BV52" s="177"/>
      <c r="BW52" s="202">
        <f t="shared" si="53"/>
        <v>2</v>
      </c>
      <c r="BX52" s="177">
        <f t="shared" si="53"/>
        <v>0</v>
      </c>
      <c r="BY52" s="177">
        <f t="shared" si="53"/>
        <v>0</v>
      </c>
      <c r="BZ52" s="177">
        <f t="shared" si="16"/>
        <v>0</v>
      </c>
      <c r="CA52" s="203">
        <f t="shared" si="17"/>
        <v>0</v>
      </c>
      <c r="CB52" s="48">
        <v>2</v>
      </c>
      <c r="CC52" s="48">
        <v>0</v>
      </c>
      <c r="CD52" s="48">
        <v>0</v>
      </c>
      <c r="CE52" s="48">
        <f t="shared" si="11"/>
        <v>0</v>
      </c>
      <c r="CF52" s="48">
        <v>0</v>
      </c>
      <c r="CG52" s="355"/>
    </row>
    <row r="53" spans="1:85" ht="16.5" customHeight="1" x14ac:dyDescent="0.25">
      <c r="A53" s="178"/>
      <c r="B53" s="177" t="s">
        <v>36</v>
      </c>
      <c r="C53" s="320" t="s">
        <v>770</v>
      </c>
      <c r="D53" s="320"/>
      <c r="E53" s="320"/>
      <c r="F53" s="320"/>
      <c r="G53" s="330"/>
      <c r="H53" s="177">
        <v>1</v>
      </c>
      <c r="I53" s="175" t="s">
        <v>443</v>
      </c>
      <c r="J53" s="174"/>
      <c r="K53" s="174"/>
      <c r="L53" s="175" t="s">
        <v>71</v>
      </c>
      <c r="M53" s="175"/>
      <c r="N53" s="175"/>
      <c r="O53" s="175"/>
      <c r="P53" s="175"/>
      <c r="Q53" s="178"/>
      <c r="R53" s="178"/>
      <c r="S53" s="323"/>
      <c r="T53" s="177"/>
      <c r="U53" s="175"/>
      <c r="V53" s="175"/>
      <c r="W53" s="175"/>
      <c r="X53" s="194"/>
      <c r="Y53" s="175"/>
      <c r="Z53" s="177"/>
      <c r="AA53" s="177"/>
      <c r="AB53" s="177"/>
      <c r="AC53" s="177"/>
      <c r="AD53" s="177"/>
      <c r="AE53" s="176"/>
      <c r="AF53" s="177"/>
      <c r="AG53" s="175"/>
      <c r="AH53" s="175"/>
      <c r="AI53" s="175"/>
      <c r="AJ53" s="194"/>
      <c r="AK53" s="175"/>
      <c r="AL53" s="177"/>
      <c r="AM53" s="177"/>
      <c r="AN53" s="177"/>
      <c r="AO53" s="177"/>
      <c r="AP53" s="177"/>
      <c r="AQ53" s="355"/>
      <c r="AR53" s="355"/>
      <c r="AS53" s="64">
        <v>6.5</v>
      </c>
      <c r="AT53" s="48">
        <v>9</v>
      </c>
      <c r="AU53" s="47" t="s">
        <v>171</v>
      </c>
      <c r="AV53" s="47" t="s">
        <v>21</v>
      </c>
      <c r="AW53" s="177">
        <v>3</v>
      </c>
      <c r="AX53" s="177">
        <v>0</v>
      </c>
      <c r="AY53" s="177">
        <v>1</v>
      </c>
      <c r="AZ53" s="177">
        <f t="shared" si="42"/>
        <v>1</v>
      </c>
      <c r="BA53" s="177">
        <v>0</v>
      </c>
      <c r="BB53" s="202">
        <f t="shared" ref="BB53:BF59" si="64">+AW53+BG53</f>
        <v>3</v>
      </c>
      <c r="BC53" s="177">
        <f t="shared" si="64"/>
        <v>0</v>
      </c>
      <c r="BD53" s="177">
        <f t="shared" si="64"/>
        <v>1</v>
      </c>
      <c r="BE53" s="177">
        <f t="shared" si="64"/>
        <v>1</v>
      </c>
      <c r="BF53" s="203">
        <f t="shared" si="64"/>
        <v>0</v>
      </c>
      <c r="BG53" s="48"/>
      <c r="BH53" s="48"/>
      <c r="BI53" s="48"/>
      <c r="BJ53" s="48"/>
      <c r="BK53" s="48"/>
      <c r="BL53" s="178"/>
      <c r="BM53" s="355"/>
      <c r="BN53" s="232" t="s">
        <v>637</v>
      </c>
      <c r="BO53" s="232"/>
      <c r="BP53" s="233"/>
      <c r="BQ53" s="208"/>
      <c r="BR53" s="199">
        <f t="shared" ref="BR53:CF53" si="65">SUM(BR5:BR52)</f>
        <v>35</v>
      </c>
      <c r="BS53" s="199">
        <f t="shared" si="65"/>
        <v>8</v>
      </c>
      <c r="BT53" s="199">
        <f t="shared" si="65"/>
        <v>14</v>
      </c>
      <c r="BU53" s="199">
        <f t="shared" si="65"/>
        <v>22</v>
      </c>
      <c r="BV53" s="199">
        <f t="shared" si="65"/>
        <v>6</v>
      </c>
      <c r="BW53" s="199">
        <f t="shared" si="65"/>
        <v>250</v>
      </c>
      <c r="BX53" s="199">
        <f t="shared" si="65"/>
        <v>82</v>
      </c>
      <c r="BY53" s="199">
        <f t="shared" si="65"/>
        <v>71</v>
      </c>
      <c r="BZ53" s="199">
        <f t="shared" si="65"/>
        <v>153</v>
      </c>
      <c r="CA53" s="199">
        <f t="shared" si="65"/>
        <v>30</v>
      </c>
      <c r="CB53" s="199">
        <f t="shared" si="65"/>
        <v>215</v>
      </c>
      <c r="CC53" s="199">
        <f t="shared" si="65"/>
        <v>74</v>
      </c>
      <c r="CD53" s="199">
        <f t="shared" si="65"/>
        <v>57</v>
      </c>
      <c r="CE53" s="199">
        <f t="shared" si="65"/>
        <v>131</v>
      </c>
      <c r="CF53" s="199">
        <f t="shared" si="65"/>
        <v>24</v>
      </c>
      <c r="CG53" s="355"/>
    </row>
    <row r="54" spans="1:85" ht="16.5" customHeight="1" x14ac:dyDescent="0.25">
      <c r="A54" s="178"/>
      <c r="B54" s="174"/>
      <c r="C54" s="320" t="s">
        <v>771</v>
      </c>
      <c r="D54" s="320"/>
      <c r="E54" s="320"/>
      <c r="F54" s="324"/>
      <c r="G54" s="174"/>
      <c r="H54" s="177">
        <v>1</v>
      </c>
      <c r="I54" s="175" t="s">
        <v>71</v>
      </c>
      <c r="J54" s="174"/>
      <c r="K54" s="174"/>
      <c r="L54" s="175" t="s">
        <v>739</v>
      </c>
      <c r="M54" s="175"/>
      <c r="N54" s="175"/>
      <c r="O54" s="175"/>
      <c r="P54" s="175"/>
      <c r="Q54" s="178"/>
      <c r="R54" s="178"/>
      <c r="S54" s="323"/>
      <c r="T54" s="177"/>
      <c r="U54" s="175"/>
      <c r="V54" s="175"/>
      <c r="W54" s="175"/>
      <c r="X54" s="194"/>
      <c r="Y54" s="175"/>
      <c r="Z54" s="177"/>
      <c r="AA54" s="177"/>
      <c r="AB54" s="177"/>
      <c r="AC54" s="177"/>
      <c r="AD54" s="177"/>
      <c r="AE54" s="176"/>
      <c r="AF54" s="177"/>
      <c r="AG54" s="175"/>
      <c r="AH54" s="175"/>
      <c r="AI54" s="175"/>
      <c r="AJ54" s="194"/>
      <c r="AK54" s="175"/>
      <c r="AL54" s="177"/>
      <c r="AM54" s="177"/>
      <c r="AN54" s="177"/>
      <c r="AO54" s="177"/>
      <c r="AP54" s="177"/>
      <c r="AQ54" s="355"/>
      <c r="AR54" s="355"/>
      <c r="AS54" s="64">
        <v>7.5</v>
      </c>
      <c r="AT54" s="48">
        <v>25</v>
      </c>
      <c r="AU54" s="47" t="s">
        <v>92</v>
      </c>
      <c r="AV54" s="47" t="s">
        <v>21</v>
      </c>
      <c r="AW54" s="177">
        <v>3</v>
      </c>
      <c r="AX54" s="177">
        <v>0</v>
      </c>
      <c r="AY54" s="177">
        <v>1</v>
      </c>
      <c r="AZ54" s="177">
        <f t="shared" si="42"/>
        <v>1</v>
      </c>
      <c r="BA54" s="177">
        <v>0</v>
      </c>
      <c r="BB54" s="202">
        <f t="shared" si="64"/>
        <v>13</v>
      </c>
      <c r="BC54" s="177">
        <f t="shared" si="64"/>
        <v>1</v>
      </c>
      <c r="BD54" s="177">
        <f t="shared" si="64"/>
        <v>1</v>
      </c>
      <c r="BE54" s="177">
        <f t="shared" si="64"/>
        <v>2</v>
      </c>
      <c r="BF54" s="203">
        <f t="shared" si="64"/>
        <v>0</v>
      </c>
      <c r="BG54" s="48">
        <v>10</v>
      </c>
      <c r="BH54" s="48">
        <v>1</v>
      </c>
      <c r="BI54" s="48">
        <v>0</v>
      </c>
      <c r="BJ54" s="48">
        <f>+BH54+BI54</f>
        <v>1</v>
      </c>
      <c r="BK54" s="48">
        <v>0</v>
      </c>
      <c r="BL54" s="355"/>
      <c r="BM54" s="355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355"/>
    </row>
    <row r="55" spans="1:85" ht="16.5" customHeight="1" x14ac:dyDescent="0.25">
      <c r="A55" s="178"/>
      <c r="C55" s="18"/>
      <c r="D55" s="18"/>
      <c r="E55" s="18"/>
      <c r="F55" s="18"/>
      <c r="H55" s="177">
        <v>2</v>
      </c>
      <c r="I55" s="175" t="s">
        <v>71</v>
      </c>
      <c r="L55" s="175" t="s">
        <v>762</v>
      </c>
      <c r="M55" s="175"/>
      <c r="N55" s="175"/>
      <c r="Q55" s="178"/>
      <c r="R55" s="178"/>
      <c r="S55" s="323"/>
      <c r="T55" s="177"/>
      <c r="U55" s="175"/>
      <c r="V55" s="175"/>
      <c r="W55" s="175"/>
      <c r="X55" s="194"/>
      <c r="Y55" s="175"/>
      <c r="Z55" s="177"/>
      <c r="AA55" s="177"/>
      <c r="AB55" s="177"/>
      <c r="AC55" s="177"/>
      <c r="AD55" s="177"/>
      <c r="AE55" s="176"/>
      <c r="AF55" s="177"/>
      <c r="AG55" s="175"/>
      <c r="AH55" s="175"/>
      <c r="AI55" s="175"/>
      <c r="AJ55" s="194"/>
      <c r="AK55" s="175"/>
      <c r="AL55" s="177"/>
      <c r="AM55" s="177"/>
      <c r="AN55" s="177"/>
      <c r="AO55" s="177"/>
      <c r="AP55" s="177"/>
      <c r="AQ55" s="355"/>
      <c r="AR55" s="355"/>
      <c r="AS55" s="64">
        <v>6</v>
      </c>
      <c r="AT55" s="48">
        <v>19</v>
      </c>
      <c r="AU55" s="47" t="s">
        <v>305</v>
      </c>
      <c r="AV55" s="47" t="s">
        <v>21</v>
      </c>
      <c r="AW55" s="177">
        <v>4</v>
      </c>
      <c r="AX55" s="177">
        <v>0</v>
      </c>
      <c r="AY55" s="177">
        <v>0</v>
      </c>
      <c r="AZ55" s="177">
        <f t="shared" si="42"/>
        <v>0</v>
      </c>
      <c r="BA55" s="177">
        <v>0</v>
      </c>
      <c r="BB55" s="202">
        <f t="shared" si="64"/>
        <v>4</v>
      </c>
      <c r="BC55" s="177">
        <f t="shared" si="64"/>
        <v>0</v>
      </c>
      <c r="BD55" s="177">
        <f t="shared" si="64"/>
        <v>0</v>
      </c>
      <c r="BE55" s="177">
        <f t="shared" si="64"/>
        <v>0</v>
      </c>
      <c r="BF55" s="203">
        <f t="shared" si="64"/>
        <v>0</v>
      </c>
      <c r="BG55" s="48"/>
      <c r="BH55" s="48"/>
      <c r="BI55" s="48"/>
      <c r="BJ55" s="48"/>
      <c r="BK55" s="48"/>
      <c r="BL55" s="355"/>
      <c r="BM55" s="355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355"/>
    </row>
    <row r="56" spans="1:85" ht="16.5" customHeight="1" x14ac:dyDescent="0.25">
      <c r="A56" s="178"/>
      <c r="C56" s="18"/>
      <c r="D56" s="18"/>
      <c r="E56" s="18"/>
      <c r="F56" s="18"/>
      <c r="H56" s="177">
        <v>2</v>
      </c>
      <c r="I56" s="175" t="s">
        <v>94</v>
      </c>
      <c r="L56" s="175" t="s">
        <v>71</v>
      </c>
      <c r="M56" s="175"/>
      <c r="N56" s="175"/>
      <c r="Q56" s="178"/>
      <c r="R56" s="178"/>
      <c r="S56" s="323"/>
      <c r="T56" s="177"/>
      <c r="U56" s="175"/>
      <c r="V56" s="175"/>
      <c r="W56" s="175"/>
      <c r="X56" s="194"/>
      <c r="Y56" s="175"/>
      <c r="Z56" s="177"/>
      <c r="AA56" s="177"/>
      <c r="AB56" s="177"/>
      <c r="AC56" s="177"/>
      <c r="AD56" s="177"/>
      <c r="AE56" s="176"/>
      <c r="AF56" s="177"/>
      <c r="AG56" s="175"/>
      <c r="AH56" s="175"/>
      <c r="AI56" s="175"/>
      <c r="AJ56" s="194"/>
      <c r="AK56" s="175"/>
      <c r="AL56" s="177"/>
      <c r="AM56" s="177"/>
      <c r="AN56" s="177"/>
      <c r="AO56" s="177"/>
      <c r="AP56" s="177"/>
      <c r="AQ56" s="355"/>
      <c r="AR56" s="355"/>
      <c r="AS56" s="64">
        <v>8.5</v>
      </c>
      <c r="AT56" s="48"/>
      <c r="AU56" s="47" t="s">
        <v>135</v>
      </c>
      <c r="AV56" s="47" t="s">
        <v>21</v>
      </c>
      <c r="AW56" s="177"/>
      <c r="AX56" s="177"/>
      <c r="AY56" s="177"/>
      <c r="AZ56" s="177"/>
      <c r="BA56" s="177"/>
      <c r="BB56" s="202">
        <f t="shared" si="64"/>
        <v>5</v>
      </c>
      <c r="BC56" s="177">
        <f t="shared" si="64"/>
        <v>1</v>
      </c>
      <c r="BD56" s="177">
        <f t="shared" si="64"/>
        <v>1</v>
      </c>
      <c r="BE56" s="177">
        <f t="shared" si="64"/>
        <v>2</v>
      </c>
      <c r="BF56" s="203">
        <f t="shared" si="64"/>
        <v>0</v>
      </c>
      <c r="BG56" s="48">
        <v>5</v>
      </c>
      <c r="BH56" s="48">
        <v>1</v>
      </c>
      <c r="BI56" s="48">
        <v>1</v>
      </c>
      <c r="BJ56" s="48">
        <f>+BH56+BI56</f>
        <v>2</v>
      </c>
      <c r="BK56" s="48">
        <v>0</v>
      </c>
      <c r="BL56" s="355"/>
      <c r="BM56" s="355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355"/>
    </row>
    <row r="57" spans="1:85" ht="16.5" customHeight="1" x14ac:dyDescent="0.25">
      <c r="A57" s="178"/>
      <c r="H57" s="177">
        <v>2</v>
      </c>
      <c r="I57" s="175" t="s">
        <v>71</v>
      </c>
      <c r="L57" s="175" t="s">
        <v>40</v>
      </c>
      <c r="M57" s="175"/>
      <c r="N57" s="175"/>
      <c r="Q57" s="178"/>
      <c r="R57" s="178"/>
      <c r="S57" s="323"/>
      <c r="T57" s="177"/>
      <c r="U57" s="175"/>
      <c r="V57" s="175"/>
      <c r="W57" s="175"/>
      <c r="X57" s="194"/>
      <c r="Y57" s="175"/>
      <c r="Z57" s="177"/>
      <c r="AA57" s="177"/>
      <c r="AB57" s="177"/>
      <c r="AC57" s="177"/>
      <c r="AD57" s="177"/>
      <c r="AE57" s="176"/>
      <c r="AF57" s="177"/>
      <c r="AG57" s="175"/>
      <c r="AH57" s="175"/>
      <c r="AI57" s="175"/>
      <c r="AJ57" s="194"/>
      <c r="AK57" s="175"/>
      <c r="AL57" s="177"/>
      <c r="AM57" s="177"/>
      <c r="AN57" s="177"/>
      <c r="AO57" s="177"/>
      <c r="AP57" s="177"/>
      <c r="AQ57" s="355"/>
      <c r="AR57" s="355"/>
      <c r="AS57" s="64">
        <v>6</v>
      </c>
      <c r="AT57" s="48"/>
      <c r="AU57" s="47" t="s">
        <v>80</v>
      </c>
      <c r="AV57" s="47" t="s">
        <v>21</v>
      </c>
      <c r="AW57" s="177"/>
      <c r="AX57" s="177"/>
      <c r="AY57" s="177"/>
      <c r="AZ57" s="177"/>
      <c r="BA57" s="177"/>
      <c r="BB57" s="202">
        <f t="shared" si="64"/>
        <v>3</v>
      </c>
      <c r="BC57" s="177">
        <f t="shared" si="64"/>
        <v>0</v>
      </c>
      <c r="BD57" s="177">
        <f t="shared" si="64"/>
        <v>1</v>
      </c>
      <c r="BE57" s="177">
        <f t="shared" si="64"/>
        <v>1</v>
      </c>
      <c r="BF57" s="203">
        <f t="shared" si="64"/>
        <v>0</v>
      </c>
      <c r="BG57" s="48">
        <v>3</v>
      </c>
      <c r="BH57" s="48">
        <v>0</v>
      </c>
      <c r="BI57" s="48">
        <v>1</v>
      </c>
      <c r="BJ57" s="48">
        <f>+BH57+BI57</f>
        <v>1</v>
      </c>
      <c r="BK57" s="48">
        <v>0</v>
      </c>
      <c r="BL57" s="355"/>
      <c r="BM57" s="355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355"/>
    </row>
    <row r="58" spans="1:85" ht="16.5" customHeight="1" x14ac:dyDescent="0.25">
      <c r="A58" s="178"/>
      <c r="B58" s="228"/>
      <c r="C58" s="229"/>
      <c r="D58" s="229"/>
      <c r="E58" s="229"/>
      <c r="F58" s="229"/>
      <c r="G58" s="230"/>
      <c r="H58" s="231"/>
      <c r="I58" s="229"/>
      <c r="J58" s="229"/>
      <c r="K58" s="231"/>
      <c r="L58" s="231"/>
      <c r="M58" s="231"/>
      <c r="N58" s="231"/>
      <c r="O58" s="231"/>
      <c r="P58" s="231"/>
      <c r="Q58" s="355"/>
      <c r="R58" s="355"/>
      <c r="S58" s="321"/>
      <c r="T58" s="177"/>
      <c r="U58" s="175"/>
      <c r="V58" s="175"/>
      <c r="W58" s="175"/>
      <c r="X58" s="194"/>
      <c r="Y58" s="175"/>
      <c r="Z58" s="177"/>
      <c r="AA58" s="177"/>
      <c r="AB58" s="177"/>
      <c r="AC58" s="177"/>
      <c r="AD58" s="177"/>
      <c r="AE58" s="176"/>
      <c r="AF58" s="177"/>
      <c r="AG58" s="175"/>
      <c r="AH58" s="175"/>
      <c r="AI58" s="175"/>
      <c r="AJ58" s="194"/>
      <c r="AK58" s="175"/>
      <c r="AL58" s="177"/>
      <c r="AM58" s="177"/>
      <c r="AN58" s="177"/>
      <c r="AO58" s="177"/>
      <c r="AP58" s="177"/>
      <c r="AQ58" s="355"/>
      <c r="AR58" s="355"/>
      <c r="AS58" s="64">
        <v>6.5</v>
      </c>
      <c r="AT58" s="48"/>
      <c r="AU58" s="47" t="s">
        <v>148</v>
      </c>
      <c r="AV58" s="47" t="s">
        <v>21</v>
      </c>
      <c r="AW58" s="177"/>
      <c r="AX58" s="177"/>
      <c r="AY58" s="177"/>
      <c r="AZ58" s="177"/>
      <c r="BA58" s="177"/>
      <c r="BB58" s="202">
        <f t="shared" si="64"/>
        <v>6</v>
      </c>
      <c r="BC58" s="177">
        <f t="shared" si="64"/>
        <v>0</v>
      </c>
      <c r="BD58" s="177">
        <f t="shared" si="64"/>
        <v>1</v>
      </c>
      <c r="BE58" s="177">
        <f t="shared" si="64"/>
        <v>1</v>
      </c>
      <c r="BF58" s="203">
        <f t="shared" si="64"/>
        <v>2</v>
      </c>
      <c r="BG58" s="48">
        <v>6</v>
      </c>
      <c r="BH58" s="48">
        <v>0</v>
      </c>
      <c r="BI58" s="48">
        <v>1</v>
      </c>
      <c r="BJ58" s="48">
        <f>+BH58+BI58</f>
        <v>1</v>
      </c>
      <c r="BK58" s="48">
        <v>2</v>
      </c>
      <c r="BL58" s="355"/>
      <c r="BM58" s="355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355"/>
    </row>
    <row r="59" spans="1:85" ht="16.5" customHeight="1" thickBot="1" x14ac:dyDescent="0.3">
      <c r="A59" s="355"/>
      <c r="B59" s="176"/>
      <c r="C59" s="176"/>
      <c r="D59" s="176"/>
      <c r="E59" s="175" t="s">
        <v>635</v>
      </c>
      <c r="F59" s="175"/>
      <c r="G59" s="352">
        <f>SUM(G14:G58)</f>
        <v>31</v>
      </c>
      <c r="H59" s="352"/>
      <c r="I59" s="227"/>
      <c r="J59" s="175" t="s">
        <v>101</v>
      </c>
      <c r="K59" s="227"/>
      <c r="L59" s="49">
        <f>COUNTA(C14:C58)-8</f>
        <v>11</v>
      </c>
      <c r="M59" s="174"/>
      <c r="N59" s="175" t="s">
        <v>132</v>
      </c>
      <c r="O59" s="352">
        <v>24</v>
      </c>
      <c r="P59" s="176"/>
      <c r="Q59" s="178"/>
      <c r="R59" s="178"/>
      <c r="S59" s="323"/>
      <c r="T59" s="177"/>
      <c r="U59" s="175"/>
      <c r="V59" s="175"/>
      <c r="W59" s="175"/>
      <c r="X59" s="194"/>
      <c r="Y59" s="175"/>
      <c r="Z59" s="177"/>
      <c r="AA59" s="177"/>
      <c r="AB59" s="177"/>
      <c r="AC59" s="177"/>
      <c r="AD59" s="177"/>
      <c r="AE59" s="176"/>
      <c r="AF59" s="177"/>
      <c r="AG59" s="175"/>
      <c r="AH59" s="175"/>
      <c r="AI59" s="175"/>
      <c r="AJ59" s="194"/>
      <c r="AK59" s="175"/>
      <c r="AL59" s="177"/>
      <c r="AM59" s="177"/>
      <c r="AN59" s="177"/>
      <c r="AO59" s="177"/>
      <c r="AP59" s="177"/>
      <c r="AQ59" s="355"/>
      <c r="AR59" s="355"/>
      <c r="AS59" s="33" t="s">
        <v>103</v>
      </c>
      <c r="AT59" s="216"/>
      <c r="AU59" s="216"/>
      <c r="AV59" s="216"/>
      <c r="AW59" s="217">
        <f>SUM(AW45:AW58)</f>
        <v>40</v>
      </c>
      <c r="AX59" s="217">
        <f>SUM(AX45:AX58)</f>
        <v>15</v>
      </c>
      <c r="AY59" s="217">
        <f>SUM(AY45:AY58)+SUMIF(Y$5:Y$12,AV58,AI$5:AI$12)</f>
        <v>21</v>
      </c>
      <c r="AZ59" s="217">
        <f>+AY59+AX59</f>
        <v>36</v>
      </c>
      <c r="BA59" s="217">
        <f>SUM(BA45:BA58)</f>
        <v>2</v>
      </c>
      <c r="BB59" s="218">
        <f t="shared" si="64"/>
        <v>188</v>
      </c>
      <c r="BC59" s="217">
        <f t="shared" si="64"/>
        <v>34</v>
      </c>
      <c r="BD59" s="217">
        <f t="shared" si="64"/>
        <v>44</v>
      </c>
      <c r="BE59" s="217">
        <f t="shared" si="64"/>
        <v>78</v>
      </c>
      <c r="BF59" s="219">
        <f t="shared" si="64"/>
        <v>18</v>
      </c>
      <c r="BG59" s="217">
        <f>+SUM(BG45:BG58)</f>
        <v>148</v>
      </c>
      <c r="BH59" s="217">
        <f>+SUM(BH45:BH58)</f>
        <v>19</v>
      </c>
      <c r="BI59" s="217">
        <f>+SUM(BI45:BI58)+SUMIF($Y$35:$Y$42,"Eriton",$AI$35:$AI$42)</f>
        <v>23</v>
      </c>
      <c r="BJ59" s="217">
        <f>+BI59+BH59</f>
        <v>42</v>
      </c>
      <c r="BK59" s="217">
        <f>+SUM(BK45:BK58)+SUMIF($Y$35:$Y$42,"Eriton",$AH$35:$AH$42)</f>
        <v>16</v>
      </c>
      <c r="BL59" s="355"/>
      <c r="BM59" s="355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355"/>
    </row>
    <row r="60" spans="1:85" ht="16.5" customHeight="1" x14ac:dyDescent="0.25">
      <c r="A60" s="178"/>
      <c r="B60" s="174"/>
      <c r="C60" s="174"/>
      <c r="D60" s="174"/>
      <c r="E60" s="47" t="s">
        <v>210</v>
      </c>
      <c r="F60" s="47"/>
      <c r="G60" s="49">
        <f>COUNTA(L15:L58)+COUNTIF(L15:L58,"*&amp;*")</f>
        <v>50</v>
      </c>
      <c r="H60" s="174"/>
      <c r="I60" s="174"/>
      <c r="J60" s="174"/>
      <c r="K60" s="174"/>
      <c r="L60" s="174"/>
      <c r="M60" s="174"/>
      <c r="N60" s="174"/>
      <c r="O60" s="174"/>
      <c r="P60" s="174"/>
      <c r="Q60" s="355"/>
      <c r="R60" s="355"/>
      <c r="S60" s="321"/>
      <c r="T60" s="177"/>
      <c r="U60" s="175"/>
      <c r="V60" s="175"/>
      <c r="W60" s="175"/>
      <c r="X60" s="194"/>
      <c r="Y60" s="175"/>
      <c r="Z60" s="177"/>
      <c r="AA60" s="177"/>
      <c r="AB60" s="177"/>
      <c r="AC60" s="177"/>
      <c r="AD60" s="177"/>
      <c r="AE60" s="176"/>
      <c r="AF60" s="177"/>
      <c r="AG60" s="175"/>
      <c r="AH60" s="175"/>
      <c r="AI60" s="175"/>
      <c r="AJ60" s="194"/>
      <c r="AK60" s="175"/>
      <c r="AL60" s="177"/>
      <c r="AM60" s="177"/>
      <c r="AN60" s="177"/>
      <c r="AO60" s="177"/>
      <c r="AP60" s="177"/>
      <c r="AQ60" s="355"/>
      <c r="AR60" s="355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355"/>
      <c r="BM60" s="355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355"/>
    </row>
    <row r="61" spans="1:85" ht="16.5" customHeight="1" x14ac:dyDescent="0.2">
      <c r="A61" s="355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8"/>
      <c r="R61" s="178"/>
      <c r="S61" s="323"/>
      <c r="T61" s="177"/>
      <c r="U61" s="175"/>
      <c r="V61" s="175"/>
      <c r="W61" s="175"/>
      <c r="X61" s="194"/>
      <c r="Y61" s="175"/>
      <c r="Z61" s="177"/>
      <c r="AA61" s="177"/>
      <c r="AB61" s="177"/>
      <c r="AC61" s="177"/>
      <c r="AD61" s="177"/>
      <c r="AE61" s="176"/>
      <c r="AF61" s="177"/>
      <c r="AG61" s="175"/>
      <c r="AH61" s="175"/>
      <c r="AI61" s="175"/>
      <c r="AJ61" s="194"/>
      <c r="AK61" s="175"/>
      <c r="AL61" s="177"/>
      <c r="AM61" s="177"/>
      <c r="AN61" s="177"/>
      <c r="AO61" s="177"/>
      <c r="AP61" s="177"/>
      <c r="AQ61" s="355"/>
      <c r="AR61" s="355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355"/>
      <c r="BM61" s="355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355"/>
    </row>
    <row r="62" spans="1:85" ht="16.5" customHeight="1" x14ac:dyDescent="0.2">
      <c r="A62" s="178"/>
      <c r="B62" s="184" t="s">
        <v>156</v>
      </c>
      <c r="C62" s="18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84"/>
      <c r="O62" s="184"/>
      <c r="P62" s="174"/>
      <c r="Q62" s="355"/>
      <c r="R62" s="355"/>
      <c r="S62" s="321"/>
      <c r="T62" s="205"/>
      <c r="U62" s="408" t="s">
        <v>636</v>
      </c>
      <c r="V62" s="408"/>
      <c r="W62" s="408"/>
      <c r="X62" s="408"/>
      <c r="Y62" s="408"/>
      <c r="Z62" s="408"/>
      <c r="AA62" s="408"/>
      <c r="AB62" s="408"/>
      <c r="AC62" s="408"/>
      <c r="AD62" s="408"/>
      <c r="AE62" s="408"/>
      <c r="AF62" s="408"/>
      <c r="AG62" s="408"/>
      <c r="AH62" s="408"/>
      <c r="AI62" s="408"/>
      <c r="AJ62" s="408"/>
      <c r="AK62" s="408"/>
      <c r="AL62" s="408"/>
      <c r="AM62" s="408"/>
      <c r="AN62" s="408"/>
      <c r="AO62" s="408"/>
      <c r="AP62" s="177"/>
      <c r="AQ62" s="355"/>
      <c r="AR62" s="355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355"/>
      <c r="BM62" s="355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355"/>
    </row>
    <row r="63" spans="1:85" ht="16.5" customHeight="1" x14ac:dyDescent="0.2">
      <c r="A63" s="355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355"/>
      <c r="R63" s="355"/>
      <c r="S63" s="321"/>
      <c r="T63" s="176"/>
      <c r="U63" s="176"/>
      <c r="V63" s="17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355"/>
      <c r="AR63" s="355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355"/>
      <c r="BM63" s="355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355"/>
    </row>
    <row r="64" spans="1:85" ht="16.5" customHeight="1" x14ac:dyDescent="0.2">
      <c r="A64" s="355"/>
      <c r="B64" s="174"/>
      <c r="C64" s="184" t="s">
        <v>105</v>
      </c>
      <c r="D64" s="174"/>
      <c r="E64" s="174"/>
      <c r="F64" s="174"/>
      <c r="G64" s="174"/>
      <c r="H64" s="174"/>
      <c r="I64" s="184" t="s">
        <v>120</v>
      </c>
      <c r="J64" s="174"/>
      <c r="K64" s="174"/>
      <c r="L64" s="174"/>
      <c r="M64" s="174"/>
      <c r="N64" s="184" t="s">
        <v>121</v>
      </c>
      <c r="O64" s="174"/>
      <c r="P64" s="174"/>
      <c r="Q64" s="355"/>
      <c r="R64" s="355"/>
      <c r="S64" s="321"/>
      <c r="T64" s="176"/>
      <c r="U64" s="235" t="str">
        <f>"Week "&amp;TEXT(C2+1,"##")</f>
        <v>Week 20</v>
      </c>
      <c r="V64" s="235"/>
      <c r="W64" s="235"/>
      <c r="X64" s="409">
        <f>7+E14</f>
        <v>44298</v>
      </c>
      <c r="Y64" s="409"/>
      <c r="Z64" s="236" t="s">
        <v>726</v>
      </c>
      <c r="AA64" s="237"/>
      <c r="AB64" s="237"/>
      <c r="AC64" s="238"/>
      <c r="AD64" s="227"/>
      <c r="AE64" s="174"/>
      <c r="AF64" s="174"/>
      <c r="AG64" s="235" t="str">
        <f>"Week "&amp;TEXT(C2+2,"##")</f>
        <v>Week 21</v>
      </c>
      <c r="AH64" s="235"/>
      <c r="AI64" s="235"/>
      <c r="AJ64" s="409">
        <f>+X64+7</f>
        <v>44305</v>
      </c>
      <c r="AK64" s="409"/>
      <c r="AL64" s="409"/>
      <c r="AM64" s="236" t="s">
        <v>751</v>
      </c>
      <c r="AN64" s="237"/>
      <c r="AO64" s="238"/>
      <c r="AP64" s="177"/>
      <c r="AQ64" s="355"/>
      <c r="AR64" s="355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355"/>
      <c r="BM64" s="355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355"/>
    </row>
    <row r="65" spans="1:85" ht="16.5" customHeight="1" thickBot="1" x14ac:dyDescent="0.25">
      <c r="A65" s="170"/>
      <c r="B65" s="174"/>
      <c r="C65" s="175" t="s">
        <v>190</v>
      </c>
      <c r="D65" s="175"/>
      <c r="E65" s="175"/>
      <c r="F65" s="175"/>
      <c r="G65" s="175"/>
      <c r="H65" s="175"/>
      <c r="I65" s="175" t="s">
        <v>776</v>
      </c>
      <c r="J65" s="175"/>
      <c r="K65" s="175"/>
      <c r="L65" s="175"/>
      <c r="M65" s="175"/>
      <c r="N65" s="175" t="s">
        <v>775</v>
      </c>
      <c r="O65" s="175"/>
      <c r="P65" s="174"/>
      <c r="Q65" s="170"/>
      <c r="R65" s="170"/>
      <c r="S65" s="324"/>
      <c r="T65" s="174"/>
      <c r="U65" s="356" t="s">
        <v>106</v>
      </c>
      <c r="V65" s="356"/>
      <c r="W65" s="356"/>
      <c r="X65" s="356" t="s">
        <v>107</v>
      </c>
      <c r="Y65" s="421" t="s">
        <v>108</v>
      </c>
      <c r="Z65" s="421"/>
      <c r="AA65" s="421"/>
      <c r="AB65" s="175"/>
      <c r="AC65" s="227"/>
      <c r="AD65" s="227"/>
      <c r="AE65" s="174"/>
      <c r="AF65" s="174"/>
      <c r="AG65" s="356" t="s">
        <v>106</v>
      </c>
      <c r="AH65" s="356"/>
      <c r="AI65" s="356"/>
      <c r="AJ65" s="356" t="s">
        <v>107</v>
      </c>
      <c r="AK65" s="421" t="s">
        <v>108</v>
      </c>
      <c r="AL65" s="421"/>
      <c r="AM65" s="421"/>
      <c r="AN65" s="421"/>
      <c r="AO65" s="325"/>
      <c r="AP65" s="174"/>
      <c r="AQ65" s="240"/>
      <c r="AR65" s="355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355"/>
      <c r="BM65" s="355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355"/>
    </row>
    <row r="66" spans="1:85" ht="16.5" customHeight="1" x14ac:dyDescent="0.2">
      <c r="A66" s="170"/>
      <c r="C66" s="175"/>
      <c r="D66" s="175"/>
      <c r="E66" s="175"/>
      <c r="F66" s="175"/>
      <c r="G66" s="175"/>
      <c r="H66" s="175"/>
      <c r="I66" s="175" t="s">
        <v>452</v>
      </c>
      <c r="J66" s="175"/>
      <c r="K66" s="175"/>
      <c r="L66" s="175"/>
      <c r="M66" s="175"/>
      <c r="N66" s="175" t="s">
        <v>337</v>
      </c>
      <c r="Q66" s="170"/>
      <c r="R66" s="170"/>
      <c r="S66" s="324"/>
      <c r="T66" s="174"/>
      <c r="U66" s="418">
        <v>0.38541666666666669</v>
      </c>
      <c r="V66" s="418"/>
      <c r="W66" s="357"/>
      <c r="X66" s="352" t="s">
        <v>109</v>
      </c>
      <c r="Y66" s="428" t="s">
        <v>727</v>
      </c>
      <c r="Z66" s="428"/>
      <c r="AA66" s="428"/>
      <c r="AB66" s="428"/>
      <c r="AC66" s="174"/>
      <c r="AD66" s="358"/>
      <c r="AE66" s="174"/>
      <c r="AF66" s="174"/>
      <c r="AG66" s="418">
        <v>0.38541666666666669</v>
      </c>
      <c r="AH66" s="418"/>
      <c r="AI66" s="357"/>
      <c r="AJ66" s="352" t="s">
        <v>109</v>
      </c>
      <c r="AK66" s="428" t="s">
        <v>752</v>
      </c>
      <c r="AL66" s="428"/>
      <c r="AM66" s="428"/>
      <c r="AN66" s="428"/>
      <c r="AO66" s="326"/>
      <c r="AP66" s="174"/>
      <c r="AQ66" s="240"/>
      <c r="AR66" s="355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355"/>
      <c r="BM66" s="355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355"/>
    </row>
    <row r="67" spans="1:85" ht="16.5" customHeight="1" x14ac:dyDescent="0.2">
      <c r="A67" s="170"/>
      <c r="N67" s="175" t="s">
        <v>559</v>
      </c>
      <c r="Q67" s="170"/>
      <c r="R67" s="170"/>
      <c r="S67" s="324"/>
      <c r="T67" s="174"/>
      <c r="U67" s="410">
        <v>0.38541666666666669</v>
      </c>
      <c r="V67" s="410"/>
      <c r="W67" s="357"/>
      <c r="X67" s="352" t="s">
        <v>110</v>
      </c>
      <c r="Y67" s="427" t="s">
        <v>728</v>
      </c>
      <c r="Z67" s="427"/>
      <c r="AA67" s="427"/>
      <c r="AB67" s="427"/>
      <c r="AC67" s="174"/>
      <c r="AD67" s="358"/>
      <c r="AE67" s="174"/>
      <c r="AF67" s="174"/>
      <c r="AG67" s="410">
        <v>0.38541666666666669</v>
      </c>
      <c r="AH67" s="410"/>
      <c r="AI67" s="357"/>
      <c r="AJ67" s="352" t="s">
        <v>110</v>
      </c>
      <c r="AK67" s="427" t="s">
        <v>753</v>
      </c>
      <c r="AL67" s="427"/>
      <c r="AM67" s="427"/>
      <c r="AN67" s="427"/>
      <c r="AO67" s="257"/>
      <c r="AP67" s="174"/>
      <c r="AQ67" s="240"/>
      <c r="AR67" s="355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355"/>
      <c r="BM67" s="355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355"/>
    </row>
    <row r="68" spans="1:85" ht="16.5" customHeight="1" x14ac:dyDescent="0.2">
      <c r="A68" s="170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Q68" s="170"/>
      <c r="R68" s="170"/>
      <c r="S68" s="324"/>
      <c r="T68" s="174"/>
      <c r="U68" s="410">
        <v>0.42708333333333331</v>
      </c>
      <c r="V68" s="410"/>
      <c r="W68" s="357"/>
      <c r="X68" s="352" t="s">
        <v>109</v>
      </c>
      <c r="Y68" s="427" t="s">
        <v>729</v>
      </c>
      <c r="Z68" s="427"/>
      <c r="AA68" s="427"/>
      <c r="AB68" s="427"/>
      <c r="AC68" s="174"/>
      <c r="AD68" s="358"/>
      <c r="AE68" s="174"/>
      <c r="AF68" s="174"/>
      <c r="AG68" s="410">
        <v>0.42708333333333331</v>
      </c>
      <c r="AH68" s="410"/>
      <c r="AI68" s="357"/>
      <c r="AJ68" s="352" t="s">
        <v>109</v>
      </c>
      <c r="AK68" s="427" t="s">
        <v>754</v>
      </c>
      <c r="AL68" s="427"/>
      <c r="AM68" s="427"/>
      <c r="AN68" s="427"/>
      <c r="AO68" s="358"/>
      <c r="AP68" s="174"/>
      <c r="AQ68" s="240"/>
      <c r="AR68" s="355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355"/>
      <c r="BM68" s="355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355"/>
    </row>
    <row r="69" spans="1:85" ht="16.5" customHeight="1" x14ac:dyDescent="0.2">
      <c r="A69" s="170"/>
      <c r="Q69" s="170"/>
      <c r="R69" s="170"/>
      <c r="S69" s="324"/>
      <c r="T69" s="174"/>
      <c r="U69" s="410">
        <v>0.42708333333333331</v>
      </c>
      <c r="V69" s="410"/>
      <c r="W69" s="357"/>
      <c r="X69" s="352" t="s">
        <v>110</v>
      </c>
      <c r="Y69" s="427" t="s">
        <v>730</v>
      </c>
      <c r="Z69" s="427"/>
      <c r="AA69" s="427"/>
      <c r="AB69" s="427"/>
      <c r="AC69" s="176"/>
      <c r="AD69" s="358"/>
      <c r="AE69" s="174"/>
      <c r="AF69" s="174"/>
      <c r="AG69" s="410">
        <v>0.42708333333333331</v>
      </c>
      <c r="AH69" s="410"/>
      <c r="AI69" s="357"/>
      <c r="AJ69" s="352" t="s">
        <v>110</v>
      </c>
      <c r="AK69" s="427" t="s">
        <v>755</v>
      </c>
      <c r="AL69" s="427"/>
      <c r="AM69" s="427"/>
      <c r="AN69" s="427"/>
      <c r="AO69" s="358"/>
      <c r="AP69" s="174"/>
      <c r="AQ69" s="240"/>
      <c r="AR69" s="355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355"/>
      <c r="BM69" s="355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355"/>
    </row>
    <row r="70" spans="1:85" ht="16.5" customHeight="1" x14ac:dyDescent="0.2">
      <c r="A70" s="170"/>
      <c r="Q70" s="170"/>
      <c r="R70" s="170"/>
      <c r="S70" s="324"/>
      <c r="T70" s="174"/>
      <c r="U70" s="357"/>
      <c r="V70" s="357"/>
      <c r="W70" s="357"/>
      <c r="X70" s="352"/>
      <c r="Y70" s="358"/>
      <c r="Z70" s="358"/>
      <c r="AA70" s="358"/>
      <c r="AB70" s="176"/>
      <c r="AC70" s="176"/>
      <c r="AD70" s="358"/>
      <c r="AE70" s="174"/>
      <c r="AF70" s="174"/>
      <c r="AG70" s="357"/>
      <c r="AH70" s="357"/>
      <c r="AI70" s="357"/>
      <c r="AJ70" s="352"/>
      <c r="AK70" s="358"/>
      <c r="AL70" s="358"/>
      <c r="AM70" s="358"/>
      <c r="AN70" s="358"/>
      <c r="AO70" s="358"/>
      <c r="AP70" s="174"/>
      <c r="AQ70" s="240"/>
      <c r="AR70" s="355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355"/>
      <c r="BM70" s="355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355"/>
    </row>
    <row r="71" spans="1:85" ht="16.5" customHeight="1" x14ac:dyDescent="0.2">
      <c r="A71" s="170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0"/>
      <c r="R71" s="170"/>
      <c r="S71" s="324"/>
      <c r="T71" s="174"/>
      <c r="U71" s="357"/>
      <c r="V71" s="357"/>
      <c r="W71" s="357"/>
      <c r="X71" s="352"/>
      <c r="Y71" s="358"/>
      <c r="Z71" s="358"/>
      <c r="AA71" s="358"/>
      <c r="AB71" s="176"/>
      <c r="AC71" s="176"/>
      <c r="AD71" s="358"/>
      <c r="AE71" s="174"/>
      <c r="AF71" s="174"/>
      <c r="AG71" s="357"/>
      <c r="AH71" s="357"/>
      <c r="AI71" s="357"/>
      <c r="AJ71" s="352"/>
      <c r="AK71" s="358"/>
      <c r="AL71" s="358"/>
      <c r="AM71" s="358"/>
      <c r="AN71" s="358"/>
      <c r="AO71" s="358"/>
      <c r="AP71" s="174"/>
      <c r="AQ71" s="240"/>
      <c r="AR71" s="355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355"/>
      <c r="BM71" s="355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355"/>
    </row>
    <row r="72" spans="1:85" ht="16.5" customHeight="1" x14ac:dyDescent="0.2">
      <c r="A72" s="170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5"/>
      <c r="O72" s="174"/>
      <c r="P72" s="174"/>
      <c r="Q72" s="170"/>
      <c r="R72" s="170"/>
      <c r="S72" s="32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240"/>
      <c r="AR72" s="355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355"/>
      <c r="BM72" s="355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355"/>
    </row>
    <row r="73" spans="1:85" ht="16.5" customHeight="1" x14ac:dyDescent="0.2">
      <c r="A73" s="170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240"/>
      <c r="AR73" s="355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355"/>
      <c r="BM73" s="355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355"/>
    </row>
    <row r="74" spans="1:85" ht="16.5" customHeight="1" x14ac:dyDescent="0.2">
      <c r="A74" s="170"/>
      <c r="B74" s="407" t="s">
        <v>669</v>
      </c>
      <c r="C74" s="407"/>
      <c r="D74" s="407"/>
      <c r="E74" s="407"/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407"/>
      <c r="Q74" s="170"/>
      <c r="R74" s="170"/>
      <c r="S74" s="170"/>
      <c r="T74" s="407" t="s">
        <v>638</v>
      </c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240"/>
      <c r="AR74" s="355"/>
      <c r="AS74" s="430" t="s">
        <v>622</v>
      </c>
      <c r="AT74" s="430"/>
      <c r="AU74" s="430"/>
      <c r="AV74" s="430"/>
      <c r="AW74" s="430"/>
      <c r="AX74" s="430"/>
      <c r="AY74" s="430"/>
      <c r="AZ74" s="430"/>
      <c r="BA74" s="430"/>
      <c r="BB74" s="430"/>
      <c r="BC74" s="430"/>
      <c r="BD74" s="430"/>
      <c r="BE74" s="430"/>
      <c r="BF74" s="430"/>
      <c r="BG74" s="430"/>
      <c r="BH74" s="430"/>
      <c r="BI74" s="430"/>
      <c r="BJ74" s="430"/>
      <c r="BK74" s="430"/>
      <c r="BL74" s="355"/>
      <c r="BM74" s="355"/>
      <c r="BN74" s="430" t="s">
        <v>639</v>
      </c>
      <c r="BO74" s="430"/>
      <c r="BP74" s="430"/>
      <c r="BQ74" s="430"/>
      <c r="BR74" s="430"/>
      <c r="BS74" s="430"/>
      <c r="BT74" s="430"/>
      <c r="BU74" s="430"/>
      <c r="BV74" s="430"/>
      <c r="BW74" s="430"/>
      <c r="BX74" s="430"/>
      <c r="BY74" s="430"/>
      <c r="BZ74" s="430"/>
      <c r="CA74" s="430"/>
      <c r="CB74" s="430"/>
      <c r="CC74" s="430"/>
      <c r="CD74" s="430"/>
      <c r="CE74" s="430"/>
      <c r="CF74" s="430"/>
      <c r="CG74" s="355"/>
    </row>
    <row r="75" spans="1:85" ht="16.5" customHeight="1" x14ac:dyDescent="0.2">
      <c r="A75" s="170"/>
      <c r="B75" s="352" t="s">
        <v>146</v>
      </c>
      <c r="C75" s="352">
        <f>+C2</f>
        <v>19</v>
      </c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244"/>
      <c r="Q75" s="170"/>
      <c r="R75" s="170"/>
      <c r="S75" s="324"/>
      <c r="AL75" s="352"/>
      <c r="AM75" s="352"/>
      <c r="AN75" s="352"/>
      <c r="AO75" s="352"/>
      <c r="AP75" s="352"/>
      <c r="AQ75" s="170"/>
      <c r="AR75" s="355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355"/>
      <c r="BM75" s="355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355"/>
    </row>
    <row r="76" spans="1:85" ht="16.5" customHeight="1" thickBot="1" x14ac:dyDescent="0.25">
      <c r="A76" s="355"/>
      <c r="B76" s="174"/>
      <c r="C76" s="174"/>
      <c r="D76" s="180" t="s">
        <v>123</v>
      </c>
      <c r="E76" s="180"/>
      <c r="F76" s="180"/>
      <c r="G76" s="182" t="s">
        <v>2</v>
      </c>
      <c r="H76" s="182"/>
      <c r="I76" s="182" t="s">
        <v>4</v>
      </c>
      <c r="J76" s="182" t="s">
        <v>30</v>
      </c>
      <c r="K76" s="182" t="s">
        <v>31</v>
      </c>
      <c r="L76" s="340" t="s">
        <v>32</v>
      </c>
      <c r="M76" s="182" t="s">
        <v>3</v>
      </c>
      <c r="N76" s="174"/>
      <c r="O76" s="174"/>
      <c r="P76" s="174"/>
      <c r="Q76" s="355"/>
      <c r="R76" s="355"/>
      <c r="S76" s="321"/>
      <c r="T76" s="408" t="s">
        <v>654</v>
      </c>
      <c r="U76" s="408"/>
      <c r="V76" s="408"/>
      <c r="W76" s="408"/>
      <c r="X76" s="408"/>
      <c r="Y76" s="408"/>
      <c r="Z76" s="408"/>
      <c r="AA76" s="408"/>
      <c r="AB76" s="408"/>
      <c r="AC76" s="408"/>
      <c r="AD76" s="408"/>
      <c r="AE76" s="408"/>
      <c r="AF76" s="408"/>
      <c r="AG76" s="408"/>
      <c r="AH76" s="408"/>
      <c r="AI76" s="408"/>
      <c r="AJ76" s="408"/>
      <c r="AK76" s="408"/>
      <c r="AL76" s="408"/>
      <c r="AM76" s="408"/>
      <c r="AN76" s="177"/>
      <c r="AO76" s="177"/>
      <c r="AP76" s="177"/>
      <c r="AQ76" s="355"/>
      <c r="AR76" s="355"/>
      <c r="AS76" s="174"/>
      <c r="AT76" s="174"/>
      <c r="AU76" s="174"/>
      <c r="AV76" s="174"/>
      <c r="AW76" s="407" t="s">
        <v>654</v>
      </c>
      <c r="AX76" s="407"/>
      <c r="AY76" s="407"/>
      <c r="AZ76" s="407"/>
      <c r="BA76" s="415"/>
      <c r="BB76" s="416" t="s">
        <v>652</v>
      </c>
      <c r="BC76" s="408"/>
      <c r="BD76" s="408"/>
      <c r="BE76" s="408"/>
      <c r="BF76" s="417"/>
      <c r="BG76" s="407" t="s">
        <v>663</v>
      </c>
      <c r="BH76" s="407"/>
      <c r="BI76" s="407"/>
      <c r="BJ76" s="407"/>
      <c r="BK76" s="407"/>
      <c r="BL76" s="355"/>
      <c r="BM76" s="355"/>
      <c r="BN76" s="174"/>
      <c r="BO76" s="174"/>
      <c r="BP76" s="174"/>
      <c r="BQ76" s="174"/>
      <c r="BR76" s="407" t="s">
        <v>654</v>
      </c>
      <c r="BS76" s="407"/>
      <c r="BT76" s="407"/>
      <c r="BU76" s="407"/>
      <c r="BV76" s="415"/>
      <c r="BW76" s="416" t="s">
        <v>652</v>
      </c>
      <c r="BX76" s="408"/>
      <c r="BY76" s="408"/>
      <c r="BZ76" s="408"/>
      <c r="CA76" s="417"/>
      <c r="CB76" s="407" t="s">
        <v>663</v>
      </c>
      <c r="CC76" s="407"/>
      <c r="CD76" s="407"/>
      <c r="CE76" s="407"/>
      <c r="CF76" s="407"/>
      <c r="CG76" s="355"/>
    </row>
    <row r="77" spans="1:85" ht="16.5" customHeight="1" thickBot="1" x14ac:dyDescent="0.3">
      <c r="A77" s="355"/>
      <c r="B77" s="174"/>
      <c r="C77" s="174"/>
      <c r="D77" s="47" t="s">
        <v>71</v>
      </c>
      <c r="G77" s="47" t="s">
        <v>17</v>
      </c>
      <c r="I77" s="177">
        <v>4</v>
      </c>
      <c r="J77" s="177">
        <v>9</v>
      </c>
      <c r="K77" s="177">
        <v>7</v>
      </c>
      <c r="L77" s="318">
        <f t="shared" ref="L77:L98" si="66">+K77+J77</f>
        <v>16</v>
      </c>
      <c r="M77" s="177">
        <v>0</v>
      </c>
      <c r="N77" s="174"/>
      <c r="O77" s="174"/>
      <c r="P77" s="174"/>
      <c r="Q77" s="170"/>
      <c r="R77" s="170"/>
      <c r="S77" s="324"/>
      <c r="AL77" s="174"/>
      <c r="AM77" s="177"/>
      <c r="AN77" s="177"/>
      <c r="AO77" s="177"/>
      <c r="AP77" s="177"/>
      <c r="AQ77" s="170"/>
      <c r="AR77" s="355"/>
      <c r="AS77" s="186" t="s">
        <v>28</v>
      </c>
      <c r="AT77" s="186"/>
      <c r="AU77" s="186"/>
      <c r="AV77" s="187" t="s">
        <v>29</v>
      </c>
      <c r="AW77" s="355" t="s">
        <v>4</v>
      </c>
      <c r="AX77" s="355" t="s">
        <v>30</v>
      </c>
      <c r="AY77" s="355" t="s">
        <v>31</v>
      </c>
      <c r="AZ77" s="188" t="s">
        <v>32</v>
      </c>
      <c r="BA77" s="355" t="s">
        <v>3</v>
      </c>
      <c r="BB77" s="189" t="s">
        <v>4</v>
      </c>
      <c r="BC77" s="190" t="s">
        <v>30</v>
      </c>
      <c r="BD77" s="190" t="s">
        <v>31</v>
      </c>
      <c r="BE77" s="190" t="s">
        <v>32</v>
      </c>
      <c r="BF77" s="191" t="s">
        <v>3</v>
      </c>
      <c r="BG77" s="188" t="s">
        <v>4</v>
      </c>
      <c r="BH77" s="188" t="s">
        <v>30</v>
      </c>
      <c r="BI77" s="188" t="s">
        <v>31</v>
      </c>
      <c r="BJ77" s="188" t="s">
        <v>32</v>
      </c>
      <c r="BK77" s="188" t="s">
        <v>3</v>
      </c>
      <c r="BL77" s="355"/>
      <c r="BM77" s="355"/>
      <c r="BN77" s="192" t="s">
        <v>28</v>
      </c>
      <c r="BO77" s="192"/>
      <c r="BP77" s="192"/>
      <c r="BQ77" s="193"/>
      <c r="BR77" s="188" t="s">
        <v>4</v>
      </c>
      <c r="BS77" s="188" t="s">
        <v>30</v>
      </c>
      <c r="BT77" s="188" t="s">
        <v>31</v>
      </c>
      <c r="BU77" s="188" t="s">
        <v>32</v>
      </c>
      <c r="BV77" s="188" t="s">
        <v>3</v>
      </c>
      <c r="BW77" s="189" t="s">
        <v>4</v>
      </c>
      <c r="BX77" s="190" t="s">
        <v>30</v>
      </c>
      <c r="BY77" s="190" t="s">
        <v>31</v>
      </c>
      <c r="BZ77" s="190" t="s">
        <v>32</v>
      </c>
      <c r="CA77" s="191" t="s">
        <v>3</v>
      </c>
      <c r="CB77" s="188" t="s">
        <v>4</v>
      </c>
      <c r="CC77" s="188" t="s">
        <v>30</v>
      </c>
      <c r="CD77" s="188" t="s">
        <v>31</v>
      </c>
      <c r="CE77" s="188" t="s">
        <v>32</v>
      </c>
      <c r="CF77" s="188" t="s">
        <v>3</v>
      </c>
      <c r="CG77" s="355"/>
    </row>
    <row r="78" spans="1:85" ht="16.5" customHeight="1" thickBot="1" x14ac:dyDescent="0.3">
      <c r="A78" s="355"/>
      <c r="B78" s="174"/>
      <c r="C78" s="174"/>
      <c r="D78" s="47" t="s">
        <v>40</v>
      </c>
      <c r="G78" s="47" t="s">
        <v>17</v>
      </c>
      <c r="I78" s="177">
        <v>4</v>
      </c>
      <c r="J78" s="177">
        <v>3</v>
      </c>
      <c r="K78" s="177">
        <v>11</v>
      </c>
      <c r="L78" s="318">
        <f t="shared" si="66"/>
        <v>14</v>
      </c>
      <c r="M78" s="177">
        <v>2</v>
      </c>
      <c r="N78" s="174"/>
      <c r="O78" s="174"/>
      <c r="P78" s="174"/>
      <c r="Q78" s="170"/>
      <c r="R78" s="170"/>
      <c r="S78" s="324"/>
      <c r="T78" s="67" t="s">
        <v>310</v>
      </c>
      <c r="U78" s="245" t="s">
        <v>145</v>
      </c>
      <c r="V78" s="245"/>
      <c r="W78" s="245"/>
      <c r="X78" s="245"/>
      <c r="Y78" s="245"/>
      <c r="Z78" s="245"/>
      <c r="AA78" s="190"/>
      <c r="AB78" s="359" t="s">
        <v>4</v>
      </c>
      <c r="AC78" s="359" t="s">
        <v>8</v>
      </c>
      <c r="AD78" s="359" t="s">
        <v>9</v>
      </c>
      <c r="AE78" s="359" t="s">
        <v>10</v>
      </c>
      <c r="AF78" s="414" t="s">
        <v>129</v>
      </c>
      <c r="AG78" s="414"/>
      <c r="AH78" s="359" t="s">
        <v>3</v>
      </c>
      <c r="AI78" s="359" t="s">
        <v>130</v>
      </c>
      <c r="AJ78" s="359" t="s">
        <v>5</v>
      </c>
      <c r="AK78" s="359" t="s">
        <v>7</v>
      </c>
      <c r="AL78" s="359" t="s">
        <v>6</v>
      </c>
      <c r="AM78" s="359" t="s">
        <v>131</v>
      </c>
      <c r="AN78" s="177"/>
      <c r="AO78" s="177"/>
      <c r="AP78" s="177"/>
      <c r="AQ78" s="170"/>
      <c r="AR78" s="355"/>
      <c r="AS78" s="28" t="s">
        <v>173</v>
      </c>
      <c r="AT78" s="197"/>
      <c r="AU78" s="197"/>
      <c r="AV78" s="30" t="s">
        <v>178</v>
      </c>
      <c r="AW78" s="199">
        <v>4</v>
      </c>
      <c r="AX78" s="199">
        <v>0</v>
      </c>
      <c r="AY78" s="199">
        <v>1</v>
      </c>
      <c r="AZ78" s="177">
        <f t="shared" ref="AZ78:AZ90" si="67">+AY78+AX78</f>
        <v>1</v>
      </c>
      <c r="BA78" s="199">
        <v>0</v>
      </c>
      <c r="BB78" s="200">
        <f t="shared" ref="BB78:BF90" si="68">+AW78+BG78</f>
        <v>16</v>
      </c>
      <c r="BC78" s="199">
        <f t="shared" si="68"/>
        <v>14</v>
      </c>
      <c r="BD78" s="199">
        <f t="shared" si="68"/>
        <v>5</v>
      </c>
      <c r="BE78" s="177">
        <f t="shared" si="68"/>
        <v>19</v>
      </c>
      <c r="BF78" s="201">
        <f t="shared" si="68"/>
        <v>2</v>
      </c>
      <c r="BG78" s="31">
        <v>12</v>
      </c>
      <c r="BH78" s="31">
        <v>14</v>
      </c>
      <c r="BI78" s="31">
        <v>4</v>
      </c>
      <c r="BJ78" s="31">
        <f t="shared" ref="BJ78:BJ88" si="69">+BH78+BI78</f>
        <v>18</v>
      </c>
      <c r="BK78" s="31">
        <v>2</v>
      </c>
      <c r="BL78" s="355"/>
      <c r="BM78" s="355"/>
      <c r="BN78" s="64">
        <v>7</v>
      </c>
      <c r="BP78" s="47" t="s">
        <v>724</v>
      </c>
      <c r="BQ78" s="174"/>
      <c r="BR78" s="177">
        <v>1</v>
      </c>
      <c r="BS78" s="177">
        <v>0</v>
      </c>
      <c r="BT78" s="177">
        <v>0</v>
      </c>
      <c r="BU78" s="177">
        <f t="shared" ref="BU78" si="70">+BS78+BT78</f>
        <v>0</v>
      </c>
      <c r="BV78" s="177">
        <v>0</v>
      </c>
      <c r="BW78" s="202">
        <f t="shared" ref="BW78:BY86" si="71">+CB78+BR78</f>
        <v>1</v>
      </c>
      <c r="BX78" s="177">
        <f t="shared" si="71"/>
        <v>0</v>
      </c>
      <c r="BY78" s="177">
        <f t="shared" si="71"/>
        <v>0</v>
      </c>
      <c r="BZ78" s="177">
        <f t="shared" ref="BZ78" si="72">+BX78+BY78</f>
        <v>0</v>
      </c>
      <c r="CA78" s="203">
        <f t="shared" ref="CA78:CA86" si="73">+CF78+BV78</f>
        <v>0</v>
      </c>
      <c r="CB78" s="48">
        <v>0</v>
      </c>
      <c r="CC78" s="48">
        <v>0</v>
      </c>
      <c r="CD78" s="48">
        <v>0</v>
      </c>
      <c r="CE78" s="48">
        <f t="shared" ref="CE78:CE86" si="74">+CC78+CD78</f>
        <v>0</v>
      </c>
      <c r="CF78" s="48">
        <v>0</v>
      </c>
      <c r="CG78" s="355"/>
    </row>
    <row r="79" spans="1:85" ht="16.5" customHeight="1" thickBot="1" x14ac:dyDescent="0.3">
      <c r="A79" s="355"/>
      <c r="B79" s="174"/>
      <c r="C79" s="174"/>
      <c r="D79" s="47" t="s">
        <v>158</v>
      </c>
      <c r="G79" s="32" t="s">
        <v>179</v>
      </c>
      <c r="I79" s="177">
        <v>4</v>
      </c>
      <c r="J79" s="177">
        <v>7</v>
      </c>
      <c r="K79" s="177">
        <v>6</v>
      </c>
      <c r="L79" s="318">
        <f t="shared" si="66"/>
        <v>13</v>
      </c>
      <c r="M79" s="177">
        <v>0</v>
      </c>
      <c r="N79" s="174"/>
      <c r="O79" s="174"/>
      <c r="P79" s="174"/>
      <c r="Q79" s="355"/>
      <c r="R79" s="355"/>
      <c r="S79" s="321"/>
      <c r="T79" s="118">
        <v>7.5</v>
      </c>
      <c r="U79" s="76" t="s">
        <v>98</v>
      </c>
      <c r="V79" s="76"/>
      <c r="W79" s="76"/>
      <c r="X79" s="76"/>
      <c r="Y79" s="119"/>
      <c r="Z79" s="76"/>
      <c r="AA79" s="58"/>
      <c r="AB79" s="58">
        <v>5</v>
      </c>
      <c r="AC79" s="58">
        <v>4</v>
      </c>
      <c r="AD79" s="58">
        <v>1</v>
      </c>
      <c r="AE79" s="58">
        <v>0</v>
      </c>
      <c r="AF79" s="413">
        <f t="shared" ref="AF79" si="75">(2*AC79+AE79)/(2*AB79)</f>
        <v>0.8</v>
      </c>
      <c r="AG79" s="413"/>
      <c r="AH79" s="58">
        <v>0</v>
      </c>
      <c r="AI79" s="58">
        <v>0</v>
      </c>
      <c r="AJ79" s="58">
        <v>9</v>
      </c>
      <c r="AK79" s="58">
        <v>0</v>
      </c>
      <c r="AL79" s="58">
        <v>0</v>
      </c>
      <c r="AM79" s="120">
        <f t="shared" ref="AM79" si="76">+AJ79/AB79</f>
        <v>1.8</v>
      </c>
      <c r="AN79" s="177"/>
      <c r="AO79" s="177"/>
      <c r="AP79" s="177"/>
      <c r="AQ79" s="355"/>
      <c r="AR79" s="355"/>
      <c r="AS79" s="64">
        <v>9</v>
      </c>
      <c r="AT79" s="48">
        <v>9</v>
      </c>
      <c r="AU79" s="47" t="s">
        <v>158</v>
      </c>
      <c r="AV79" s="32" t="s">
        <v>179</v>
      </c>
      <c r="AW79" s="177">
        <v>4</v>
      </c>
      <c r="AX79" s="177">
        <v>7</v>
      </c>
      <c r="AY79" s="177">
        <v>6</v>
      </c>
      <c r="AZ79" s="177">
        <f t="shared" ref="AZ79:AZ87" si="77">+AY79+AX79</f>
        <v>13</v>
      </c>
      <c r="BA79" s="177">
        <v>0</v>
      </c>
      <c r="BB79" s="202">
        <f t="shared" ref="BB79" si="78">+AW79+BG79</f>
        <v>19</v>
      </c>
      <c r="BC79" s="177">
        <f t="shared" si="68"/>
        <v>26</v>
      </c>
      <c r="BD79" s="177">
        <f t="shared" si="68"/>
        <v>14</v>
      </c>
      <c r="BE79" s="177">
        <f t="shared" si="68"/>
        <v>40</v>
      </c>
      <c r="BF79" s="203">
        <f t="shared" si="68"/>
        <v>2</v>
      </c>
      <c r="BG79" s="48">
        <v>15</v>
      </c>
      <c r="BH79" s="48">
        <v>19</v>
      </c>
      <c r="BI79" s="48">
        <v>8</v>
      </c>
      <c r="BJ79" s="48">
        <f t="shared" ref="BJ79:BJ87" si="79">+BH79+BI79</f>
        <v>27</v>
      </c>
      <c r="BK79" s="48">
        <v>2</v>
      </c>
      <c r="BL79" s="355"/>
      <c r="BM79" s="355"/>
      <c r="BN79" s="64">
        <v>8</v>
      </c>
      <c r="BP79" s="47" t="s">
        <v>45</v>
      </c>
      <c r="BQ79" s="174"/>
      <c r="BR79" s="177">
        <v>0</v>
      </c>
      <c r="BS79" s="177">
        <v>0</v>
      </c>
      <c r="BT79" s="177">
        <v>0</v>
      </c>
      <c r="BU79" s="177">
        <f>+BS79+BT79</f>
        <v>0</v>
      </c>
      <c r="BV79" s="177">
        <v>0</v>
      </c>
      <c r="BW79" s="202">
        <f t="shared" si="71"/>
        <v>1</v>
      </c>
      <c r="BX79" s="177">
        <f t="shared" si="71"/>
        <v>1</v>
      </c>
      <c r="BY79" s="177">
        <f t="shared" si="71"/>
        <v>0</v>
      </c>
      <c r="BZ79" s="177">
        <f>+BX79+BY79</f>
        <v>1</v>
      </c>
      <c r="CA79" s="203">
        <f t="shared" si="73"/>
        <v>0</v>
      </c>
      <c r="CB79" s="48">
        <v>1</v>
      </c>
      <c r="CC79" s="48">
        <v>1</v>
      </c>
      <c r="CD79" s="48">
        <v>0</v>
      </c>
      <c r="CE79" s="48">
        <f t="shared" si="74"/>
        <v>1</v>
      </c>
      <c r="CF79" s="48">
        <v>0</v>
      </c>
      <c r="CG79" s="355"/>
    </row>
    <row r="80" spans="1:85" ht="16.5" customHeight="1" x14ac:dyDescent="0.25">
      <c r="A80" s="355"/>
      <c r="B80" s="174"/>
      <c r="C80" s="174"/>
      <c r="D80" s="47" t="s">
        <v>91</v>
      </c>
      <c r="G80" s="47" t="s">
        <v>309</v>
      </c>
      <c r="I80" s="177">
        <v>4</v>
      </c>
      <c r="J80" s="177">
        <v>5</v>
      </c>
      <c r="K80" s="177">
        <v>5</v>
      </c>
      <c r="L80" s="318">
        <f t="shared" si="66"/>
        <v>10</v>
      </c>
      <c r="M80" s="177">
        <v>2</v>
      </c>
      <c r="N80" s="174"/>
      <c r="O80" s="174"/>
      <c r="P80" s="174"/>
      <c r="Q80" s="355"/>
      <c r="R80" s="355"/>
      <c r="S80" s="321"/>
      <c r="T80" s="208"/>
      <c r="U80" s="214"/>
      <c r="V80" s="215" t="s">
        <v>656</v>
      </c>
      <c r="W80" s="214"/>
      <c r="X80" s="214"/>
      <c r="Y80" s="215"/>
      <c r="Z80" s="199"/>
      <c r="AA80" s="199"/>
      <c r="AB80" s="68">
        <f>SUM(AB79)</f>
        <v>5</v>
      </c>
      <c r="AC80" s="68">
        <f t="shared" ref="AC80:AE80" si="80">SUM(AC79)</f>
        <v>4</v>
      </c>
      <c r="AD80" s="68">
        <f t="shared" si="80"/>
        <v>1</v>
      </c>
      <c r="AE80" s="68">
        <f t="shared" si="80"/>
        <v>0</v>
      </c>
      <c r="AF80" s="413">
        <f>(2*AC80+AE80)/(2*AB80)</f>
        <v>0.8</v>
      </c>
      <c r="AG80" s="413"/>
      <c r="AH80" s="68">
        <f t="shared" ref="AH80" si="81">SUM(AH79)</f>
        <v>0</v>
      </c>
      <c r="AI80" s="68">
        <f t="shared" ref="AI80:AL80" si="82">SUM(AI79)</f>
        <v>0</v>
      </c>
      <c r="AJ80" s="68">
        <f t="shared" si="82"/>
        <v>9</v>
      </c>
      <c r="AK80" s="68">
        <f t="shared" si="82"/>
        <v>0</v>
      </c>
      <c r="AL80" s="68">
        <f t="shared" si="82"/>
        <v>0</v>
      </c>
      <c r="AM80" s="85">
        <f>+AJ80/AB80</f>
        <v>1.8</v>
      </c>
      <c r="AN80" s="177"/>
      <c r="AO80" s="177"/>
      <c r="AP80" s="177"/>
      <c r="AQ80" s="355"/>
      <c r="AR80" s="355"/>
      <c r="AS80" s="64">
        <v>7.5</v>
      </c>
      <c r="AT80" s="48">
        <v>4</v>
      </c>
      <c r="AU80" s="47" t="s">
        <v>37</v>
      </c>
      <c r="AV80" s="32" t="s">
        <v>179</v>
      </c>
      <c r="AW80" s="177">
        <v>4</v>
      </c>
      <c r="AX80" s="177">
        <v>1</v>
      </c>
      <c r="AY80" s="177">
        <v>6</v>
      </c>
      <c r="AZ80" s="177">
        <f t="shared" si="77"/>
        <v>7</v>
      </c>
      <c r="BA80" s="177">
        <v>0</v>
      </c>
      <c r="BB80" s="202">
        <f t="shared" si="68"/>
        <v>19</v>
      </c>
      <c r="BC80" s="177">
        <f t="shared" si="68"/>
        <v>5</v>
      </c>
      <c r="BD80" s="177">
        <f t="shared" si="68"/>
        <v>19</v>
      </c>
      <c r="BE80" s="177">
        <f t="shared" si="68"/>
        <v>24</v>
      </c>
      <c r="BF80" s="203">
        <f t="shared" si="68"/>
        <v>4</v>
      </c>
      <c r="BG80" s="48">
        <v>15</v>
      </c>
      <c r="BH80" s="48">
        <v>4</v>
      </c>
      <c r="BI80" s="48">
        <v>13</v>
      </c>
      <c r="BJ80" s="48">
        <f t="shared" si="79"/>
        <v>17</v>
      </c>
      <c r="BK80" s="48">
        <v>4</v>
      </c>
      <c r="BL80" s="355"/>
      <c r="BM80" s="355"/>
      <c r="BN80" s="64">
        <v>6.5</v>
      </c>
      <c r="BP80" s="47" t="s">
        <v>161</v>
      </c>
      <c r="BQ80" s="174"/>
      <c r="BR80" s="177">
        <v>0</v>
      </c>
      <c r="BS80" s="177">
        <v>0</v>
      </c>
      <c r="BT80" s="177">
        <v>0</v>
      </c>
      <c r="BU80" s="177">
        <f t="shared" ref="BU80:BU87" si="83">+BS80+BT80</f>
        <v>0</v>
      </c>
      <c r="BV80" s="177">
        <v>0</v>
      </c>
      <c r="BW80" s="202">
        <f t="shared" si="71"/>
        <v>1</v>
      </c>
      <c r="BX80" s="177">
        <f t="shared" si="71"/>
        <v>0</v>
      </c>
      <c r="BY80" s="177">
        <f t="shared" si="71"/>
        <v>1</v>
      </c>
      <c r="BZ80" s="177">
        <f t="shared" ref="BZ80:BZ87" si="84">+BX80+BY80</f>
        <v>1</v>
      </c>
      <c r="CA80" s="203">
        <f t="shared" si="73"/>
        <v>0</v>
      </c>
      <c r="CB80" s="48">
        <v>1</v>
      </c>
      <c r="CC80" s="48">
        <v>0</v>
      </c>
      <c r="CD80" s="48">
        <v>1</v>
      </c>
      <c r="CE80" s="48">
        <f t="shared" si="74"/>
        <v>1</v>
      </c>
      <c r="CF80" s="48">
        <v>0</v>
      </c>
      <c r="CG80" s="355"/>
    </row>
    <row r="81" spans="1:85" ht="16.5" customHeight="1" x14ac:dyDescent="0.25">
      <c r="A81" s="355"/>
      <c r="B81" s="174"/>
      <c r="C81" s="174"/>
      <c r="D81" s="47" t="s">
        <v>265</v>
      </c>
      <c r="G81" s="47" t="s">
        <v>309</v>
      </c>
      <c r="I81" s="177">
        <v>4</v>
      </c>
      <c r="J81" s="177">
        <v>8</v>
      </c>
      <c r="K81" s="177">
        <v>1</v>
      </c>
      <c r="L81" s="318">
        <f t="shared" si="66"/>
        <v>9</v>
      </c>
      <c r="M81" s="177">
        <v>18</v>
      </c>
      <c r="N81" s="174"/>
      <c r="O81" s="174"/>
      <c r="P81" s="174"/>
      <c r="Q81" s="355"/>
      <c r="R81" s="355"/>
      <c r="S81" s="321"/>
      <c r="T81" s="194"/>
      <c r="U81" s="175"/>
      <c r="V81" s="175"/>
      <c r="W81" s="175"/>
      <c r="X81" s="176"/>
      <c r="Y81" s="175"/>
      <c r="Z81" s="177"/>
      <c r="AA81" s="177"/>
      <c r="AB81" s="177"/>
      <c r="AC81" s="177"/>
      <c r="AD81" s="177"/>
      <c r="AE81" s="195"/>
      <c r="AF81" s="177"/>
      <c r="AG81" s="177"/>
      <c r="AH81" s="177"/>
      <c r="AI81" s="177"/>
      <c r="AJ81" s="177"/>
      <c r="AK81" s="204"/>
      <c r="AL81" s="174"/>
      <c r="AM81" s="177"/>
      <c r="AN81" s="177"/>
      <c r="AO81" s="177"/>
      <c r="AP81" s="177"/>
      <c r="AQ81" s="355"/>
      <c r="AR81" s="355"/>
      <c r="AS81" s="64">
        <v>7</v>
      </c>
      <c r="AT81" s="48">
        <v>15</v>
      </c>
      <c r="AU81" s="47" t="s">
        <v>116</v>
      </c>
      <c r="AV81" s="32" t="s">
        <v>179</v>
      </c>
      <c r="AW81" s="177">
        <v>4</v>
      </c>
      <c r="AX81" s="177">
        <v>1</v>
      </c>
      <c r="AY81" s="177">
        <v>5</v>
      </c>
      <c r="AZ81" s="177">
        <f t="shared" si="77"/>
        <v>6</v>
      </c>
      <c r="BA81" s="177">
        <v>0</v>
      </c>
      <c r="BB81" s="202">
        <f t="shared" si="68"/>
        <v>17</v>
      </c>
      <c r="BC81" s="177">
        <f t="shared" si="68"/>
        <v>1</v>
      </c>
      <c r="BD81" s="177">
        <f t="shared" si="68"/>
        <v>13</v>
      </c>
      <c r="BE81" s="177">
        <f t="shared" si="68"/>
        <v>14</v>
      </c>
      <c r="BF81" s="203">
        <f t="shared" si="68"/>
        <v>0</v>
      </c>
      <c r="BG81" s="48">
        <v>13</v>
      </c>
      <c r="BH81" s="48">
        <v>0</v>
      </c>
      <c r="BI81" s="48">
        <v>8</v>
      </c>
      <c r="BJ81" s="48">
        <f t="shared" si="79"/>
        <v>8</v>
      </c>
      <c r="BK81" s="48">
        <v>0</v>
      </c>
      <c r="BL81" s="355"/>
      <c r="BM81" s="355"/>
      <c r="BN81" s="64">
        <v>9</v>
      </c>
      <c r="BP81" s="47" t="s">
        <v>117</v>
      </c>
      <c r="BQ81" s="174"/>
      <c r="BR81" s="177">
        <v>1</v>
      </c>
      <c r="BS81" s="177">
        <v>1</v>
      </c>
      <c r="BT81" s="177">
        <v>0</v>
      </c>
      <c r="BU81" s="177">
        <f t="shared" si="83"/>
        <v>1</v>
      </c>
      <c r="BV81" s="177">
        <v>0</v>
      </c>
      <c r="BW81" s="202">
        <f t="shared" si="71"/>
        <v>1</v>
      </c>
      <c r="BX81" s="177">
        <f t="shared" si="71"/>
        <v>1</v>
      </c>
      <c r="BY81" s="177">
        <f t="shared" si="71"/>
        <v>0</v>
      </c>
      <c r="BZ81" s="177">
        <f t="shared" si="84"/>
        <v>1</v>
      </c>
      <c r="CA81" s="203">
        <f t="shared" si="73"/>
        <v>0</v>
      </c>
      <c r="CB81" s="48">
        <v>0</v>
      </c>
      <c r="CC81" s="48">
        <v>0</v>
      </c>
      <c r="CD81" s="48">
        <v>0</v>
      </c>
      <c r="CE81" s="48">
        <f t="shared" si="74"/>
        <v>0</v>
      </c>
      <c r="CF81" s="48">
        <v>0</v>
      </c>
      <c r="CG81" s="355"/>
    </row>
    <row r="82" spans="1:85" ht="16.5" customHeight="1" x14ac:dyDescent="0.25">
      <c r="A82" s="355"/>
      <c r="B82" s="174"/>
      <c r="C82" s="174"/>
      <c r="D82" s="47" t="s">
        <v>443</v>
      </c>
      <c r="G82" s="47" t="s">
        <v>17</v>
      </c>
      <c r="I82" s="177">
        <v>4</v>
      </c>
      <c r="J82" s="177">
        <v>4</v>
      </c>
      <c r="K82" s="177">
        <v>4</v>
      </c>
      <c r="L82" s="318">
        <f t="shared" si="66"/>
        <v>8</v>
      </c>
      <c r="M82" s="177">
        <v>2</v>
      </c>
      <c r="N82" s="174"/>
      <c r="O82" s="174"/>
      <c r="P82" s="174"/>
      <c r="Q82" s="355"/>
      <c r="R82" s="355"/>
      <c r="S82" s="321"/>
      <c r="T82" s="194"/>
      <c r="U82" s="175"/>
      <c r="V82" s="174"/>
      <c r="W82" s="175"/>
      <c r="X82" s="176"/>
      <c r="Y82" s="175"/>
      <c r="Z82" s="177"/>
      <c r="AA82" s="177"/>
      <c r="AB82" s="177"/>
      <c r="AC82" s="177"/>
      <c r="AD82" s="177"/>
      <c r="AE82" s="195"/>
      <c r="AF82" s="177"/>
      <c r="AG82" s="177"/>
      <c r="AH82" s="177"/>
      <c r="AI82" s="177"/>
      <c r="AJ82" s="177"/>
      <c r="AK82" s="204"/>
      <c r="AL82" s="174"/>
      <c r="AM82" s="177"/>
      <c r="AN82" s="177"/>
      <c r="AO82" s="177"/>
      <c r="AP82" s="177"/>
      <c r="AQ82" s="355"/>
      <c r="AR82" s="355"/>
      <c r="AS82" s="64">
        <v>8</v>
      </c>
      <c r="AT82" s="48">
        <v>11</v>
      </c>
      <c r="AU82" s="47" t="s">
        <v>96</v>
      </c>
      <c r="AV82" s="32" t="s">
        <v>179</v>
      </c>
      <c r="AW82" s="177">
        <v>3</v>
      </c>
      <c r="AX82" s="177">
        <v>3</v>
      </c>
      <c r="AY82" s="177">
        <v>2</v>
      </c>
      <c r="AZ82" s="177">
        <f t="shared" si="77"/>
        <v>5</v>
      </c>
      <c r="BA82" s="177">
        <v>0</v>
      </c>
      <c r="BB82" s="202">
        <f t="shared" si="68"/>
        <v>11</v>
      </c>
      <c r="BC82" s="177">
        <f t="shared" si="68"/>
        <v>4</v>
      </c>
      <c r="BD82" s="177">
        <f t="shared" si="68"/>
        <v>10</v>
      </c>
      <c r="BE82" s="177">
        <f t="shared" si="68"/>
        <v>14</v>
      </c>
      <c r="BF82" s="203">
        <f t="shared" si="68"/>
        <v>0</v>
      </c>
      <c r="BG82" s="48">
        <v>8</v>
      </c>
      <c r="BH82" s="48">
        <v>1</v>
      </c>
      <c r="BI82" s="48">
        <v>8</v>
      </c>
      <c r="BJ82" s="48">
        <f t="shared" si="79"/>
        <v>9</v>
      </c>
      <c r="BK82" s="48">
        <v>0</v>
      </c>
      <c r="BL82" s="355"/>
      <c r="BM82" s="355"/>
      <c r="BN82" s="64">
        <v>7</v>
      </c>
      <c r="BP82" s="47" t="s">
        <v>116</v>
      </c>
      <c r="BQ82" s="174"/>
      <c r="BR82" s="177">
        <v>0</v>
      </c>
      <c r="BS82" s="177">
        <v>0</v>
      </c>
      <c r="BT82" s="177">
        <v>0</v>
      </c>
      <c r="BU82" s="177">
        <f t="shared" si="83"/>
        <v>0</v>
      </c>
      <c r="BV82" s="177">
        <v>0</v>
      </c>
      <c r="BW82" s="202">
        <f t="shared" si="71"/>
        <v>1</v>
      </c>
      <c r="BX82" s="177">
        <f t="shared" si="71"/>
        <v>0</v>
      </c>
      <c r="BY82" s="177">
        <f t="shared" si="71"/>
        <v>0</v>
      </c>
      <c r="BZ82" s="177">
        <f t="shared" si="84"/>
        <v>0</v>
      </c>
      <c r="CA82" s="203">
        <f t="shared" si="73"/>
        <v>0</v>
      </c>
      <c r="CB82" s="48">
        <v>1</v>
      </c>
      <c r="CC82" s="48">
        <v>0</v>
      </c>
      <c r="CD82" s="48">
        <v>0</v>
      </c>
      <c r="CE82" s="48">
        <f t="shared" si="74"/>
        <v>0</v>
      </c>
      <c r="CF82" s="48">
        <v>0</v>
      </c>
      <c r="CG82" s="355"/>
    </row>
    <row r="83" spans="1:85" ht="16.5" customHeight="1" x14ac:dyDescent="0.25">
      <c r="A83" s="355"/>
      <c r="B83" s="174"/>
      <c r="C83" s="174"/>
      <c r="D83" s="47" t="s">
        <v>480</v>
      </c>
      <c r="G83" s="47" t="s">
        <v>21</v>
      </c>
      <c r="I83" s="177">
        <v>4</v>
      </c>
      <c r="J83" s="177">
        <v>3</v>
      </c>
      <c r="K83" s="177">
        <v>5</v>
      </c>
      <c r="L83" s="318">
        <f t="shared" si="66"/>
        <v>8</v>
      </c>
      <c r="M83" s="177">
        <v>0</v>
      </c>
      <c r="N83" s="174"/>
      <c r="O83" s="174"/>
      <c r="P83" s="174"/>
      <c r="Q83" s="355"/>
      <c r="R83" s="355"/>
      <c r="S83" s="321"/>
      <c r="T83" s="408" t="s">
        <v>657</v>
      </c>
      <c r="U83" s="408"/>
      <c r="V83" s="408"/>
      <c r="W83" s="408"/>
      <c r="X83" s="408"/>
      <c r="Y83" s="408"/>
      <c r="Z83" s="408"/>
      <c r="AA83" s="408"/>
      <c r="AB83" s="408"/>
      <c r="AC83" s="408"/>
      <c r="AD83" s="408"/>
      <c r="AE83" s="408"/>
      <c r="AF83" s="408"/>
      <c r="AG83" s="408"/>
      <c r="AH83" s="408"/>
      <c r="AI83" s="408"/>
      <c r="AJ83" s="408"/>
      <c r="AK83" s="408"/>
      <c r="AL83" s="408"/>
      <c r="AM83" s="408"/>
      <c r="AN83" s="177"/>
      <c r="AO83" s="177"/>
      <c r="AP83" s="177"/>
      <c r="AQ83" s="355"/>
      <c r="AR83" s="355"/>
      <c r="AS83" s="64">
        <v>9</v>
      </c>
      <c r="AT83" s="48">
        <v>3</v>
      </c>
      <c r="AU83" s="47" t="s">
        <v>134</v>
      </c>
      <c r="AV83" s="32" t="s">
        <v>179</v>
      </c>
      <c r="AW83" s="177">
        <v>4</v>
      </c>
      <c r="AX83" s="177">
        <v>4</v>
      </c>
      <c r="AY83" s="177">
        <v>0</v>
      </c>
      <c r="AZ83" s="177">
        <f t="shared" si="77"/>
        <v>4</v>
      </c>
      <c r="BA83" s="177">
        <v>0</v>
      </c>
      <c r="BB83" s="202">
        <f t="shared" si="68"/>
        <v>17</v>
      </c>
      <c r="BC83" s="177">
        <f t="shared" si="68"/>
        <v>11</v>
      </c>
      <c r="BD83" s="177">
        <f t="shared" si="68"/>
        <v>5</v>
      </c>
      <c r="BE83" s="177">
        <f t="shared" si="68"/>
        <v>16</v>
      </c>
      <c r="BF83" s="203">
        <f t="shared" si="68"/>
        <v>0</v>
      </c>
      <c r="BG83" s="48">
        <v>13</v>
      </c>
      <c r="BH83" s="48">
        <v>7</v>
      </c>
      <c r="BI83" s="48">
        <v>5</v>
      </c>
      <c r="BJ83" s="48">
        <f t="shared" si="79"/>
        <v>12</v>
      </c>
      <c r="BK83" s="48">
        <v>0</v>
      </c>
      <c r="BL83" s="355"/>
      <c r="BM83" s="355"/>
      <c r="BN83" s="64">
        <v>6.5</v>
      </c>
      <c r="BP83" s="47" t="s">
        <v>82</v>
      </c>
      <c r="BQ83" s="174"/>
      <c r="BR83" s="177">
        <v>0</v>
      </c>
      <c r="BS83" s="177">
        <v>0</v>
      </c>
      <c r="BT83" s="177">
        <v>0</v>
      </c>
      <c r="BU83" s="177">
        <f t="shared" si="83"/>
        <v>0</v>
      </c>
      <c r="BV83" s="177">
        <v>0</v>
      </c>
      <c r="BW83" s="202">
        <f t="shared" si="71"/>
        <v>1</v>
      </c>
      <c r="BX83" s="177">
        <f t="shared" si="71"/>
        <v>0</v>
      </c>
      <c r="BY83" s="177">
        <f t="shared" si="71"/>
        <v>0</v>
      </c>
      <c r="BZ83" s="177">
        <f t="shared" si="84"/>
        <v>0</v>
      </c>
      <c r="CA83" s="203">
        <f t="shared" si="73"/>
        <v>0</v>
      </c>
      <c r="CB83" s="48">
        <v>1</v>
      </c>
      <c r="CC83" s="48">
        <v>0</v>
      </c>
      <c r="CD83" s="48">
        <v>0</v>
      </c>
      <c r="CE83" s="48">
        <f t="shared" si="74"/>
        <v>0</v>
      </c>
      <c r="CF83" s="48">
        <v>0</v>
      </c>
      <c r="CG83" s="355"/>
    </row>
    <row r="84" spans="1:85" ht="16.5" customHeight="1" x14ac:dyDescent="0.25">
      <c r="A84" s="355"/>
      <c r="B84" s="174"/>
      <c r="C84" s="174"/>
      <c r="D84" s="47" t="s">
        <v>37</v>
      </c>
      <c r="G84" s="32" t="s">
        <v>179</v>
      </c>
      <c r="I84" s="177">
        <v>4</v>
      </c>
      <c r="J84" s="177">
        <v>1</v>
      </c>
      <c r="K84" s="177">
        <v>6</v>
      </c>
      <c r="L84" s="318">
        <f t="shared" si="66"/>
        <v>7</v>
      </c>
      <c r="M84" s="177">
        <v>0</v>
      </c>
      <c r="N84" s="174"/>
      <c r="O84" s="174"/>
      <c r="P84" s="174"/>
      <c r="Q84" s="355"/>
      <c r="R84" s="355"/>
      <c r="S84" s="321"/>
      <c r="T84" s="194"/>
      <c r="U84" s="175"/>
      <c r="V84" s="174"/>
      <c r="W84" s="174"/>
      <c r="X84" s="174"/>
      <c r="Y84" s="174"/>
      <c r="Z84" s="177"/>
      <c r="AA84" s="177"/>
      <c r="AB84" s="177"/>
      <c r="AC84" s="177"/>
      <c r="AD84" s="177"/>
      <c r="AE84" s="174"/>
      <c r="AF84" s="194"/>
      <c r="AG84" s="175"/>
      <c r="AH84" s="174"/>
      <c r="AI84" s="174"/>
      <c r="AJ84" s="174"/>
      <c r="AK84" s="174"/>
      <c r="AL84" s="177"/>
      <c r="AM84" s="177"/>
      <c r="AN84" s="177"/>
      <c r="AO84" s="177"/>
      <c r="AP84" s="177"/>
      <c r="AQ84" s="355"/>
      <c r="AR84" s="355"/>
      <c r="AS84" s="64">
        <v>6</v>
      </c>
      <c r="AT84" s="48">
        <v>14</v>
      </c>
      <c r="AU84" s="47" t="s">
        <v>111</v>
      </c>
      <c r="AV84" s="32" t="s">
        <v>179</v>
      </c>
      <c r="AW84" s="177">
        <v>4</v>
      </c>
      <c r="AX84" s="177">
        <v>0</v>
      </c>
      <c r="AY84" s="177">
        <v>1</v>
      </c>
      <c r="AZ84" s="177">
        <f t="shared" si="77"/>
        <v>1</v>
      </c>
      <c r="BA84" s="177">
        <v>2</v>
      </c>
      <c r="BB84" s="202">
        <f t="shared" si="68"/>
        <v>18</v>
      </c>
      <c r="BC84" s="177">
        <f t="shared" si="68"/>
        <v>0</v>
      </c>
      <c r="BD84" s="177">
        <f t="shared" si="68"/>
        <v>3</v>
      </c>
      <c r="BE84" s="177">
        <f t="shared" si="68"/>
        <v>3</v>
      </c>
      <c r="BF84" s="203">
        <f t="shared" si="68"/>
        <v>6</v>
      </c>
      <c r="BG84" s="48">
        <v>14</v>
      </c>
      <c r="BH84" s="48">
        <v>0</v>
      </c>
      <c r="BI84" s="48">
        <v>2</v>
      </c>
      <c r="BJ84" s="48">
        <f t="shared" si="79"/>
        <v>2</v>
      </c>
      <c r="BK84" s="48">
        <v>4</v>
      </c>
      <c r="BL84" s="355"/>
      <c r="BM84" s="355"/>
      <c r="BN84" s="64">
        <v>7.5</v>
      </c>
      <c r="BP84" s="47" t="s">
        <v>115</v>
      </c>
      <c r="BQ84" s="174"/>
      <c r="BR84" s="177">
        <v>0</v>
      </c>
      <c r="BS84" s="177">
        <v>0</v>
      </c>
      <c r="BT84" s="177">
        <v>0</v>
      </c>
      <c r="BU84" s="177">
        <f t="shared" si="83"/>
        <v>0</v>
      </c>
      <c r="BV84" s="177">
        <v>0</v>
      </c>
      <c r="BW84" s="202">
        <f t="shared" si="71"/>
        <v>2</v>
      </c>
      <c r="BX84" s="177">
        <f t="shared" si="71"/>
        <v>0</v>
      </c>
      <c r="BY84" s="177">
        <f t="shared" si="71"/>
        <v>0</v>
      </c>
      <c r="BZ84" s="177">
        <f t="shared" si="84"/>
        <v>0</v>
      </c>
      <c r="CA84" s="203">
        <f t="shared" si="73"/>
        <v>0</v>
      </c>
      <c r="CB84" s="48">
        <v>2</v>
      </c>
      <c r="CC84" s="48">
        <v>0</v>
      </c>
      <c r="CD84" s="48">
        <v>0</v>
      </c>
      <c r="CE84" s="48">
        <f t="shared" si="74"/>
        <v>0</v>
      </c>
      <c r="CF84" s="48">
        <v>0</v>
      </c>
      <c r="CG84" s="355"/>
    </row>
    <row r="85" spans="1:85" ht="16.5" customHeight="1" thickBot="1" x14ac:dyDescent="0.3">
      <c r="A85" s="355"/>
      <c r="B85" s="174"/>
      <c r="C85" s="174"/>
      <c r="D85" s="47" t="s">
        <v>150</v>
      </c>
      <c r="G85" s="175" t="s">
        <v>177</v>
      </c>
      <c r="I85" s="177">
        <v>3</v>
      </c>
      <c r="J85" s="177">
        <v>4</v>
      </c>
      <c r="K85" s="177">
        <v>2</v>
      </c>
      <c r="L85" s="318">
        <f t="shared" si="66"/>
        <v>6</v>
      </c>
      <c r="M85" s="177">
        <v>2</v>
      </c>
      <c r="N85" s="174"/>
      <c r="O85" s="174"/>
      <c r="P85" s="174"/>
      <c r="Q85" s="355"/>
      <c r="R85" s="355"/>
      <c r="S85" s="321"/>
      <c r="T85" s="67" t="s">
        <v>310</v>
      </c>
      <c r="U85" s="245" t="s">
        <v>145</v>
      </c>
      <c r="V85" s="245"/>
      <c r="W85" s="245"/>
      <c r="X85" s="245"/>
      <c r="Y85" s="245"/>
      <c r="Z85" s="245"/>
      <c r="AA85" s="190"/>
      <c r="AB85" s="359" t="s">
        <v>4</v>
      </c>
      <c r="AC85" s="359" t="s">
        <v>8</v>
      </c>
      <c r="AD85" s="359" t="s">
        <v>9</v>
      </c>
      <c r="AE85" s="359" t="s">
        <v>10</v>
      </c>
      <c r="AF85" s="414" t="s">
        <v>129</v>
      </c>
      <c r="AG85" s="414"/>
      <c r="AH85" s="359" t="s">
        <v>3</v>
      </c>
      <c r="AI85" s="359" t="s">
        <v>130</v>
      </c>
      <c r="AJ85" s="359" t="s">
        <v>5</v>
      </c>
      <c r="AK85" s="359" t="s">
        <v>7</v>
      </c>
      <c r="AL85" s="359" t="s">
        <v>6</v>
      </c>
      <c r="AM85" s="359" t="s">
        <v>131</v>
      </c>
      <c r="AN85" s="177"/>
      <c r="AO85" s="177"/>
      <c r="AP85" s="177"/>
      <c r="AQ85" s="355"/>
      <c r="AR85" s="355"/>
      <c r="AS85" s="64">
        <v>7.5</v>
      </c>
      <c r="AT85" s="48">
        <v>10</v>
      </c>
      <c r="AU85" s="47" t="s">
        <v>57</v>
      </c>
      <c r="AV85" s="32" t="s">
        <v>179</v>
      </c>
      <c r="AW85" s="177">
        <v>2</v>
      </c>
      <c r="AX85" s="177">
        <v>0</v>
      </c>
      <c r="AY85" s="177">
        <v>1</v>
      </c>
      <c r="AZ85" s="177">
        <f t="shared" si="77"/>
        <v>1</v>
      </c>
      <c r="BA85" s="177">
        <v>0</v>
      </c>
      <c r="BB85" s="202">
        <f t="shared" si="68"/>
        <v>17</v>
      </c>
      <c r="BC85" s="177">
        <f t="shared" si="68"/>
        <v>1</v>
      </c>
      <c r="BD85" s="177">
        <f t="shared" si="68"/>
        <v>9</v>
      </c>
      <c r="BE85" s="177">
        <f t="shared" si="68"/>
        <v>10</v>
      </c>
      <c r="BF85" s="203">
        <f t="shared" si="68"/>
        <v>0</v>
      </c>
      <c r="BG85" s="48">
        <v>15</v>
      </c>
      <c r="BH85" s="48">
        <v>1</v>
      </c>
      <c r="BI85" s="48">
        <v>8</v>
      </c>
      <c r="BJ85" s="48">
        <f t="shared" si="79"/>
        <v>9</v>
      </c>
      <c r="BK85" s="48">
        <v>0</v>
      </c>
      <c r="BL85" s="355"/>
      <c r="BM85" s="355"/>
      <c r="BN85" s="64">
        <v>8.5</v>
      </c>
      <c r="BP85" s="47" t="s">
        <v>424</v>
      </c>
      <c r="BQ85" s="174"/>
      <c r="BR85" s="177">
        <v>0</v>
      </c>
      <c r="BS85" s="177">
        <v>0</v>
      </c>
      <c r="BT85" s="177">
        <v>0</v>
      </c>
      <c r="BU85" s="177">
        <f t="shared" si="83"/>
        <v>0</v>
      </c>
      <c r="BV85" s="177">
        <v>0</v>
      </c>
      <c r="BW85" s="202">
        <f t="shared" si="71"/>
        <v>1</v>
      </c>
      <c r="BX85" s="177">
        <f t="shared" si="71"/>
        <v>0</v>
      </c>
      <c r="BY85" s="177">
        <f t="shared" si="71"/>
        <v>0</v>
      </c>
      <c r="BZ85" s="177">
        <f t="shared" si="84"/>
        <v>0</v>
      </c>
      <c r="CA85" s="203">
        <f t="shared" si="73"/>
        <v>0</v>
      </c>
      <c r="CB85" s="48">
        <v>1</v>
      </c>
      <c r="CC85" s="48">
        <v>0</v>
      </c>
      <c r="CD85" s="48">
        <v>0</v>
      </c>
      <c r="CE85" s="48">
        <f t="shared" si="74"/>
        <v>0</v>
      </c>
      <c r="CF85" s="48">
        <v>0</v>
      </c>
      <c r="CG85" s="355"/>
    </row>
    <row r="86" spans="1:85" ht="16.5" customHeight="1" x14ac:dyDescent="0.25">
      <c r="A86" s="355"/>
      <c r="B86" s="174"/>
      <c r="C86" s="174"/>
      <c r="D86" s="47" t="s">
        <v>55</v>
      </c>
      <c r="G86" s="47" t="s">
        <v>21</v>
      </c>
      <c r="I86" s="177">
        <v>3</v>
      </c>
      <c r="J86" s="177">
        <v>4</v>
      </c>
      <c r="K86" s="177">
        <v>2</v>
      </c>
      <c r="L86" s="318">
        <f t="shared" si="66"/>
        <v>6</v>
      </c>
      <c r="M86" s="177">
        <v>0</v>
      </c>
      <c r="N86" s="174"/>
      <c r="O86" s="174"/>
      <c r="P86" s="174"/>
      <c r="Q86" s="355"/>
      <c r="R86" s="355"/>
      <c r="S86" s="321"/>
      <c r="T86" s="118">
        <v>7.5</v>
      </c>
      <c r="U86" s="76" t="s">
        <v>98</v>
      </c>
      <c r="V86" s="76"/>
      <c r="W86" s="76"/>
      <c r="X86" s="76"/>
      <c r="Y86" s="119"/>
      <c r="Z86" s="177"/>
      <c r="AA86" s="177"/>
      <c r="AB86" s="177">
        <f t="shared" ref="AB86:AE92" si="85">SUMIF($U$79:$U$82,$U86,AB$79:AB$82)+SUMIF($U$99:$U$129,$U86,AB$99:AB$129)</f>
        <v>8</v>
      </c>
      <c r="AC86" s="177">
        <f t="shared" si="85"/>
        <v>6</v>
      </c>
      <c r="AD86" s="177">
        <f t="shared" si="85"/>
        <v>2</v>
      </c>
      <c r="AE86" s="177">
        <f t="shared" si="85"/>
        <v>0</v>
      </c>
      <c r="AF86" s="413">
        <f t="shared" ref="AF86:AF92" si="86">(2*AC86+AE86)/(2*AB86)</f>
        <v>0.75</v>
      </c>
      <c r="AG86" s="413"/>
      <c r="AH86" s="177">
        <f t="shared" ref="AH86:AL92" si="87">SUMIF($U$79:$U$82,$U86,AH$79:AH$82)+SUMIF($U$99:$U$129,$U86,AH$99:AH$129)</f>
        <v>0</v>
      </c>
      <c r="AI86" s="177">
        <f t="shared" si="87"/>
        <v>0</v>
      </c>
      <c r="AJ86" s="177">
        <f t="shared" si="87"/>
        <v>15</v>
      </c>
      <c r="AK86" s="177">
        <f t="shared" si="87"/>
        <v>0</v>
      </c>
      <c r="AL86" s="177">
        <f t="shared" si="87"/>
        <v>0</v>
      </c>
      <c r="AM86" s="120">
        <f t="shared" ref="AM86:AM92" si="88">+AJ86/AB86</f>
        <v>1.875</v>
      </c>
      <c r="AN86" s="177"/>
      <c r="AO86" s="177"/>
      <c r="AP86" s="177"/>
      <c r="AQ86" s="355"/>
      <c r="AR86" s="355"/>
      <c r="AS86" s="64">
        <v>7</v>
      </c>
      <c r="AT86" s="48">
        <v>12</v>
      </c>
      <c r="AU86" s="47" t="s">
        <v>49</v>
      </c>
      <c r="AV86" s="32" t="s">
        <v>179</v>
      </c>
      <c r="AW86" s="177">
        <v>4</v>
      </c>
      <c r="AX86" s="177">
        <v>0</v>
      </c>
      <c r="AY86" s="177">
        <v>1</v>
      </c>
      <c r="AZ86" s="177">
        <f t="shared" si="77"/>
        <v>1</v>
      </c>
      <c r="BA86" s="177">
        <v>0</v>
      </c>
      <c r="BB86" s="202">
        <f t="shared" si="68"/>
        <v>19</v>
      </c>
      <c r="BC86" s="177">
        <f t="shared" si="68"/>
        <v>1</v>
      </c>
      <c r="BD86" s="177">
        <f t="shared" si="68"/>
        <v>9</v>
      </c>
      <c r="BE86" s="177">
        <f t="shared" si="68"/>
        <v>10</v>
      </c>
      <c r="BF86" s="203">
        <f t="shared" si="68"/>
        <v>4</v>
      </c>
      <c r="BG86" s="48">
        <v>15</v>
      </c>
      <c r="BH86" s="48">
        <v>1</v>
      </c>
      <c r="BI86" s="48">
        <v>8</v>
      </c>
      <c r="BJ86" s="48">
        <f t="shared" si="79"/>
        <v>9</v>
      </c>
      <c r="BK86" s="48">
        <v>4</v>
      </c>
      <c r="BL86" s="355"/>
      <c r="BM86" s="355"/>
      <c r="BN86" s="64">
        <v>6.5</v>
      </c>
      <c r="BP86" s="47" t="s">
        <v>75</v>
      </c>
      <c r="BQ86" s="174"/>
      <c r="BR86" s="177">
        <v>0</v>
      </c>
      <c r="BS86" s="177">
        <v>0</v>
      </c>
      <c r="BT86" s="177">
        <v>0</v>
      </c>
      <c r="BU86" s="177">
        <f t="shared" si="83"/>
        <v>0</v>
      </c>
      <c r="BV86" s="177">
        <v>0</v>
      </c>
      <c r="BW86" s="202">
        <f t="shared" si="71"/>
        <v>1</v>
      </c>
      <c r="BX86" s="177">
        <f t="shared" si="71"/>
        <v>1</v>
      </c>
      <c r="BY86" s="177">
        <f t="shared" si="71"/>
        <v>1</v>
      </c>
      <c r="BZ86" s="177">
        <f t="shared" si="84"/>
        <v>2</v>
      </c>
      <c r="CA86" s="203">
        <f t="shared" si="73"/>
        <v>0</v>
      </c>
      <c r="CB86" s="48">
        <v>1</v>
      </c>
      <c r="CC86" s="48">
        <v>1</v>
      </c>
      <c r="CD86" s="48">
        <v>1</v>
      </c>
      <c r="CE86" s="48">
        <f t="shared" si="74"/>
        <v>2</v>
      </c>
      <c r="CF86" s="48">
        <v>0</v>
      </c>
      <c r="CG86" s="355"/>
    </row>
    <row r="87" spans="1:85" ht="16.5" customHeight="1" x14ac:dyDescent="0.25">
      <c r="A87" s="355"/>
      <c r="B87" s="174"/>
      <c r="C87" s="174"/>
      <c r="D87" s="47" t="s">
        <v>116</v>
      </c>
      <c r="G87" s="32" t="s">
        <v>179</v>
      </c>
      <c r="I87" s="177">
        <v>4</v>
      </c>
      <c r="J87" s="177">
        <v>1</v>
      </c>
      <c r="K87" s="177">
        <v>5</v>
      </c>
      <c r="L87" s="318">
        <f t="shared" si="66"/>
        <v>6</v>
      </c>
      <c r="M87" s="177">
        <v>0</v>
      </c>
      <c r="N87" s="174"/>
      <c r="O87" s="174"/>
      <c r="P87" s="174"/>
      <c r="Q87" s="206"/>
      <c r="R87" s="206"/>
      <c r="S87" s="322"/>
      <c r="T87" s="118">
        <v>7.5</v>
      </c>
      <c r="U87" s="76" t="s">
        <v>327</v>
      </c>
      <c r="V87" s="76"/>
      <c r="W87" s="76"/>
      <c r="X87" s="76"/>
      <c r="Y87" s="119"/>
      <c r="Z87" s="177"/>
      <c r="AA87" s="177"/>
      <c r="AB87" s="177">
        <f t="shared" si="85"/>
        <v>1</v>
      </c>
      <c r="AC87" s="177">
        <f t="shared" si="85"/>
        <v>1</v>
      </c>
      <c r="AD87" s="177">
        <f t="shared" si="85"/>
        <v>0</v>
      </c>
      <c r="AE87" s="177">
        <f t="shared" si="85"/>
        <v>0</v>
      </c>
      <c r="AF87" s="411">
        <f t="shared" si="86"/>
        <v>1</v>
      </c>
      <c r="AG87" s="411"/>
      <c r="AH87" s="177">
        <f t="shared" si="87"/>
        <v>0</v>
      </c>
      <c r="AI87" s="177">
        <f t="shared" si="87"/>
        <v>0</v>
      </c>
      <c r="AJ87" s="177">
        <f t="shared" si="87"/>
        <v>1</v>
      </c>
      <c r="AK87" s="177">
        <f t="shared" si="87"/>
        <v>0</v>
      </c>
      <c r="AL87" s="177">
        <f t="shared" si="87"/>
        <v>0</v>
      </c>
      <c r="AM87" s="120">
        <f t="shared" si="88"/>
        <v>1</v>
      </c>
      <c r="AN87" s="177"/>
      <c r="AO87" s="177"/>
      <c r="AP87" s="177"/>
      <c r="AQ87" s="206"/>
      <c r="AR87" s="355"/>
      <c r="AS87" s="64">
        <v>7</v>
      </c>
      <c r="AT87" s="48">
        <v>5</v>
      </c>
      <c r="AU87" s="47" t="s">
        <v>64</v>
      </c>
      <c r="AV87" s="32" t="s">
        <v>179</v>
      </c>
      <c r="AW87" s="177">
        <v>4</v>
      </c>
      <c r="AX87" s="177">
        <v>0</v>
      </c>
      <c r="AY87" s="177">
        <v>1</v>
      </c>
      <c r="AZ87" s="177">
        <f t="shared" si="77"/>
        <v>1</v>
      </c>
      <c r="BA87" s="177">
        <v>0</v>
      </c>
      <c r="BB87" s="202">
        <f t="shared" si="68"/>
        <v>19</v>
      </c>
      <c r="BC87" s="177">
        <f t="shared" si="68"/>
        <v>0</v>
      </c>
      <c r="BD87" s="177">
        <f t="shared" si="68"/>
        <v>5</v>
      </c>
      <c r="BE87" s="177">
        <f t="shared" si="68"/>
        <v>5</v>
      </c>
      <c r="BF87" s="203">
        <f t="shared" si="68"/>
        <v>0</v>
      </c>
      <c r="BG87" s="48">
        <v>15</v>
      </c>
      <c r="BH87" s="48">
        <v>0</v>
      </c>
      <c r="BI87" s="48">
        <v>4</v>
      </c>
      <c r="BJ87" s="48">
        <f t="shared" si="79"/>
        <v>4</v>
      </c>
      <c r="BK87" s="48">
        <v>0</v>
      </c>
      <c r="BL87" s="355"/>
      <c r="BM87" s="355"/>
      <c r="BN87" s="64">
        <v>7.5</v>
      </c>
      <c r="BP87" s="47" t="s">
        <v>42</v>
      </c>
      <c r="BR87" s="177">
        <v>1</v>
      </c>
      <c r="BS87" s="177">
        <v>0</v>
      </c>
      <c r="BT87" s="177">
        <v>0</v>
      </c>
      <c r="BU87" s="177">
        <f t="shared" si="83"/>
        <v>0</v>
      </c>
      <c r="BV87" s="177">
        <v>0</v>
      </c>
      <c r="BW87" s="202">
        <f t="shared" ref="BW87" si="89">+CB87+BR87</f>
        <v>1</v>
      </c>
      <c r="BX87" s="177">
        <f t="shared" ref="BX87" si="90">+CC87+BS87</f>
        <v>0</v>
      </c>
      <c r="BY87" s="177">
        <f t="shared" ref="BY87" si="91">+CD87+BT87</f>
        <v>0</v>
      </c>
      <c r="BZ87" s="177">
        <f t="shared" si="84"/>
        <v>0</v>
      </c>
      <c r="CA87" s="203">
        <f t="shared" ref="CA87" si="92">+CF87+BV87</f>
        <v>0</v>
      </c>
      <c r="CB87" s="48">
        <v>0</v>
      </c>
      <c r="CC87" s="48">
        <v>0</v>
      </c>
      <c r="CD87" s="48">
        <v>0</v>
      </c>
      <c r="CE87" s="48">
        <f t="shared" ref="CE87" si="93">+CC87+CD87</f>
        <v>0</v>
      </c>
      <c r="CF87" s="48">
        <v>0</v>
      </c>
      <c r="CG87" s="355"/>
    </row>
    <row r="88" spans="1:85" ht="16.5" customHeight="1" x14ac:dyDescent="0.25">
      <c r="A88" s="355"/>
      <c r="B88" s="174"/>
      <c r="C88" s="174"/>
      <c r="D88" s="47" t="s">
        <v>46</v>
      </c>
      <c r="G88" s="175" t="s">
        <v>177</v>
      </c>
      <c r="I88" s="177">
        <v>4</v>
      </c>
      <c r="J88" s="177">
        <v>3</v>
      </c>
      <c r="K88" s="177">
        <v>2</v>
      </c>
      <c r="L88" s="318">
        <f t="shared" si="66"/>
        <v>5</v>
      </c>
      <c r="M88" s="177">
        <v>4</v>
      </c>
      <c r="N88" s="174"/>
      <c r="O88" s="174"/>
      <c r="P88" s="174"/>
      <c r="Q88" s="206"/>
      <c r="R88" s="206"/>
      <c r="S88" s="322"/>
      <c r="T88" s="118">
        <v>6.5</v>
      </c>
      <c r="U88" s="76" t="s">
        <v>251</v>
      </c>
      <c r="V88" s="76"/>
      <c r="W88" s="76"/>
      <c r="X88" s="76"/>
      <c r="Y88" s="119"/>
      <c r="Z88" s="177"/>
      <c r="AA88" s="177"/>
      <c r="AB88" s="177">
        <f t="shared" si="85"/>
        <v>1</v>
      </c>
      <c r="AC88" s="177">
        <f t="shared" si="85"/>
        <v>0</v>
      </c>
      <c r="AD88" s="177">
        <f t="shared" si="85"/>
        <v>0</v>
      </c>
      <c r="AE88" s="177">
        <f t="shared" si="85"/>
        <v>1</v>
      </c>
      <c r="AF88" s="411">
        <f t="shared" si="86"/>
        <v>0.5</v>
      </c>
      <c r="AG88" s="411"/>
      <c r="AH88" s="177">
        <f t="shared" si="87"/>
        <v>0</v>
      </c>
      <c r="AI88" s="177">
        <f t="shared" si="87"/>
        <v>0</v>
      </c>
      <c r="AJ88" s="177">
        <f t="shared" si="87"/>
        <v>3</v>
      </c>
      <c r="AK88" s="177">
        <f t="shared" si="87"/>
        <v>0</v>
      </c>
      <c r="AL88" s="177">
        <f t="shared" si="87"/>
        <v>0</v>
      </c>
      <c r="AM88" s="120">
        <f t="shared" si="88"/>
        <v>3</v>
      </c>
      <c r="AN88" s="177"/>
      <c r="AO88" s="177"/>
      <c r="AP88" s="177"/>
      <c r="AQ88" s="206"/>
      <c r="AR88" s="355"/>
      <c r="AS88" s="64">
        <v>6.5</v>
      </c>
      <c r="AT88" s="48">
        <v>8</v>
      </c>
      <c r="AU88" s="47" t="s">
        <v>20</v>
      </c>
      <c r="AV88" s="32" t="s">
        <v>179</v>
      </c>
      <c r="AW88" s="177">
        <v>3</v>
      </c>
      <c r="AX88" s="177">
        <v>0</v>
      </c>
      <c r="AY88" s="177">
        <v>0</v>
      </c>
      <c r="AZ88" s="177">
        <f t="shared" si="67"/>
        <v>0</v>
      </c>
      <c r="BA88" s="177">
        <v>0</v>
      </c>
      <c r="BB88" s="202">
        <f t="shared" si="68"/>
        <v>17</v>
      </c>
      <c r="BC88" s="177">
        <f t="shared" si="68"/>
        <v>0</v>
      </c>
      <c r="BD88" s="177">
        <f t="shared" si="68"/>
        <v>4</v>
      </c>
      <c r="BE88" s="177">
        <f t="shared" si="68"/>
        <v>4</v>
      </c>
      <c r="BF88" s="203">
        <f t="shared" si="68"/>
        <v>4</v>
      </c>
      <c r="BG88" s="48">
        <v>14</v>
      </c>
      <c r="BH88" s="48">
        <v>0</v>
      </c>
      <c r="BI88" s="48">
        <v>4</v>
      </c>
      <c r="BJ88" s="48">
        <f t="shared" si="69"/>
        <v>4</v>
      </c>
      <c r="BK88" s="48">
        <v>4</v>
      </c>
      <c r="BL88" s="355"/>
      <c r="BM88" s="355"/>
      <c r="BN88" s="64">
        <v>6</v>
      </c>
      <c r="BP88" s="47" t="s">
        <v>100</v>
      </c>
      <c r="BQ88" s="174"/>
      <c r="BR88" s="177">
        <v>3</v>
      </c>
      <c r="BS88" s="177">
        <v>0</v>
      </c>
      <c r="BT88" s="177">
        <v>0</v>
      </c>
      <c r="BU88" s="177">
        <f t="shared" ref="BU88:BU99" si="94">+BS88+BT88</f>
        <v>0</v>
      </c>
      <c r="BV88" s="177">
        <v>0</v>
      </c>
      <c r="BW88" s="202">
        <f t="shared" ref="BW88:BY94" si="95">+CB88+BR88</f>
        <v>7</v>
      </c>
      <c r="BX88" s="177">
        <f t="shared" si="95"/>
        <v>0</v>
      </c>
      <c r="BY88" s="177">
        <f t="shared" si="95"/>
        <v>0</v>
      </c>
      <c r="BZ88" s="177">
        <f t="shared" ref="BZ88:BZ99" si="96">+BX88+BY88</f>
        <v>0</v>
      </c>
      <c r="CA88" s="203">
        <f t="shared" ref="CA88:CA99" si="97">+CF88+BV88</f>
        <v>2</v>
      </c>
      <c r="CB88" s="48">
        <v>4</v>
      </c>
      <c r="CC88" s="48">
        <v>0</v>
      </c>
      <c r="CD88" s="48">
        <v>0</v>
      </c>
      <c r="CE88" s="48">
        <f t="shared" ref="CE88:CE99" si="98">+CC88+CD88</f>
        <v>0</v>
      </c>
      <c r="CF88" s="48">
        <v>2</v>
      </c>
      <c r="CG88" s="355"/>
    </row>
    <row r="89" spans="1:85" ht="16.5" customHeight="1" thickBot="1" x14ac:dyDescent="0.3">
      <c r="A89" s="355"/>
      <c r="B89" s="174"/>
      <c r="C89" s="174"/>
      <c r="D89" s="47" t="s">
        <v>96</v>
      </c>
      <c r="G89" s="32" t="s">
        <v>179</v>
      </c>
      <c r="I89" s="177">
        <v>3</v>
      </c>
      <c r="J89" s="177">
        <v>3</v>
      </c>
      <c r="K89" s="177">
        <v>2</v>
      </c>
      <c r="L89" s="318">
        <f t="shared" si="66"/>
        <v>5</v>
      </c>
      <c r="M89" s="177">
        <v>0</v>
      </c>
      <c r="N89" s="174"/>
      <c r="O89" s="174"/>
      <c r="P89" s="174"/>
      <c r="Q89" s="206"/>
      <c r="R89" s="206"/>
      <c r="S89" s="322"/>
      <c r="T89" s="118">
        <v>7.5</v>
      </c>
      <c r="U89" s="76" t="s">
        <v>16</v>
      </c>
      <c r="V89" s="76"/>
      <c r="W89" s="76"/>
      <c r="X89" s="76"/>
      <c r="Y89" s="119"/>
      <c r="Z89" s="174"/>
      <c r="AA89" s="177"/>
      <c r="AB89" s="177">
        <f t="shared" si="85"/>
        <v>1</v>
      </c>
      <c r="AC89" s="177">
        <f t="shared" si="85"/>
        <v>1</v>
      </c>
      <c r="AD89" s="177">
        <f t="shared" si="85"/>
        <v>0</v>
      </c>
      <c r="AE89" s="177">
        <f t="shared" si="85"/>
        <v>0</v>
      </c>
      <c r="AF89" s="411">
        <f t="shared" si="86"/>
        <v>1</v>
      </c>
      <c r="AG89" s="411"/>
      <c r="AH89" s="177">
        <f t="shared" si="87"/>
        <v>0</v>
      </c>
      <c r="AI89" s="177">
        <f t="shared" si="87"/>
        <v>0</v>
      </c>
      <c r="AJ89" s="177">
        <f t="shared" si="87"/>
        <v>1</v>
      </c>
      <c r="AK89" s="177">
        <f t="shared" si="87"/>
        <v>0</v>
      </c>
      <c r="AL89" s="177">
        <f t="shared" si="87"/>
        <v>0</v>
      </c>
      <c r="AM89" s="120">
        <f t="shared" si="88"/>
        <v>1</v>
      </c>
      <c r="AN89" s="177"/>
      <c r="AO89" s="177"/>
      <c r="AP89" s="177"/>
      <c r="AQ89" s="206"/>
      <c r="AR89" s="355"/>
      <c r="AS89" s="33" t="s">
        <v>175</v>
      </c>
      <c r="AT89" s="216"/>
      <c r="AU89" s="216"/>
      <c r="AV89" s="216"/>
      <c r="AW89" s="217">
        <f>SUM(AW78:AW88)</f>
        <v>40</v>
      </c>
      <c r="AX89" s="217">
        <f>SUM(AX78:AX88)</f>
        <v>16</v>
      </c>
      <c r="AY89" s="217">
        <f>SUM(AY78:AY88)+SUMIF(Y$5:Y$12,AV88,AI$5:AI$12)</f>
        <v>24</v>
      </c>
      <c r="AZ89" s="217">
        <f t="shared" si="67"/>
        <v>40</v>
      </c>
      <c r="BA89" s="217">
        <f>SUM(BA78:BA88)</f>
        <v>2</v>
      </c>
      <c r="BB89" s="218">
        <f t="shared" si="68"/>
        <v>189</v>
      </c>
      <c r="BC89" s="217">
        <f t="shared" si="68"/>
        <v>63</v>
      </c>
      <c r="BD89" s="217">
        <f t="shared" si="68"/>
        <v>99</v>
      </c>
      <c r="BE89" s="217">
        <f t="shared" si="68"/>
        <v>162</v>
      </c>
      <c r="BF89" s="219">
        <f t="shared" si="68"/>
        <v>22</v>
      </c>
      <c r="BG89" s="217">
        <f>+SUM(BG78:BG88)</f>
        <v>149</v>
      </c>
      <c r="BH89" s="217">
        <f t="shared" ref="BH89" si="99">+SUM(BH78:BH88)</f>
        <v>47</v>
      </c>
      <c r="BI89" s="217">
        <f>+SUM(BI78:BI88)+SUMIF($Y$35:$Y$42,"Stiletto",$AI$35:$AI$42)</f>
        <v>75</v>
      </c>
      <c r="BJ89" s="217">
        <f>+BI89+BH89</f>
        <v>122</v>
      </c>
      <c r="BK89" s="217">
        <f>+SUM(BK78:BK88)+SUMIF($Y$35:$Y$42,"Stiletto",$AH$35:$AH$42)</f>
        <v>20</v>
      </c>
      <c r="BL89" s="355"/>
      <c r="BM89" s="355"/>
      <c r="BN89" s="64">
        <v>9</v>
      </c>
      <c r="BP89" s="47" t="s">
        <v>158</v>
      </c>
      <c r="BQ89" s="174"/>
      <c r="BR89" s="177">
        <v>0</v>
      </c>
      <c r="BS89" s="177">
        <v>0</v>
      </c>
      <c r="BT89" s="177">
        <v>0</v>
      </c>
      <c r="BU89" s="177">
        <f t="shared" si="94"/>
        <v>0</v>
      </c>
      <c r="BV89" s="177">
        <v>0</v>
      </c>
      <c r="BW89" s="202">
        <f t="shared" si="95"/>
        <v>1</v>
      </c>
      <c r="BX89" s="177">
        <f t="shared" si="95"/>
        <v>2</v>
      </c>
      <c r="BY89" s="177">
        <f t="shared" si="95"/>
        <v>0</v>
      </c>
      <c r="BZ89" s="177">
        <f t="shared" si="96"/>
        <v>2</v>
      </c>
      <c r="CA89" s="203">
        <f t="shared" si="97"/>
        <v>0</v>
      </c>
      <c r="CB89" s="48">
        <v>1</v>
      </c>
      <c r="CC89" s="48">
        <v>2</v>
      </c>
      <c r="CD89" s="48">
        <v>0</v>
      </c>
      <c r="CE89" s="48">
        <f t="shared" si="98"/>
        <v>2</v>
      </c>
      <c r="CF89" s="48">
        <v>0</v>
      </c>
      <c r="CG89" s="355"/>
    </row>
    <row r="90" spans="1:85" ht="16.5" customHeight="1" x14ac:dyDescent="0.25">
      <c r="A90" s="355"/>
      <c r="B90" s="174"/>
      <c r="C90" s="174"/>
      <c r="D90" s="47" t="s">
        <v>142</v>
      </c>
      <c r="G90" s="32" t="s">
        <v>21</v>
      </c>
      <c r="I90" s="177">
        <v>4</v>
      </c>
      <c r="J90" s="177">
        <v>2</v>
      </c>
      <c r="K90" s="177">
        <v>3</v>
      </c>
      <c r="L90" s="318">
        <f t="shared" si="66"/>
        <v>5</v>
      </c>
      <c r="M90" s="177">
        <v>0</v>
      </c>
      <c r="N90" s="174"/>
      <c r="O90" s="174"/>
      <c r="P90" s="174"/>
      <c r="Q90" s="178"/>
      <c r="R90" s="178"/>
      <c r="S90" s="323"/>
      <c r="T90" s="118">
        <v>7.5</v>
      </c>
      <c r="U90" s="76" t="s">
        <v>149</v>
      </c>
      <c r="V90" s="76"/>
      <c r="W90" s="76"/>
      <c r="X90" s="76"/>
      <c r="Y90" s="119"/>
      <c r="Z90" s="177"/>
      <c r="AA90" s="177"/>
      <c r="AB90" s="177">
        <f t="shared" si="85"/>
        <v>0.5</v>
      </c>
      <c r="AC90" s="177">
        <f t="shared" si="85"/>
        <v>0</v>
      </c>
      <c r="AD90" s="177">
        <f t="shared" si="85"/>
        <v>1</v>
      </c>
      <c r="AE90" s="177">
        <f t="shared" si="85"/>
        <v>0</v>
      </c>
      <c r="AF90" s="411">
        <f t="shared" si="86"/>
        <v>0</v>
      </c>
      <c r="AG90" s="411"/>
      <c r="AH90" s="177">
        <f t="shared" si="87"/>
        <v>2</v>
      </c>
      <c r="AI90" s="177">
        <f t="shared" si="87"/>
        <v>0</v>
      </c>
      <c r="AJ90" s="177">
        <f t="shared" si="87"/>
        <v>2</v>
      </c>
      <c r="AK90" s="177">
        <f t="shared" si="87"/>
        <v>0</v>
      </c>
      <c r="AL90" s="177">
        <f t="shared" si="87"/>
        <v>0</v>
      </c>
      <c r="AM90" s="120">
        <f t="shared" si="88"/>
        <v>4</v>
      </c>
      <c r="AN90" s="177"/>
      <c r="AO90" s="177"/>
      <c r="AP90" s="177"/>
      <c r="AQ90" s="178"/>
      <c r="AR90" s="355"/>
      <c r="AS90" s="35" t="s">
        <v>15</v>
      </c>
      <c r="AT90" s="220"/>
      <c r="AU90" s="220"/>
      <c r="AV90" s="205" t="s">
        <v>34</v>
      </c>
      <c r="AW90" s="199">
        <v>6</v>
      </c>
      <c r="AX90" s="199">
        <v>0</v>
      </c>
      <c r="AY90" s="199">
        <v>4</v>
      </c>
      <c r="AZ90" s="177">
        <f t="shared" si="67"/>
        <v>4</v>
      </c>
      <c r="BA90" s="199">
        <v>2</v>
      </c>
      <c r="BB90" s="202">
        <f t="shared" si="68"/>
        <v>35</v>
      </c>
      <c r="BC90" s="177">
        <f t="shared" si="68"/>
        <v>14</v>
      </c>
      <c r="BD90" s="177">
        <f t="shared" si="68"/>
        <v>16</v>
      </c>
      <c r="BE90" s="177">
        <f t="shared" si="68"/>
        <v>30</v>
      </c>
      <c r="BF90" s="203">
        <f t="shared" si="68"/>
        <v>4</v>
      </c>
      <c r="BG90" s="31">
        <v>29</v>
      </c>
      <c r="BH90" s="31">
        <v>14</v>
      </c>
      <c r="BI90" s="31">
        <v>12</v>
      </c>
      <c r="BJ90" s="31">
        <f t="shared" ref="BJ90" si="100">+BH90+BI90</f>
        <v>26</v>
      </c>
      <c r="BK90" s="31">
        <v>2</v>
      </c>
      <c r="BL90" s="355"/>
      <c r="BM90" s="355"/>
      <c r="BN90" s="64">
        <v>9.5</v>
      </c>
      <c r="BP90" s="47" t="s">
        <v>166</v>
      </c>
      <c r="BQ90" s="174"/>
      <c r="BR90" s="177">
        <v>0</v>
      </c>
      <c r="BS90" s="177">
        <v>0</v>
      </c>
      <c r="BT90" s="177">
        <v>0</v>
      </c>
      <c r="BU90" s="177">
        <f t="shared" si="94"/>
        <v>0</v>
      </c>
      <c r="BV90" s="177">
        <v>0</v>
      </c>
      <c r="BW90" s="202">
        <f t="shared" si="95"/>
        <v>1</v>
      </c>
      <c r="BX90" s="177">
        <f t="shared" si="95"/>
        <v>2</v>
      </c>
      <c r="BY90" s="177">
        <f t="shared" si="95"/>
        <v>1</v>
      </c>
      <c r="BZ90" s="177">
        <f t="shared" si="96"/>
        <v>3</v>
      </c>
      <c r="CA90" s="203">
        <f t="shared" si="97"/>
        <v>0</v>
      </c>
      <c r="CB90" s="48">
        <v>1</v>
      </c>
      <c r="CC90" s="48">
        <v>2</v>
      </c>
      <c r="CD90" s="48">
        <v>1</v>
      </c>
      <c r="CE90" s="48">
        <f t="shared" si="98"/>
        <v>3</v>
      </c>
      <c r="CF90" s="48">
        <v>0</v>
      </c>
      <c r="CG90" s="355"/>
    </row>
    <row r="91" spans="1:85" ht="16.5" customHeight="1" x14ac:dyDescent="0.25">
      <c r="A91" s="355"/>
      <c r="B91" s="174"/>
      <c r="C91" s="174"/>
      <c r="D91" s="47" t="s">
        <v>79</v>
      </c>
      <c r="G91" s="47" t="s">
        <v>309</v>
      </c>
      <c r="I91" s="177">
        <v>4</v>
      </c>
      <c r="J91" s="177">
        <v>0</v>
      </c>
      <c r="K91" s="177">
        <v>5</v>
      </c>
      <c r="L91" s="318">
        <f t="shared" si="66"/>
        <v>5</v>
      </c>
      <c r="M91" s="177">
        <v>2</v>
      </c>
      <c r="N91" s="174"/>
      <c r="O91" s="174"/>
      <c r="P91" s="174"/>
      <c r="Q91" s="178"/>
      <c r="R91" s="178"/>
      <c r="S91" s="323"/>
      <c r="T91" s="118">
        <v>7.5</v>
      </c>
      <c r="U91" s="76" t="s">
        <v>557</v>
      </c>
      <c r="V91" s="76"/>
      <c r="W91" s="76"/>
      <c r="X91" s="76"/>
      <c r="Y91" s="119"/>
      <c r="Z91" s="174"/>
      <c r="AA91" s="177"/>
      <c r="AB91" s="177">
        <f t="shared" si="85"/>
        <v>1</v>
      </c>
      <c r="AC91" s="177">
        <f t="shared" si="85"/>
        <v>1</v>
      </c>
      <c r="AD91" s="177">
        <f t="shared" si="85"/>
        <v>0</v>
      </c>
      <c r="AE91" s="177">
        <f t="shared" si="85"/>
        <v>0</v>
      </c>
      <c r="AF91" s="411">
        <f t="shared" si="86"/>
        <v>1</v>
      </c>
      <c r="AG91" s="411"/>
      <c r="AH91" s="177">
        <f t="shared" si="87"/>
        <v>0</v>
      </c>
      <c r="AI91" s="177">
        <f t="shared" si="87"/>
        <v>0</v>
      </c>
      <c r="AJ91" s="177">
        <f t="shared" si="87"/>
        <v>2</v>
      </c>
      <c r="AK91" s="177">
        <f t="shared" si="87"/>
        <v>0</v>
      </c>
      <c r="AL91" s="177">
        <f t="shared" si="87"/>
        <v>0</v>
      </c>
      <c r="AM91" s="120">
        <f t="shared" si="88"/>
        <v>2</v>
      </c>
      <c r="AN91" s="177"/>
      <c r="AO91" s="177"/>
      <c r="AP91" s="177"/>
      <c r="AQ91" s="178"/>
      <c r="AR91" s="355"/>
      <c r="AS91" s="64">
        <v>8</v>
      </c>
      <c r="AT91" s="48">
        <v>6</v>
      </c>
      <c r="AU91" s="47" t="s">
        <v>401</v>
      </c>
      <c r="AV91" s="47" t="s">
        <v>308</v>
      </c>
      <c r="AW91" s="177">
        <v>3</v>
      </c>
      <c r="AX91" s="177">
        <v>4</v>
      </c>
      <c r="AY91" s="177">
        <v>0</v>
      </c>
      <c r="AZ91" s="177">
        <f t="shared" ref="AZ91:AZ100" si="101">+AY91+AX91</f>
        <v>4</v>
      </c>
      <c r="BA91" s="177">
        <v>0</v>
      </c>
      <c r="BB91" s="202">
        <f t="shared" ref="BB91:BB100" si="102">+AW91+BG91</f>
        <v>3</v>
      </c>
      <c r="BC91" s="177">
        <f t="shared" ref="BC91:BC100" si="103">+AX91+BH91</f>
        <v>4</v>
      </c>
      <c r="BD91" s="177">
        <f t="shared" ref="BD91:BD100" si="104">+AY91+BI91</f>
        <v>0</v>
      </c>
      <c r="BE91" s="177">
        <f t="shared" ref="BE91:BE100" si="105">+AZ91+BJ91</f>
        <v>4</v>
      </c>
      <c r="BF91" s="203">
        <f t="shared" ref="BF91:BF100" si="106">+BA91+BK91</f>
        <v>0</v>
      </c>
      <c r="BL91" s="355"/>
      <c r="BM91" s="355"/>
      <c r="BN91" s="64">
        <v>7</v>
      </c>
      <c r="BP91" s="47" t="s">
        <v>157</v>
      </c>
      <c r="BQ91" s="174"/>
      <c r="BR91" s="177">
        <v>0</v>
      </c>
      <c r="BS91" s="177">
        <v>0</v>
      </c>
      <c r="BT91" s="177">
        <v>0</v>
      </c>
      <c r="BU91" s="177">
        <f t="shared" si="94"/>
        <v>0</v>
      </c>
      <c r="BV91" s="177">
        <v>0</v>
      </c>
      <c r="BW91" s="202">
        <f t="shared" si="95"/>
        <v>1</v>
      </c>
      <c r="BX91" s="177">
        <f t="shared" si="95"/>
        <v>0</v>
      </c>
      <c r="BY91" s="177">
        <f t="shared" si="95"/>
        <v>0</v>
      </c>
      <c r="BZ91" s="177">
        <f t="shared" si="96"/>
        <v>0</v>
      </c>
      <c r="CA91" s="203">
        <f t="shared" si="97"/>
        <v>0</v>
      </c>
      <c r="CB91" s="48">
        <v>1</v>
      </c>
      <c r="CC91" s="48">
        <v>0</v>
      </c>
      <c r="CD91" s="48">
        <v>0</v>
      </c>
      <c r="CE91" s="48">
        <f t="shared" si="98"/>
        <v>0</v>
      </c>
      <c r="CF91" s="48">
        <v>0</v>
      </c>
      <c r="CG91" s="355"/>
    </row>
    <row r="92" spans="1:85" ht="16.5" customHeight="1" thickBot="1" x14ac:dyDescent="0.3">
      <c r="A92" s="355"/>
      <c r="B92" s="174"/>
      <c r="C92" s="174"/>
      <c r="D92" s="47" t="s">
        <v>134</v>
      </c>
      <c r="G92" s="32" t="s">
        <v>179</v>
      </c>
      <c r="I92" s="177">
        <v>4</v>
      </c>
      <c r="J92" s="177">
        <v>4</v>
      </c>
      <c r="K92" s="177">
        <v>0</v>
      </c>
      <c r="L92" s="318">
        <f t="shared" si="66"/>
        <v>4</v>
      </c>
      <c r="M92" s="177">
        <v>0</v>
      </c>
      <c r="N92" s="174"/>
      <c r="O92" s="174"/>
      <c r="P92" s="174"/>
      <c r="Q92" s="178"/>
      <c r="R92" s="178"/>
      <c r="S92" s="323"/>
      <c r="T92" s="118">
        <v>7.5</v>
      </c>
      <c r="U92" s="76" t="s">
        <v>127</v>
      </c>
      <c r="V92" s="76"/>
      <c r="W92" s="76"/>
      <c r="X92" s="76"/>
      <c r="Y92" s="119"/>
      <c r="Z92" s="177"/>
      <c r="AA92" s="177"/>
      <c r="AB92" s="177">
        <f t="shared" si="85"/>
        <v>1</v>
      </c>
      <c r="AC92" s="177">
        <f t="shared" si="85"/>
        <v>0</v>
      </c>
      <c r="AD92" s="177">
        <f t="shared" si="85"/>
        <v>1</v>
      </c>
      <c r="AE92" s="177">
        <f t="shared" si="85"/>
        <v>0</v>
      </c>
      <c r="AF92" s="411">
        <f t="shared" si="86"/>
        <v>0</v>
      </c>
      <c r="AG92" s="411"/>
      <c r="AH92" s="177">
        <f t="shared" si="87"/>
        <v>0</v>
      </c>
      <c r="AI92" s="177">
        <f t="shared" si="87"/>
        <v>0</v>
      </c>
      <c r="AJ92" s="177">
        <f t="shared" si="87"/>
        <v>3</v>
      </c>
      <c r="AK92" s="177">
        <f t="shared" si="87"/>
        <v>0</v>
      </c>
      <c r="AL92" s="177">
        <f t="shared" si="87"/>
        <v>0</v>
      </c>
      <c r="AM92" s="120">
        <f t="shared" si="88"/>
        <v>3</v>
      </c>
      <c r="AN92" s="177"/>
      <c r="AO92" s="177"/>
      <c r="AP92" s="177"/>
      <c r="AQ92" s="178"/>
      <c r="AR92" s="355"/>
      <c r="AS92" s="64">
        <v>9</v>
      </c>
      <c r="AT92" s="48">
        <v>19</v>
      </c>
      <c r="AU92" s="47" t="s">
        <v>35</v>
      </c>
      <c r="AV92" s="47" t="s">
        <v>308</v>
      </c>
      <c r="AW92" s="177">
        <v>4</v>
      </c>
      <c r="AX92" s="177">
        <v>1</v>
      </c>
      <c r="AY92" s="177">
        <v>3</v>
      </c>
      <c r="AZ92" s="177">
        <f t="shared" si="101"/>
        <v>4</v>
      </c>
      <c r="BA92" s="177">
        <v>0</v>
      </c>
      <c r="BB92" s="202">
        <f t="shared" si="102"/>
        <v>17</v>
      </c>
      <c r="BC92" s="177">
        <f t="shared" si="103"/>
        <v>9</v>
      </c>
      <c r="BD92" s="177">
        <f t="shared" si="104"/>
        <v>15</v>
      </c>
      <c r="BE92" s="177">
        <f t="shared" si="105"/>
        <v>24</v>
      </c>
      <c r="BF92" s="203">
        <f t="shared" si="106"/>
        <v>0</v>
      </c>
      <c r="BG92" s="48">
        <v>13</v>
      </c>
      <c r="BH92" s="48">
        <v>8</v>
      </c>
      <c r="BI92" s="48">
        <v>12</v>
      </c>
      <c r="BJ92" s="48">
        <f t="shared" ref="BJ92:BJ100" si="107">+BH92+BI92</f>
        <v>20</v>
      </c>
      <c r="BK92" s="48">
        <v>0</v>
      </c>
      <c r="BL92" s="355"/>
      <c r="BM92" s="355"/>
      <c r="BN92" s="64">
        <v>6.5</v>
      </c>
      <c r="BP92" s="47" t="s">
        <v>83</v>
      </c>
      <c r="BQ92" s="174"/>
      <c r="BR92" s="177">
        <v>1</v>
      </c>
      <c r="BS92" s="177">
        <v>0</v>
      </c>
      <c r="BT92" s="177">
        <v>0</v>
      </c>
      <c r="BU92" s="177">
        <f t="shared" si="94"/>
        <v>0</v>
      </c>
      <c r="BV92" s="177">
        <v>0</v>
      </c>
      <c r="BW92" s="202">
        <f t="shared" si="95"/>
        <v>3</v>
      </c>
      <c r="BX92" s="177">
        <f t="shared" si="95"/>
        <v>0</v>
      </c>
      <c r="BY92" s="177">
        <f t="shared" si="95"/>
        <v>1</v>
      </c>
      <c r="BZ92" s="177">
        <f t="shared" si="96"/>
        <v>1</v>
      </c>
      <c r="CA92" s="203">
        <f t="shared" si="97"/>
        <v>0</v>
      </c>
      <c r="CB92" s="48">
        <v>2</v>
      </c>
      <c r="CC92" s="48">
        <v>0</v>
      </c>
      <c r="CD92" s="48">
        <v>1</v>
      </c>
      <c r="CE92" s="48">
        <f t="shared" si="98"/>
        <v>1</v>
      </c>
      <c r="CF92" s="48">
        <v>0</v>
      </c>
      <c r="CG92" s="355"/>
    </row>
    <row r="93" spans="1:85" ht="16.5" customHeight="1" x14ac:dyDescent="0.25">
      <c r="A93" s="355"/>
      <c r="B93" s="174"/>
      <c r="C93" s="174"/>
      <c r="D93" s="47" t="s">
        <v>401</v>
      </c>
      <c r="G93" s="47" t="s">
        <v>308</v>
      </c>
      <c r="I93" s="177">
        <v>3</v>
      </c>
      <c r="J93" s="177">
        <v>4</v>
      </c>
      <c r="K93" s="177">
        <v>0</v>
      </c>
      <c r="L93" s="318">
        <f t="shared" si="66"/>
        <v>4</v>
      </c>
      <c r="M93" s="177">
        <v>0</v>
      </c>
      <c r="N93" s="177"/>
      <c r="O93" s="177"/>
      <c r="P93" s="174"/>
      <c r="Q93" s="178"/>
      <c r="R93" s="178"/>
      <c r="S93" s="323"/>
      <c r="T93" s="208"/>
      <c r="U93" s="214"/>
      <c r="V93" s="215" t="s">
        <v>655</v>
      </c>
      <c r="W93" s="214"/>
      <c r="X93" s="214"/>
      <c r="Y93" s="215"/>
      <c r="Z93" s="199"/>
      <c r="AA93" s="199"/>
      <c r="AB93" s="68">
        <f>SUM(AB86:AB92)</f>
        <v>13.5</v>
      </c>
      <c r="AC93" s="68">
        <f>SUM(AC86:AC92)</f>
        <v>9</v>
      </c>
      <c r="AD93" s="68">
        <f>SUM(AD86:AD92)</f>
        <v>4</v>
      </c>
      <c r="AE93" s="68">
        <f>SUM(AE86:AE92)</f>
        <v>1</v>
      </c>
      <c r="AF93" s="413">
        <f>(2*AC93+AE93)/(2*AB93)</f>
        <v>0.70370370370370372</v>
      </c>
      <c r="AG93" s="413"/>
      <c r="AH93" s="68">
        <f>SUM(AH86:AH92)</f>
        <v>2</v>
      </c>
      <c r="AI93" s="68">
        <f t="shared" ref="AI93:AL93" si="108">SUM(AI86:AI92)</f>
        <v>0</v>
      </c>
      <c r="AJ93" s="68">
        <f t="shared" si="108"/>
        <v>27</v>
      </c>
      <c r="AK93" s="68">
        <f t="shared" si="108"/>
        <v>0</v>
      </c>
      <c r="AL93" s="68">
        <f t="shared" si="108"/>
        <v>0</v>
      </c>
      <c r="AM93" s="85">
        <f>+AJ93/AB93</f>
        <v>2</v>
      </c>
      <c r="AN93" s="177"/>
      <c r="AO93" s="177"/>
      <c r="AP93" s="177"/>
      <c r="AQ93" s="178"/>
      <c r="AR93" s="355"/>
      <c r="AS93" s="64">
        <v>9.5</v>
      </c>
      <c r="AT93" s="48">
        <v>40</v>
      </c>
      <c r="AU93" s="47" t="s">
        <v>165</v>
      </c>
      <c r="AV93" s="47" t="s">
        <v>308</v>
      </c>
      <c r="AW93" s="177">
        <v>3</v>
      </c>
      <c r="AX93" s="177">
        <v>2</v>
      </c>
      <c r="AY93" s="177">
        <v>1</v>
      </c>
      <c r="AZ93" s="177">
        <f t="shared" si="101"/>
        <v>3</v>
      </c>
      <c r="BA93" s="177">
        <v>2</v>
      </c>
      <c r="BB93" s="202">
        <f t="shared" si="102"/>
        <v>17</v>
      </c>
      <c r="BC93" s="177">
        <f t="shared" si="103"/>
        <v>17</v>
      </c>
      <c r="BD93" s="177">
        <f t="shared" si="104"/>
        <v>12</v>
      </c>
      <c r="BE93" s="177">
        <f t="shared" si="105"/>
        <v>29</v>
      </c>
      <c r="BF93" s="203">
        <f t="shared" si="106"/>
        <v>6</v>
      </c>
      <c r="BG93" s="48">
        <v>14</v>
      </c>
      <c r="BH93" s="48">
        <v>15</v>
      </c>
      <c r="BI93" s="48">
        <v>11</v>
      </c>
      <c r="BJ93" s="48">
        <f t="shared" si="107"/>
        <v>26</v>
      </c>
      <c r="BK93" s="48">
        <v>4</v>
      </c>
      <c r="BL93" s="355"/>
      <c r="BM93" s="355"/>
      <c r="BN93" s="64">
        <v>8.5</v>
      </c>
      <c r="BP93" s="47" t="s">
        <v>40</v>
      </c>
      <c r="BR93" s="177">
        <v>1</v>
      </c>
      <c r="BS93" s="177">
        <v>0</v>
      </c>
      <c r="BT93" s="177">
        <v>1</v>
      </c>
      <c r="BU93" s="177">
        <f t="shared" si="94"/>
        <v>1</v>
      </c>
      <c r="BV93" s="177">
        <v>0</v>
      </c>
      <c r="BW93" s="202">
        <f t="shared" si="95"/>
        <v>1</v>
      </c>
      <c r="BX93" s="177">
        <f t="shared" si="95"/>
        <v>0</v>
      </c>
      <c r="BY93" s="177">
        <f t="shared" si="95"/>
        <v>1</v>
      </c>
      <c r="BZ93" s="177">
        <f t="shared" si="96"/>
        <v>1</v>
      </c>
      <c r="CA93" s="203">
        <f t="shared" si="97"/>
        <v>0</v>
      </c>
      <c r="CB93" s="48">
        <v>0</v>
      </c>
      <c r="CC93" s="48">
        <v>0</v>
      </c>
      <c r="CD93" s="48">
        <v>0</v>
      </c>
      <c r="CE93" s="48">
        <f t="shared" si="98"/>
        <v>0</v>
      </c>
      <c r="CF93" s="48">
        <v>0</v>
      </c>
      <c r="CG93" s="355"/>
    </row>
    <row r="94" spans="1:85" ht="16.5" customHeight="1" x14ac:dyDescent="0.25">
      <c r="A94" s="355"/>
      <c r="B94" s="174"/>
      <c r="C94" s="174"/>
      <c r="D94" s="47" t="s">
        <v>39</v>
      </c>
      <c r="G94" s="47" t="s">
        <v>21</v>
      </c>
      <c r="I94" s="177">
        <v>4</v>
      </c>
      <c r="J94" s="177">
        <v>3</v>
      </c>
      <c r="K94" s="177">
        <v>1</v>
      </c>
      <c r="L94" s="318">
        <f t="shared" si="66"/>
        <v>4</v>
      </c>
      <c r="M94" s="177">
        <v>0</v>
      </c>
      <c r="N94" s="177"/>
      <c r="O94" s="177"/>
      <c r="P94" s="174"/>
      <c r="Q94" s="178"/>
      <c r="R94" s="178"/>
      <c r="S94" s="323"/>
      <c r="T94" s="194"/>
      <c r="U94" s="175"/>
      <c r="V94" s="175"/>
      <c r="W94" s="175"/>
      <c r="X94" s="176"/>
      <c r="Y94" s="175"/>
      <c r="Z94" s="177"/>
      <c r="AA94" s="177"/>
      <c r="AB94" s="177"/>
      <c r="AC94" s="177"/>
      <c r="AD94" s="177"/>
      <c r="AE94" s="195"/>
      <c r="AF94" s="177"/>
      <c r="AG94" s="177"/>
      <c r="AH94" s="177"/>
      <c r="AI94" s="177"/>
      <c r="AJ94" s="177"/>
      <c r="AK94" s="204"/>
      <c r="AL94" s="174"/>
      <c r="AM94" s="174"/>
      <c r="AN94" s="177"/>
      <c r="AO94" s="177"/>
      <c r="AP94" s="177"/>
      <c r="AQ94" s="178"/>
      <c r="AR94" s="355"/>
      <c r="AS94" s="64">
        <v>6.5</v>
      </c>
      <c r="AT94" s="48">
        <v>66</v>
      </c>
      <c r="AU94" s="47" t="s">
        <v>48</v>
      </c>
      <c r="AV94" s="47" t="s">
        <v>308</v>
      </c>
      <c r="AW94" s="177">
        <v>4</v>
      </c>
      <c r="AX94" s="177">
        <v>1</v>
      </c>
      <c r="AY94" s="177">
        <v>2</v>
      </c>
      <c r="AZ94" s="177">
        <f t="shared" si="101"/>
        <v>3</v>
      </c>
      <c r="BA94" s="177">
        <v>0</v>
      </c>
      <c r="BB94" s="202">
        <f t="shared" si="102"/>
        <v>14</v>
      </c>
      <c r="BC94" s="177">
        <f t="shared" si="103"/>
        <v>4</v>
      </c>
      <c r="BD94" s="177">
        <f t="shared" si="104"/>
        <v>10</v>
      </c>
      <c r="BE94" s="177">
        <f t="shared" si="105"/>
        <v>14</v>
      </c>
      <c r="BF94" s="203">
        <f t="shared" si="106"/>
        <v>0</v>
      </c>
      <c r="BG94" s="48">
        <v>10</v>
      </c>
      <c r="BH94" s="48">
        <v>3</v>
      </c>
      <c r="BI94" s="48">
        <v>8</v>
      </c>
      <c r="BJ94" s="48">
        <f t="shared" si="107"/>
        <v>11</v>
      </c>
      <c r="BK94" s="48">
        <v>0</v>
      </c>
      <c r="BL94" s="355"/>
      <c r="BM94" s="355"/>
      <c r="BN94" s="64">
        <v>7</v>
      </c>
      <c r="BP94" s="47" t="s">
        <v>49</v>
      </c>
      <c r="BQ94" s="174"/>
      <c r="BR94" s="177">
        <v>1</v>
      </c>
      <c r="BS94" s="177">
        <v>0</v>
      </c>
      <c r="BT94" s="177">
        <v>0</v>
      </c>
      <c r="BU94" s="177">
        <f t="shared" si="94"/>
        <v>0</v>
      </c>
      <c r="BV94" s="177">
        <v>0</v>
      </c>
      <c r="BW94" s="202">
        <f t="shared" si="95"/>
        <v>1</v>
      </c>
      <c r="BX94" s="177">
        <f t="shared" si="95"/>
        <v>0</v>
      </c>
      <c r="BY94" s="177">
        <f t="shared" si="95"/>
        <v>0</v>
      </c>
      <c r="BZ94" s="177">
        <f t="shared" si="96"/>
        <v>0</v>
      </c>
      <c r="CA94" s="203">
        <f t="shared" si="97"/>
        <v>0</v>
      </c>
      <c r="CB94" s="48">
        <v>0</v>
      </c>
      <c r="CC94" s="48">
        <v>0</v>
      </c>
      <c r="CD94" s="48">
        <v>0</v>
      </c>
      <c r="CE94" s="48">
        <f t="shared" si="98"/>
        <v>0</v>
      </c>
      <c r="CF94" s="48">
        <v>0</v>
      </c>
      <c r="CG94" s="355"/>
    </row>
    <row r="95" spans="1:85" ht="16.5" customHeight="1" x14ac:dyDescent="0.25">
      <c r="A95" s="355"/>
      <c r="B95" s="174"/>
      <c r="C95" s="174"/>
      <c r="D95" s="47" t="s">
        <v>267</v>
      </c>
      <c r="G95" s="175" t="s">
        <v>177</v>
      </c>
      <c r="I95" s="177">
        <v>4</v>
      </c>
      <c r="J95" s="177">
        <v>2</v>
      </c>
      <c r="K95" s="177">
        <v>2</v>
      </c>
      <c r="L95" s="318">
        <f t="shared" si="66"/>
        <v>4</v>
      </c>
      <c r="M95" s="177">
        <v>0</v>
      </c>
      <c r="N95" s="177"/>
      <c r="O95" s="177"/>
      <c r="P95" s="174"/>
      <c r="Q95" s="178"/>
      <c r="R95" s="178"/>
      <c r="S95" s="323"/>
      <c r="T95" s="194"/>
      <c r="U95" s="175"/>
      <c r="V95" s="175"/>
      <c r="W95" s="175"/>
      <c r="X95" s="176"/>
      <c r="Y95" s="175"/>
      <c r="Z95" s="177"/>
      <c r="AA95" s="177"/>
      <c r="AB95" s="177"/>
      <c r="AC95" s="177"/>
      <c r="AD95" s="177"/>
      <c r="AE95" s="195"/>
      <c r="AF95" s="177"/>
      <c r="AG95" s="177"/>
      <c r="AH95" s="177"/>
      <c r="AI95" s="177"/>
      <c r="AJ95" s="177"/>
      <c r="AK95" s="204"/>
      <c r="AL95" s="352"/>
      <c r="AM95" s="352"/>
      <c r="AN95" s="177"/>
      <c r="AO95" s="177"/>
      <c r="AP95" s="177"/>
      <c r="AQ95" s="178"/>
      <c r="AR95" s="355"/>
      <c r="AS95" s="64">
        <v>7</v>
      </c>
      <c r="AT95" s="48">
        <v>28</v>
      </c>
      <c r="AU95" s="47" t="s">
        <v>188</v>
      </c>
      <c r="AV95" s="47" t="s">
        <v>308</v>
      </c>
      <c r="AW95" s="177">
        <v>4</v>
      </c>
      <c r="AX95" s="177">
        <v>1</v>
      </c>
      <c r="AY95" s="177">
        <v>1</v>
      </c>
      <c r="AZ95" s="177">
        <f t="shared" si="101"/>
        <v>2</v>
      </c>
      <c r="BA95" s="177">
        <v>0</v>
      </c>
      <c r="BB95" s="202">
        <f t="shared" si="102"/>
        <v>19</v>
      </c>
      <c r="BC95" s="177">
        <f t="shared" si="103"/>
        <v>6</v>
      </c>
      <c r="BD95" s="177">
        <f t="shared" si="104"/>
        <v>9</v>
      </c>
      <c r="BE95" s="177">
        <f t="shared" si="105"/>
        <v>15</v>
      </c>
      <c r="BF95" s="203">
        <f t="shared" si="106"/>
        <v>0</v>
      </c>
      <c r="BG95" s="48">
        <v>15</v>
      </c>
      <c r="BH95" s="48">
        <v>5</v>
      </c>
      <c r="BI95" s="48">
        <v>8</v>
      </c>
      <c r="BJ95" s="48">
        <f t="shared" si="107"/>
        <v>13</v>
      </c>
      <c r="BK95" s="48">
        <v>0</v>
      </c>
      <c r="BL95" s="355"/>
      <c r="BM95" s="355"/>
      <c r="BN95" s="64">
        <v>7</v>
      </c>
      <c r="BP95" s="47" t="s">
        <v>58</v>
      </c>
      <c r="BQ95" s="174"/>
      <c r="BR95" s="177">
        <v>1</v>
      </c>
      <c r="BS95" s="177">
        <v>0</v>
      </c>
      <c r="BT95" s="177">
        <v>0</v>
      </c>
      <c r="BU95" s="177">
        <f t="shared" si="94"/>
        <v>0</v>
      </c>
      <c r="BV95" s="177">
        <v>2</v>
      </c>
      <c r="BW95" s="202">
        <f t="shared" ref="BW95:BY99" si="109">+CB95+BR95</f>
        <v>1</v>
      </c>
      <c r="BX95" s="177">
        <f t="shared" si="109"/>
        <v>0</v>
      </c>
      <c r="BY95" s="177">
        <f t="shared" si="109"/>
        <v>0</v>
      </c>
      <c r="BZ95" s="177">
        <f t="shared" si="96"/>
        <v>0</v>
      </c>
      <c r="CA95" s="203">
        <f t="shared" si="97"/>
        <v>2</v>
      </c>
      <c r="CB95" s="48">
        <v>0</v>
      </c>
      <c r="CC95" s="48">
        <v>0</v>
      </c>
      <c r="CD95" s="48">
        <v>0</v>
      </c>
      <c r="CE95" s="48">
        <f t="shared" si="98"/>
        <v>0</v>
      </c>
      <c r="CF95" s="48">
        <v>0</v>
      </c>
      <c r="CG95" s="355"/>
    </row>
    <row r="96" spans="1:85" ht="16.5" customHeight="1" x14ac:dyDescent="0.25">
      <c r="A96" s="355"/>
      <c r="B96" s="174"/>
      <c r="C96" s="174"/>
      <c r="D96" s="47" t="s">
        <v>83</v>
      </c>
      <c r="G96" s="47" t="s">
        <v>309</v>
      </c>
      <c r="I96" s="177">
        <v>4</v>
      </c>
      <c r="J96" s="177">
        <v>2</v>
      </c>
      <c r="K96" s="177">
        <v>2</v>
      </c>
      <c r="L96" s="318">
        <f t="shared" si="66"/>
        <v>4</v>
      </c>
      <c r="M96" s="177">
        <v>0</v>
      </c>
      <c r="N96" s="177"/>
      <c r="O96" s="177"/>
      <c r="P96" s="174"/>
      <c r="Q96" s="178"/>
      <c r="R96" s="178"/>
      <c r="S96" s="323"/>
      <c r="T96" s="408" t="s">
        <v>633</v>
      </c>
      <c r="U96" s="408"/>
      <c r="V96" s="408"/>
      <c r="W96" s="408"/>
      <c r="X96" s="408"/>
      <c r="Y96" s="408"/>
      <c r="Z96" s="408"/>
      <c r="AA96" s="408"/>
      <c r="AB96" s="408"/>
      <c r="AC96" s="408"/>
      <c r="AD96" s="408"/>
      <c r="AE96" s="408"/>
      <c r="AF96" s="408"/>
      <c r="AG96" s="408"/>
      <c r="AH96" s="408"/>
      <c r="AI96" s="408"/>
      <c r="AJ96" s="408"/>
      <c r="AK96" s="408"/>
      <c r="AL96" s="408"/>
      <c r="AM96" s="408"/>
      <c r="AN96" s="177"/>
      <c r="AO96" s="177"/>
      <c r="AP96" s="177"/>
      <c r="AQ96" s="178"/>
      <c r="AR96" s="355"/>
      <c r="AS96" s="64">
        <v>6.5</v>
      </c>
      <c r="AT96" s="48">
        <v>55</v>
      </c>
      <c r="AU96" s="47" t="s">
        <v>62</v>
      </c>
      <c r="AV96" s="47" t="s">
        <v>308</v>
      </c>
      <c r="AW96" s="177">
        <v>4</v>
      </c>
      <c r="AX96" s="177">
        <v>0</v>
      </c>
      <c r="AY96" s="177">
        <v>2</v>
      </c>
      <c r="AZ96" s="177">
        <f t="shared" si="101"/>
        <v>2</v>
      </c>
      <c r="BA96" s="177">
        <v>2</v>
      </c>
      <c r="BB96" s="202">
        <f t="shared" si="102"/>
        <v>14</v>
      </c>
      <c r="BC96" s="177">
        <f t="shared" si="103"/>
        <v>0</v>
      </c>
      <c r="BD96" s="177">
        <f t="shared" si="104"/>
        <v>4</v>
      </c>
      <c r="BE96" s="177">
        <f t="shared" si="105"/>
        <v>4</v>
      </c>
      <c r="BF96" s="203">
        <f t="shared" si="106"/>
        <v>6</v>
      </c>
      <c r="BG96" s="48">
        <v>10</v>
      </c>
      <c r="BH96" s="48">
        <v>0</v>
      </c>
      <c r="BI96" s="48">
        <v>2</v>
      </c>
      <c r="BJ96" s="48">
        <f t="shared" si="107"/>
        <v>2</v>
      </c>
      <c r="BK96" s="48">
        <v>4</v>
      </c>
      <c r="BL96" s="355"/>
      <c r="BM96" s="355"/>
      <c r="BN96" s="64">
        <v>8</v>
      </c>
      <c r="BP96" s="47" t="s">
        <v>154</v>
      </c>
      <c r="BQ96" s="174"/>
      <c r="BR96" s="177">
        <v>0</v>
      </c>
      <c r="BS96" s="177">
        <v>0</v>
      </c>
      <c r="BT96" s="177">
        <v>0</v>
      </c>
      <c r="BU96" s="177">
        <f t="shared" si="94"/>
        <v>0</v>
      </c>
      <c r="BV96" s="177">
        <v>0</v>
      </c>
      <c r="BW96" s="202">
        <f t="shared" si="109"/>
        <v>1</v>
      </c>
      <c r="BX96" s="177">
        <f t="shared" si="109"/>
        <v>0</v>
      </c>
      <c r="BY96" s="177">
        <f t="shared" si="109"/>
        <v>2</v>
      </c>
      <c r="BZ96" s="177">
        <f t="shared" si="96"/>
        <v>2</v>
      </c>
      <c r="CA96" s="203">
        <f t="shared" si="97"/>
        <v>0</v>
      </c>
      <c r="CB96" s="48">
        <v>1</v>
      </c>
      <c r="CC96" s="48">
        <v>0</v>
      </c>
      <c r="CD96" s="48">
        <v>2</v>
      </c>
      <c r="CE96" s="48">
        <f t="shared" si="98"/>
        <v>2</v>
      </c>
      <c r="CF96" s="48">
        <v>0</v>
      </c>
      <c r="CG96" s="355"/>
    </row>
    <row r="97" spans="1:85" ht="16.5" customHeight="1" x14ac:dyDescent="0.25">
      <c r="A97" s="355"/>
      <c r="B97" s="174"/>
      <c r="C97" s="174"/>
      <c r="D97" s="47" t="s">
        <v>35</v>
      </c>
      <c r="G97" s="47" t="s">
        <v>308</v>
      </c>
      <c r="I97" s="177">
        <v>4</v>
      </c>
      <c r="J97" s="177">
        <v>1</v>
      </c>
      <c r="K97" s="177">
        <v>3</v>
      </c>
      <c r="L97" s="318">
        <f t="shared" si="66"/>
        <v>4</v>
      </c>
      <c r="M97" s="177">
        <v>0</v>
      </c>
      <c r="N97" s="174"/>
      <c r="O97" s="174"/>
      <c r="P97" s="174"/>
      <c r="Q97" s="178"/>
      <c r="R97" s="178"/>
      <c r="S97" s="323"/>
      <c r="T97" s="194"/>
      <c r="U97" s="175"/>
      <c r="V97" s="174"/>
      <c r="W97" s="174"/>
      <c r="X97" s="174"/>
      <c r="Y97" s="174"/>
      <c r="Z97" s="177"/>
      <c r="AA97" s="177"/>
      <c r="AB97" s="177"/>
      <c r="AC97" s="177"/>
      <c r="AD97" s="177"/>
      <c r="AE97" s="174"/>
      <c r="AF97" s="194"/>
      <c r="AG97" s="175"/>
      <c r="AH97" s="174"/>
      <c r="AI97" s="174"/>
      <c r="AJ97" s="174"/>
      <c r="AK97" s="174"/>
      <c r="AL97" s="177"/>
      <c r="AM97" s="177"/>
      <c r="AN97" s="177"/>
      <c r="AO97" s="177"/>
      <c r="AP97" s="177"/>
      <c r="AQ97" s="178"/>
      <c r="AR97" s="355"/>
      <c r="AS97" s="64">
        <v>7</v>
      </c>
      <c r="AT97" s="48">
        <v>86</v>
      </c>
      <c r="AU97" s="47" t="s">
        <v>157</v>
      </c>
      <c r="AV97" s="47" t="s">
        <v>308</v>
      </c>
      <c r="AW97" s="177">
        <v>4</v>
      </c>
      <c r="AX97" s="177">
        <v>1</v>
      </c>
      <c r="AY97" s="177">
        <v>0</v>
      </c>
      <c r="AZ97" s="177">
        <f t="shared" si="101"/>
        <v>1</v>
      </c>
      <c r="BA97" s="177">
        <v>2</v>
      </c>
      <c r="BB97" s="202">
        <f t="shared" si="102"/>
        <v>18</v>
      </c>
      <c r="BC97" s="177">
        <f t="shared" si="103"/>
        <v>4</v>
      </c>
      <c r="BD97" s="177">
        <f t="shared" si="104"/>
        <v>3</v>
      </c>
      <c r="BE97" s="177">
        <f t="shared" si="105"/>
        <v>7</v>
      </c>
      <c r="BF97" s="203">
        <f t="shared" si="106"/>
        <v>4</v>
      </c>
      <c r="BG97" s="48">
        <v>14</v>
      </c>
      <c r="BH97" s="48">
        <v>3</v>
      </c>
      <c r="BI97" s="48">
        <v>3</v>
      </c>
      <c r="BJ97" s="48">
        <f t="shared" si="107"/>
        <v>6</v>
      </c>
      <c r="BK97" s="48">
        <v>2</v>
      </c>
      <c r="BL97" s="355"/>
      <c r="BM97" s="355"/>
      <c r="BN97" s="64">
        <v>6</v>
      </c>
      <c r="BP97" s="47" t="s">
        <v>97</v>
      </c>
      <c r="BQ97" s="174"/>
      <c r="BR97" s="177">
        <v>1</v>
      </c>
      <c r="BS97" s="177">
        <v>0</v>
      </c>
      <c r="BT97" s="177">
        <v>0</v>
      </c>
      <c r="BU97" s="177">
        <f t="shared" si="94"/>
        <v>0</v>
      </c>
      <c r="BV97" s="177">
        <v>0</v>
      </c>
      <c r="BW97" s="202">
        <f t="shared" si="109"/>
        <v>5</v>
      </c>
      <c r="BX97" s="177">
        <f t="shared" si="109"/>
        <v>0</v>
      </c>
      <c r="BY97" s="177">
        <f t="shared" si="109"/>
        <v>0</v>
      </c>
      <c r="BZ97" s="177">
        <f t="shared" si="96"/>
        <v>0</v>
      </c>
      <c r="CA97" s="203">
        <f t="shared" si="97"/>
        <v>2</v>
      </c>
      <c r="CB97" s="48">
        <v>4</v>
      </c>
      <c r="CC97" s="48">
        <v>0</v>
      </c>
      <c r="CD97" s="48">
        <v>0</v>
      </c>
      <c r="CE97" s="48">
        <f t="shared" si="98"/>
        <v>0</v>
      </c>
      <c r="CF97" s="48">
        <v>2</v>
      </c>
      <c r="CG97" s="355"/>
    </row>
    <row r="98" spans="1:85" ht="16.5" customHeight="1" thickBot="1" x14ac:dyDescent="0.3">
      <c r="A98" s="355"/>
      <c r="B98" s="174"/>
      <c r="C98" s="174"/>
      <c r="D98" s="47" t="s">
        <v>43</v>
      </c>
      <c r="G98" s="175" t="s">
        <v>307</v>
      </c>
      <c r="I98" s="177">
        <v>4</v>
      </c>
      <c r="J98" s="177">
        <v>0</v>
      </c>
      <c r="K98" s="177">
        <v>4</v>
      </c>
      <c r="L98" s="318">
        <f t="shared" si="66"/>
        <v>4</v>
      </c>
      <c r="M98" s="177">
        <v>0</v>
      </c>
      <c r="N98" s="174"/>
      <c r="O98" s="174"/>
      <c r="P98" s="174"/>
      <c r="Q98" s="178"/>
      <c r="R98" s="178"/>
      <c r="S98" s="323"/>
      <c r="T98" s="67" t="s">
        <v>310</v>
      </c>
      <c r="U98" s="245" t="s">
        <v>145</v>
      </c>
      <c r="V98" s="67"/>
      <c r="W98" s="67"/>
      <c r="X98" s="67"/>
      <c r="Y98" s="67"/>
      <c r="Z98" s="67"/>
      <c r="AA98" s="67"/>
      <c r="AB98" s="359" t="s">
        <v>4</v>
      </c>
      <c r="AC98" s="359" t="s">
        <v>8</v>
      </c>
      <c r="AD98" s="359" t="s">
        <v>9</v>
      </c>
      <c r="AE98" s="359" t="s">
        <v>10</v>
      </c>
      <c r="AF98" s="414" t="s">
        <v>129</v>
      </c>
      <c r="AG98" s="414"/>
      <c r="AH98" s="359" t="s">
        <v>3</v>
      </c>
      <c r="AI98" s="359" t="s">
        <v>130</v>
      </c>
      <c r="AJ98" s="359" t="s">
        <v>5</v>
      </c>
      <c r="AK98" s="359" t="s">
        <v>7</v>
      </c>
      <c r="AL98" s="359" t="s">
        <v>6</v>
      </c>
      <c r="AM98" s="359" t="s">
        <v>131</v>
      </c>
      <c r="AN98" s="177"/>
      <c r="AO98" s="177"/>
      <c r="AP98" s="177"/>
      <c r="AQ98" s="178"/>
      <c r="AR98" s="355"/>
      <c r="AS98" s="64">
        <v>7.5</v>
      </c>
      <c r="AT98" s="48">
        <v>7</v>
      </c>
      <c r="AU98" s="47" t="s">
        <v>42</v>
      </c>
      <c r="AV98" s="47" t="s">
        <v>308</v>
      </c>
      <c r="AW98" s="177">
        <v>4</v>
      </c>
      <c r="AX98" s="177">
        <v>0</v>
      </c>
      <c r="AY98" s="177">
        <v>1</v>
      </c>
      <c r="AZ98" s="177">
        <f t="shared" si="101"/>
        <v>1</v>
      </c>
      <c r="BA98" s="177">
        <v>4</v>
      </c>
      <c r="BB98" s="202">
        <f t="shared" si="102"/>
        <v>18</v>
      </c>
      <c r="BC98" s="177">
        <f t="shared" si="103"/>
        <v>2</v>
      </c>
      <c r="BD98" s="177">
        <f t="shared" si="104"/>
        <v>7</v>
      </c>
      <c r="BE98" s="177">
        <f t="shared" si="105"/>
        <v>9</v>
      </c>
      <c r="BF98" s="203">
        <f t="shared" si="106"/>
        <v>4</v>
      </c>
      <c r="BG98" s="48">
        <v>14</v>
      </c>
      <c r="BH98" s="48">
        <v>2</v>
      </c>
      <c r="BI98" s="48">
        <v>6</v>
      </c>
      <c r="BJ98" s="48">
        <f t="shared" si="107"/>
        <v>8</v>
      </c>
      <c r="BK98" s="48">
        <v>0</v>
      </c>
      <c r="BL98" s="355"/>
      <c r="BM98" s="355"/>
      <c r="BN98" s="64">
        <v>6.5</v>
      </c>
      <c r="BP98" s="47" t="s">
        <v>119</v>
      </c>
      <c r="BQ98" s="174"/>
      <c r="BR98" s="177">
        <v>0</v>
      </c>
      <c r="BS98" s="177">
        <v>0</v>
      </c>
      <c r="BT98" s="177">
        <v>0</v>
      </c>
      <c r="BU98" s="177">
        <f t="shared" si="94"/>
        <v>0</v>
      </c>
      <c r="BV98" s="177">
        <v>0</v>
      </c>
      <c r="BW98" s="202">
        <f t="shared" si="109"/>
        <v>2</v>
      </c>
      <c r="BX98" s="177">
        <f t="shared" si="109"/>
        <v>0</v>
      </c>
      <c r="BY98" s="177">
        <f t="shared" si="109"/>
        <v>0</v>
      </c>
      <c r="BZ98" s="177">
        <f t="shared" si="96"/>
        <v>0</v>
      </c>
      <c r="CA98" s="203">
        <f t="shared" si="97"/>
        <v>0</v>
      </c>
      <c r="CB98" s="48">
        <v>2</v>
      </c>
      <c r="CC98" s="48">
        <v>0</v>
      </c>
      <c r="CD98" s="48">
        <v>0</v>
      </c>
      <c r="CE98" s="48">
        <f t="shared" si="98"/>
        <v>0</v>
      </c>
      <c r="CF98" s="48">
        <v>0</v>
      </c>
      <c r="CG98" s="355"/>
    </row>
    <row r="99" spans="1:85" ht="16.5" customHeight="1" thickBot="1" x14ac:dyDescent="0.3">
      <c r="A99" s="355"/>
      <c r="B99" s="174"/>
      <c r="C99" s="174"/>
      <c r="N99" s="174"/>
      <c r="O99" s="174"/>
      <c r="P99" s="174"/>
      <c r="Q99" s="178"/>
      <c r="R99" s="178"/>
      <c r="S99" s="323"/>
      <c r="T99" s="118">
        <v>7.5</v>
      </c>
      <c r="U99" s="76" t="s">
        <v>98</v>
      </c>
      <c r="V99" s="76"/>
      <c r="W99" s="76"/>
      <c r="X99" s="76"/>
      <c r="Y99" s="119"/>
      <c r="Z99" s="76"/>
      <c r="AA99" s="58"/>
      <c r="AB99" s="58">
        <v>3</v>
      </c>
      <c r="AC99" s="58">
        <v>2</v>
      </c>
      <c r="AD99" s="58">
        <v>1</v>
      </c>
      <c r="AE99" s="58">
        <v>0</v>
      </c>
      <c r="AF99" s="413">
        <f t="shared" ref="AF99:AF104" si="110">(2*AC99+AE99)/(2*AB99)</f>
        <v>0.66666666666666663</v>
      </c>
      <c r="AG99" s="413"/>
      <c r="AH99" s="58">
        <v>0</v>
      </c>
      <c r="AI99" s="58">
        <v>0</v>
      </c>
      <c r="AJ99" s="58">
        <v>6</v>
      </c>
      <c r="AK99" s="58">
        <v>0</v>
      </c>
      <c r="AL99" s="58">
        <v>0</v>
      </c>
      <c r="AM99" s="120">
        <f t="shared" ref="AM99:AM104" si="111">+AJ99/AB99</f>
        <v>2</v>
      </c>
      <c r="AN99" s="177"/>
      <c r="AO99" s="177"/>
      <c r="AP99" s="177"/>
      <c r="AQ99" s="178"/>
      <c r="AR99" s="355"/>
      <c r="AS99" s="64">
        <v>6</v>
      </c>
      <c r="AT99" s="48">
        <v>3</v>
      </c>
      <c r="AU99" s="47" t="s">
        <v>81</v>
      </c>
      <c r="AV99" s="47" t="s">
        <v>308</v>
      </c>
      <c r="AW99" s="177">
        <v>3</v>
      </c>
      <c r="AX99" s="177">
        <v>0</v>
      </c>
      <c r="AY99" s="177">
        <v>1</v>
      </c>
      <c r="AZ99" s="177">
        <f t="shared" si="101"/>
        <v>1</v>
      </c>
      <c r="BA99" s="177">
        <v>2</v>
      </c>
      <c r="BB99" s="202">
        <f t="shared" si="102"/>
        <v>9</v>
      </c>
      <c r="BC99" s="177">
        <f t="shared" si="103"/>
        <v>0</v>
      </c>
      <c r="BD99" s="177">
        <f t="shared" si="104"/>
        <v>8</v>
      </c>
      <c r="BE99" s="177">
        <f t="shared" si="105"/>
        <v>8</v>
      </c>
      <c r="BF99" s="203">
        <f t="shared" si="106"/>
        <v>2</v>
      </c>
      <c r="BG99" s="48">
        <v>6</v>
      </c>
      <c r="BH99" s="48">
        <v>0</v>
      </c>
      <c r="BI99" s="48">
        <v>7</v>
      </c>
      <c r="BJ99" s="48">
        <f t="shared" si="107"/>
        <v>7</v>
      </c>
      <c r="BK99" s="48">
        <v>0</v>
      </c>
      <c r="BL99" s="355"/>
      <c r="BM99" s="355"/>
      <c r="BN99" s="64">
        <v>9.5</v>
      </c>
      <c r="BP99" s="47" t="s">
        <v>91</v>
      </c>
      <c r="BQ99" s="174"/>
      <c r="BR99" s="177">
        <v>0</v>
      </c>
      <c r="BS99" s="177">
        <v>0</v>
      </c>
      <c r="BT99" s="177">
        <v>0</v>
      </c>
      <c r="BU99" s="177">
        <f t="shared" si="94"/>
        <v>0</v>
      </c>
      <c r="BV99" s="177">
        <v>0</v>
      </c>
      <c r="BW99" s="202">
        <f t="shared" si="109"/>
        <v>1</v>
      </c>
      <c r="BX99" s="177">
        <f t="shared" si="109"/>
        <v>0</v>
      </c>
      <c r="BY99" s="177">
        <f t="shared" si="109"/>
        <v>1</v>
      </c>
      <c r="BZ99" s="177">
        <f t="shared" si="96"/>
        <v>1</v>
      </c>
      <c r="CA99" s="203">
        <f t="shared" si="97"/>
        <v>2</v>
      </c>
      <c r="CB99" s="48">
        <v>1</v>
      </c>
      <c r="CC99" s="48">
        <v>0</v>
      </c>
      <c r="CD99" s="48">
        <v>1</v>
      </c>
      <c r="CE99" s="48">
        <f t="shared" si="98"/>
        <v>1</v>
      </c>
      <c r="CF99" s="48">
        <v>2</v>
      </c>
      <c r="CG99" s="355"/>
    </row>
    <row r="100" spans="1:85" ht="16.5" customHeight="1" x14ac:dyDescent="0.25">
      <c r="A100" s="355"/>
      <c r="B100" s="174"/>
      <c r="C100" s="174"/>
      <c r="N100" s="174"/>
      <c r="O100" s="174"/>
      <c r="P100" s="174"/>
      <c r="Q100" s="178"/>
      <c r="R100" s="178"/>
      <c r="S100" s="323"/>
      <c r="T100" s="118">
        <v>7.5</v>
      </c>
      <c r="U100" s="76" t="s">
        <v>327</v>
      </c>
      <c r="V100" s="76"/>
      <c r="W100" s="76"/>
      <c r="X100" s="76"/>
      <c r="Y100" s="119"/>
      <c r="Z100" s="76"/>
      <c r="AA100" s="58"/>
      <c r="AB100" s="58">
        <v>1</v>
      </c>
      <c r="AC100" s="58">
        <v>1</v>
      </c>
      <c r="AD100" s="58">
        <v>0</v>
      </c>
      <c r="AE100" s="58">
        <v>0</v>
      </c>
      <c r="AF100" s="411">
        <f t="shared" si="110"/>
        <v>1</v>
      </c>
      <c r="AG100" s="411"/>
      <c r="AH100" s="58">
        <v>0</v>
      </c>
      <c r="AI100" s="58">
        <v>0</v>
      </c>
      <c r="AJ100" s="58">
        <v>1</v>
      </c>
      <c r="AK100" s="58">
        <v>0</v>
      </c>
      <c r="AL100" s="58">
        <v>0</v>
      </c>
      <c r="AM100" s="120">
        <f t="shared" si="111"/>
        <v>1</v>
      </c>
      <c r="AN100" s="177"/>
      <c r="AO100" s="177"/>
      <c r="AP100" s="177"/>
      <c r="AQ100" s="178"/>
      <c r="AR100" s="355"/>
      <c r="AS100" s="64">
        <v>7.5</v>
      </c>
      <c r="AT100" s="48">
        <v>4</v>
      </c>
      <c r="AU100" s="47" t="s">
        <v>115</v>
      </c>
      <c r="AV100" s="47" t="s">
        <v>308</v>
      </c>
      <c r="AW100" s="177">
        <v>0</v>
      </c>
      <c r="AX100" s="177">
        <v>0</v>
      </c>
      <c r="AY100" s="177">
        <v>0</v>
      </c>
      <c r="AZ100" s="177">
        <f t="shared" si="101"/>
        <v>0</v>
      </c>
      <c r="BA100" s="177">
        <v>0</v>
      </c>
      <c r="BB100" s="202">
        <f t="shared" si="102"/>
        <v>15</v>
      </c>
      <c r="BC100" s="177">
        <f t="shared" si="103"/>
        <v>0</v>
      </c>
      <c r="BD100" s="177">
        <f t="shared" si="104"/>
        <v>3</v>
      </c>
      <c r="BE100" s="177">
        <f t="shared" si="105"/>
        <v>3</v>
      </c>
      <c r="BF100" s="203">
        <f t="shared" si="106"/>
        <v>0</v>
      </c>
      <c r="BG100" s="48">
        <v>15</v>
      </c>
      <c r="BH100" s="48">
        <v>0</v>
      </c>
      <c r="BI100" s="48">
        <v>3</v>
      </c>
      <c r="BJ100" s="48">
        <f t="shared" si="107"/>
        <v>3</v>
      </c>
      <c r="BK100" s="48">
        <v>0</v>
      </c>
      <c r="BL100" s="355"/>
      <c r="BM100" s="355"/>
      <c r="BN100" s="232" t="s">
        <v>641</v>
      </c>
      <c r="BO100" s="232"/>
      <c r="BP100" s="233"/>
      <c r="BQ100" s="208"/>
      <c r="BR100" s="199">
        <f t="shared" ref="BR100:CF100" si="112">SUM(BR78:BR99)</f>
        <v>11</v>
      </c>
      <c r="BS100" s="199">
        <f t="shared" si="112"/>
        <v>1</v>
      </c>
      <c r="BT100" s="199">
        <f t="shared" si="112"/>
        <v>1</v>
      </c>
      <c r="BU100" s="199">
        <f t="shared" si="112"/>
        <v>2</v>
      </c>
      <c r="BV100" s="199">
        <f t="shared" si="112"/>
        <v>2</v>
      </c>
      <c r="BW100" s="199">
        <f t="shared" si="112"/>
        <v>36</v>
      </c>
      <c r="BX100" s="199">
        <f t="shared" si="112"/>
        <v>7</v>
      </c>
      <c r="BY100" s="199">
        <f t="shared" si="112"/>
        <v>8</v>
      </c>
      <c r="BZ100" s="199">
        <f t="shared" si="112"/>
        <v>15</v>
      </c>
      <c r="CA100" s="199">
        <f t="shared" si="112"/>
        <v>8</v>
      </c>
      <c r="CB100" s="199">
        <f t="shared" si="112"/>
        <v>25</v>
      </c>
      <c r="CC100" s="199">
        <f t="shared" si="112"/>
        <v>6</v>
      </c>
      <c r="CD100" s="199">
        <f t="shared" si="112"/>
        <v>7</v>
      </c>
      <c r="CE100" s="199">
        <f t="shared" si="112"/>
        <v>13</v>
      </c>
      <c r="CF100" s="199">
        <f t="shared" si="112"/>
        <v>6</v>
      </c>
      <c r="CG100" s="355"/>
    </row>
    <row r="101" spans="1:85" ht="16.5" customHeight="1" thickBot="1" x14ac:dyDescent="0.3">
      <c r="A101" s="355"/>
      <c r="B101" s="174"/>
      <c r="C101" s="174"/>
      <c r="D101" s="180" t="s">
        <v>147</v>
      </c>
      <c r="E101" s="180"/>
      <c r="F101" s="180"/>
      <c r="G101" s="182" t="s">
        <v>2</v>
      </c>
      <c r="H101" s="182"/>
      <c r="I101" s="182" t="s">
        <v>4</v>
      </c>
      <c r="J101" s="182" t="s">
        <v>30</v>
      </c>
      <c r="K101" s="182" t="s">
        <v>31</v>
      </c>
      <c r="L101" s="182" t="s">
        <v>32</v>
      </c>
      <c r="M101" s="340" t="s">
        <v>3</v>
      </c>
      <c r="N101" s="174"/>
      <c r="O101" s="174"/>
      <c r="P101" s="174"/>
      <c r="Q101" s="178"/>
      <c r="R101" s="178"/>
      <c r="S101" s="323"/>
      <c r="T101" s="118">
        <v>6.5</v>
      </c>
      <c r="U101" s="76" t="s">
        <v>251</v>
      </c>
      <c r="V101" s="76"/>
      <c r="W101" s="76"/>
      <c r="X101" s="76"/>
      <c r="Y101" s="119"/>
      <c r="Z101" s="76"/>
      <c r="AA101" s="58"/>
      <c r="AB101" s="58">
        <v>1</v>
      </c>
      <c r="AC101" s="58">
        <v>0</v>
      </c>
      <c r="AD101" s="58">
        <v>0</v>
      </c>
      <c r="AE101" s="58">
        <v>1</v>
      </c>
      <c r="AF101" s="411">
        <f t="shared" si="110"/>
        <v>0.5</v>
      </c>
      <c r="AG101" s="411"/>
      <c r="AH101" s="58">
        <v>0</v>
      </c>
      <c r="AI101" s="58">
        <v>0</v>
      </c>
      <c r="AJ101" s="58">
        <v>3</v>
      </c>
      <c r="AK101" s="58">
        <v>0</v>
      </c>
      <c r="AL101" s="58">
        <v>0</v>
      </c>
      <c r="AM101" s="120">
        <f t="shared" si="111"/>
        <v>3</v>
      </c>
      <c r="AN101" s="174"/>
      <c r="AO101" s="177"/>
      <c r="AP101" s="174"/>
      <c r="AQ101" s="178"/>
      <c r="AR101" s="355"/>
      <c r="AS101" s="64">
        <v>8</v>
      </c>
      <c r="AT101" s="48"/>
      <c r="AU101" s="47" t="s">
        <v>136</v>
      </c>
      <c r="AV101" s="47" t="s">
        <v>308</v>
      </c>
      <c r="AW101" s="177"/>
      <c r="AX101" s="177"/>
      <c r="AY101" s="177"/>
      <c r="AZ101" s="177"/>
      <c r="BA101" s="177"/>
      <c r="BB101" s="202">
        <f t="shared" ref="BB101:BF103" si="113">+AW101+BG101</f>
        <v>6</v>
      </c>
      <c r="BC101" s="177">
        <f t="shared" si="113"/>
        <v>2</v>
      </c>
      <c r="BD101" s="177">
        <f t="shared" si="113"/>
        <v>0</v>
      </c>
      <c r="BE101" s="177">
        <f t="shared" si="113"/>
        <v>2</v>
      </c>
      <c r="BF101" s="203">
        <f t="shared" si="113"/>
        <v>0</v>
      </c>
      <c r="BG101" s="48">
        <v>6</v>
      </c>
      <c r="BH101" s="48">
        <v>2</v>
      </c>
      <c r="BI101" s="48">
        <v>0</v>
      </c>
      <c r="BJ101" s="48">
        <f t="shared" ref="BJ101" si="114">+BH101+BI101</f>
        <v>2</v>
      </c>
      <c r="BK101" s="48">
        <v>0</v>
      </c>
      <c r="BL101" s="355"/>
      <c r="BM101" s="355"/>
      <c r="BN101" s="246" t="s">
        <v>642</v>
      </c>
      <c r="BO101" s="246"/>
      <c r="BP101" s="247"/>
      <c r="BQ101" s="174"/>
      <c r="BR101" s="177">
        <f>+BR100+BR53</f>
        <v>46</v>
      </c>
      <c r="BS101" s="177">
        <f>+BS100+BS53</f>
        <v>9</v>
      </c>
      <c r="BT101" s="177">
        <f>+BT100+BT53</f>
        <v>15</v>
      </c>
      <c r="BU101" s="177">
        <f>+BU100+BU53</f>
        <v>24</v>
      </c>
      <c r="BV101" s="177">
        <f>+BV100+BV53+AH80</f>
        <v>8</v>
      </c>
      <c r="BW101" s="177">
        <f>+BW100+BW53</f>
        <v>286</v>
      </c>
      <c r="BX101" s="177">
        <f>+BX100+BX53</f>
        <v>89</v>
      </c>
      <c r="BY101" s="177">
        <f>+BY100+BY53</f>
        <v>79</v>
      </c>
      <c r="BZ101" s="177">
        <f>+BZ100+BZ53</f>
        <v>168</v>
      </c>
      <c r="CA101" s="177">
        <f>+CA100+CA53+AH91</f>
        <v>38</v>
      </c>
      <c r="CB101" s="177">
        <f>+CB100+CB53</f>
        <v>240</v>
      </c>
      <c r="CC101" s="177">
        <f>+CC100+CC53</f>
        <v>80</v>
      </c>
      <c r="CD101" s="177">
        <f>+CD100+CD53</f>
        <v>64</v>
      </c>
      <c r="CE101" s="177">
        <f>+CE100+CE53</f>
        <v>144</v>
      </c>
      <c r="CF101" s="177">
        <f>+CF100+CF53</f>
        <v>30</v>
      </c>
      <c r="CG101" s="355"/>
    </row>
    <row r="102" spans="1:85" ht="16.5" customHeight="1" thickBot="1" x14ac:dyDescent="0.3">
      <c r="A102" s="355"/>
      <c r="B102" s="174"/>
      <c r="C102" s="174"/>
      <c r="D102" s="47" t="s">
        <v>265</v>
      </c>
      <c r="G102" s="47" t="s">
        <v>309</v>
      </c>
      <c r="I102" s="177">
        <v>4</v>
      </c>
      <c r="J102" s="177">
        <v>8</v>
      </c>
      <c r="K102" s="177">
        <v>1</v>
      </c>
      <c r="L102" s="177">
        <f>+K102+J102</f>
        <v>9</v>
      </c>
      <c r="M102" s="318">
        <v>18</v>
      </c>
      <c r="N102" s="174"/>
      <c r="O102" s="174"/>
      <c r="P102" s="174"/>
      <c r="Q102" s="178"/>
      <c r="R102" s="178"/>
      <c r="S102" s="323"/>
      <c r="T102" s="118">
        <v>7.5</v>
      </c>
      <c r="U102" s="76" t="s">
        <v>16</v>
      </c>
      <c r="V102" s="76"/>
      <c r="W102" s="76"/>
      <c r="X102" s="76"/>
      <c r="Y102" s="119"/>
      <c r="Z102" s="76"/>
      <c r="AA102" s="58"/>
      <c r="AB102" s="58">
        <v>1</v>
      </c>
      <c r="AC102" s="58">
        <v>1</v>
      </c>
      <c r="AD102" s="58">
        <v>0</v>
      </c>
      <c r="AE102" s="58">
        <v>0</v>
      </c>
      <c r="AF102" s="411">
        <f t="shared" si="110"/>
        <v>1</v>
      </c>
      <c r="AG102" s="411"/>
      <c r="AH102" s="58">
        <v>0</v>
      </c>
      <c r="AI102" s="58">
        <v>0</v>
      </c>
      <c r="AJ102" s="58">
        <v>1</v>
      </c>
      <c r="AK102" s="58">
        <v>0</v>
      </c>
      <c r="AL102" s="58">
        <v>0</v>
      </c>
      <c r="AM102" s="120">
        <f t="shared" si="111"/>
        <v>1</v>
      </c>
      <c r="AN102" s="177"/>
      <c r="AO102" s="177"/>
      <c r="AP102" s="174"/>
      <c r="AQ102" s="178"/>
      <c r="AR102" s="355"/>
      <c r="AS102" s="33" t="s">
        <v>50</v>
      </c>
      <c r="AT102" s="33"/>
      <c r="AU102" s="33"/>
      <c r="AV102" s="216"/>
      <c r="AW102" s="217">
        <f>SUM(AW90:AW101)</f>
        <v>39</v>
      </c>
      <c r="AX102" s="217">
        <f>SUM(AX90:AX101)</f>
        <v>10</v>
      </c>
      <c r="AY102" s="217">
        <f>SUM(AY90:AY101)+SUMIF(Y$5:Y$12,"State Farm",AI$5:AI$12)</f>
        <v>15</v>
      </c>
      <c r="AZ102" s="217">
        <f>+AY102+AX102</f>
        <v>25</v>
      </c>
      <c r="BA102" s="217">
        <f>SUM(BA90:BA101)</f>
        <v>14</v>
      </c>
      <c r="BB102" s="218">
        <f t="shared" si="113"/>
        <v>185</v>
      </c>
      <c r="BC102" s="217">
        <f t="shared" si="113"/>
        <v>62</v>
      </c>
      <c r="BD102" s="217">
        <f t="shared" si="113"/>
        <v>88</v>
      </c>
      <c r="BE102" s="217">
        <f t="shared" si="113"/>
        <v>150</v>
      </c>
      <c r="BF102" s="219">
        <f t="shared" si="113"/>
        <v>26</v>
      </c>
      <c r="BG102" s="217">
        <f>+SUM(BG90:BG101)</f>
        <v>146</v>
      </c>
      <c r="BH102" s="217">
        <f>+SUM(BH90:BH101)</f>
        <v>52</v>
      </c>
      <c r="BI102" s="217">
        <f>+SUM(BI90:BI101)+SUMIF($Y$35:$Y$42,"State Farm",$AI$35:$AI$42)</f>
        <v>73</v>
      </c>
      <c r="BJ102" s="217">
        <f>+BI102+BH102</f>
        <v>125</v>
      </c>
      <c r="BK102" s="217">
        <f>+SUM(BK90:BK101)+SUMIF($Y$35:$Y$42,"State Farm",$AH$35:$AH$42)</f>
        <v>12</v>
      </c>
      <c r="BL102" s="355"/>
      <c r="BM102" s="355"/>
      <c r="BN102" s="246" t="s">
        <v>643</v>
      </c>
      <c r="BO102" s="246"/>
      <c r="BP102" s="247"/>
      <c r="BQ102" s="174"/>
      <c r="BR102" s="177">
        <f t="shared" ref="BR102:CF102" si="115">+AW5+AW19+AW33+AW45+AW78+AW90+AW103+AW117</f>
        <v>46</v>
      </c>
      <c r="BS102" s="177">
        <f t="shared" si="115"/>
        <v>9</v>
      </c>
      <c r="BT102" s="177">
        <f t="shared" si="115"/>
        <v>15</v>
      </c>
      <c r="BU102" s="177">
        <f t="shared" si="115"/>
        <v>24</v>
      </c>
      <c r="BV102" s="177">
        <f t="shared" si="115"/>
        <v>8</v>
      </c>
      <c r="BW102" s="177">
        <f t="shared" si="115"/>
        <v>286</v>
      </c>
      <c r="BX102" s="177">
        <f t="shared" si="115"/>
        <v>89</v>
      </c>
      <c r="BY102" s="177">
        <f t="shared" si="115"/>
        <v>79</v>
      </c>
      <c r="BZ102" s="177">
        <f t="shared" si="115"/>
        <v>168</v>
      </c>
      <c r="CA102" s="177">
        <f t="shared" si="115"/>
        <v>38</v>
      </c>
      <c r="CB102" s="177">
        <f t="shared" si="115"/>
        <v>240</v>
      </c>
      <c r="CC102" s="177">
        <f t="shared" si="115"/>
        <v>80</v>
      </c>
      <c r="CD102" s="177">
        <f t="shared" si="115"/>
        <v>64</v>
      </c>
      <c r="CE102" s="177">
        <f t="shared" si="115"/>
        <v>144</v>
      </c>
      <c r="CF102" s="177">
        <f t="shared" si="115"/>
        <v>30</v>
      </c>
      <c r="CG102" s="355"/>
    </row>
    <row r="103" spans="1:85" ht="16.5" customHeight="1" x14ac:dyDescent="0.25">
      <c r="A103" s="355"/>
      <c r="B103" s="174"/>
      <c r="C103" s="174"/>
      <c r="D103" s="47" t="s">
        <v>424</v>
      </c>
      <c r="G103" s="175" t="s">
        <v>177</v>
      </c>
      <c r="I103" s="177">
        <v>3</v>
      </c>
      <c r="J103" s="177">
        <v>0</v>
      </c>
      <c r="K103" s="177">
        <v>1</v>
      </c>
      <c r="L103" s="177">
        <f>+K103+J103</f>
        <v>1</v>
      </c>
      <c r="M103" s="318">
        <v>6</v>
      </c>
      <c r="N103" s="174"/>
      <c r="O103" s="174"/>
      <c r="P103" s="174"/>
      <c r="Q103" s="178"/>
      <c r="R103" s="178"/>
      <c r="S103" s="323"/>
      <c r="T103" s="118">
        <v>7.5</v>
      </c>
      <c r="U103" s="76" t="s">
        <v>149</v>
      </c>
      <c r="V103" s="76"/>
      <c r="W103" s="76"/>
      <c r="X103" s="76"/>
      <c r="Y103" s="119"/>
      <c r="Z103" s="76"/>
      <c r="AA103" s="58"/>
      <c r="AB103" s="58">
        <v>0.5</v>
      </c>
      <c r="AC103" s="58">
        <v>0</v>
      </c>
      <c r="AD103" s="58">
        <v>1</v>
      </c>
      <c r="AE103" s="58">
        <v>0</v>
      </c>
      <c r="AF103" s="411">
        <f t="shared" si="110"/>
        <v>0</v>
      </c>
      <c r="AG103" s="411"/>
      <c r="AH103" s="58">
        <v>2</v>
      </c>
      <c r="AI103" s="58">
        <v>0</v>
      </c>
      <c r="AJ103" s="58">
        <v>2</v>
      </c>
      <c r="AK103" s="58">
        <v>0</v>
      </c>
      <c r="AL103" s="58">
        <v>0</v>
      </c>
      <c r="AM103" s="120">
        <f t="shared" si="111"/>
        <v>4</v>
      </c>
      <c r="AN103" s="177"/>
      <c r="AO103" s="177"/>
      <c r="AP103" s="177"/>
      <c r="AQ103" s="178"/>
      <c r="AR103" s="355"/>
      <c r="AS103" s="35" t="s">
        <v>86</v>
      </c>
      <c r="AT103" s="220"/>
      <c r="AU103" s="35"/>
      <c r="AV103" s="205" t="s">
        <v>640</v>
      </c>
      <c r="AW103" s="199">
        <v>6</v>
      </c>
      <c r="AX103" s="199">
        <v>0</v>
      </c>
      <c r="AY103" s="199">
        <v>2</v>
      </c>
      <c r="AZ103" s="177">
        <f t="shared" ref="AZ103" si="116">+AY103+AX103</f>
        <v>2</v>
      </c>
      <c r="BA103" s="199">
        <v>2</v>
      </c>
      <c r="BB103" s="202">
        <f t="shared" si="113"/>
        <v>38</v>
      </c>
      <c r="BC103" s="177">
        <f t="shared" si="113"/>
        <v>13</v>
      </c>
      <c r="BD103" s="177">
        <f t="shared" si="113"/>
        <v>13</v>
      </c>
      <c r="BE103" s="177">
        <f t="shared" si="113"/>
        <v>26</v>
      </c>
      <c r="BF103" s="203">
        <f t="shared" si="113"/>
        <v>2</v>
      </c>
      <c r="BG103" s="31">
        <v>32</v>
      </c>
      <c r="BH103" s="31">
        <v>13</v>
      </c>
      <c r="BI103" s="31">
        <v>11</v>
      </c>
      <c r="BJ103" s="31">
        <f>+BH103+BI103</f>
        <v>24</v>
      </c>
      <c r="BK103" s="31">
        <v>0</v>
      </c>
      <c r="BL103" s="355"/>
      <c r="BM103" s="355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355"/>
    </row>
    <row r="104" spans="1:85" ht="16.5" customHeight="1" x14ac:dyDescent="0.25">
      <c r="A104" s="355"/>
      <c r="B104" s="174"/>
      <c r="C104" s="174"/>
      <c r="D104" s="47" t="s">
        <v>46</v>
      </c>
      <c r="G104" s="175" t="s">
        <v>177</v>
      </c>
      <c r="I104" s="177">
        <v>4</v>
      </c>
      <c r="J104" s="177">
        <v>3</v>
      </c>
      <c r="K104" s="177">
        <v>2</v>
      </c>
      <c r="L104" s="177">
        <f>+K104+J104</f>
        <v>5</v>
      </c>
      <c r="M104" s="318">
        <v>4</v>
      </c>
      <c r="N104" s="174"/>
      <c r="O104" s="174"/>
      <c r="P104" s="174"/>
      <c r="Q104" s="178"/>
      <c r="R104" s="178"/>
      <c r="S104" s="323"/>
      <c r="T104" s="118">
        <v>7.5</v>
      </c>
      <c r="U104" s="76" t="s">
        <v>557</v>
      </c>
      <c r="V104" s="76"/>
      <c r="W104" s="76"/>
      <c r="X104" s="76"/>
      <c r="Y104" s="119"/>
      <c r="Z104" s="76"/>
      <c r="AA104" s="58"/>
      <c r="AB104" s="58">
        <v>1</v>
      </c>
      <c r="AC104" s="58">
        <v>1</v>
      </c>
      <c r="AD104" s="58">
        <v>0</v>
      </c>
      <c r="AE104" s="58">
        <v>0</v>
      </c>
      <c r="AF104" s="411">
        <f t="shared" si="110"/>
        <v>1</v>
      </c>
      <c r="AG104" s="411"/>
      <c r="AH104" s="58">
        <v>0</v>
      </c>
      <c r="AI104" s="58">
        <v>0</v>
      </c>
      <c r="AJ104" s="58">
        <v>2</v>
      </c>
      <c r="AK104" s="58">
        <v>0</v>
      </c>
      <c r="AL104" s="58">
        <v>0</v>
      </c>
      <c r="AM104" s="120">
        <f t="shared" si="111"/>
        <v>2</v>
      </c>
      <c r="AN104" s="174"/>
      <c r="AO104" s="174"/>
      <c r="AP104" s="174"/>
      <c r="AQ104" s="178"/>
      <c r="AR104" s="355"/>
      <c r="AS104" s="64">
        <v>9.5</v>
      </c>
      <c r="AT104" s="48">
        <v>10</v>
      </c>
      <c r="AU104" s="47" t="s">
        <v>71</v>
      </c>
      <c r="AV104" s="47" t="s">
        <v>17</v>
      </c>
      <c r="AW104" s="177">
        <v>4</v>
      </c>
      <c r="AX104" s="177">
        <v>9</v>
      </c>
      <c r="AY104" s="177">
        <v>7</v>
      </c>
      <c r="AZ104" s="177">
        <f t="shared" ref="AZ104:AZ113" si="117">+AY104+AX104</f>
        <v>16</v>
      </c>
      <c r="BA104" s="177">
        <v>0</v>
      </c>
      <c r="BB104" s="202">
        <f t="shared" ref="BB104:BB113" si="118">+AW104+BG104</f>
        <v>17</v>
      </c>
      <c r="BC104" s="177">
        <f t="shared" ref="BC104:BC113" si="119">+AX104+BH104</f>
        <v>26</v>
      </c>
      <c r="BD104" s="177">
        <f t="shared" ref="BD104:BD113" si="120">+AY104+BI104</f>
        <v>23</v>
      </c>
      <c r="BE104" s="177">
        <f t="shared" ref="BE104:BE113" si="121">+AZ104+BJ104</f>
        <v>49</v>
      </c>
      <c r="BF104" s="203">
        <f t="shared" ref="BF104:BF113" si="122">+BA104+BK104</f>
        <v>6</v>
      </c>
      <c r="BG104" s="48">
        <v>13</v>
      </c>
      <c r="BH104" s="48">
        <v>17</v>
      </c>
      <c r="BI104" s="48">
        <v>16</v>
      </c>
      <c r="BJ104" s="48">
        <f>+BH104+BI104</f>
        <v>33</v>
      </c>
      <c r="BK104" s="48">
        <v>6</v>
      </c>
      <c r="BL104" s="355"/>
      <c r="BM104" s="355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355"/>
    </row>
    <row r="105" spans="1:85" ht="16.5" customHeight="1" thickBot="1" x14ac:dyDescent="0.3">
      <c r="A105" s="355"/>
      <c r="B105" s="174"/>
      <c r="C105" s="174"/>
      <c r="D105" s="47" t="s">
        <v>187</v>
      </c>
      <c r="G105" s="175" t="s">
        <v>177</v>
      </c>
      <c r="I105" s="177">
        <v>4</v>
      </c>
      <c r="J105" s="177">
        <v>0</v>
      </c>
      <c r="K105" s="177">
        <v>1</v>
      </c>
      <c r="L105" s="177">
        <f>+K105+J105</f>
        <v>1</v>
      </c>
      <c r="M105" s="318">
        <v>4</v>
      </c>
      <c r="N105" s="174"/>
      <c r="O105" s="174"/>
      <c r="P105" s="174"/>
      <c r="Q105" s="178"/>
      <c r="R105" s="178"/>
      <c r="S105" s="323"/>
      <c r="T105" s="118">
        <v>7.5</v>
      </c>
      <c r="U105" s="76" t="s">
        <v>127</v>
      </c>
      <c r="V105" s="76"/>
      <c r="W105" s="76"/>
      <c r="X105" s="76"/>
      <c r="Y105" s="119"/>
      <c r="Z105" s="76"/>
      <c r="AA105" s="58"/>
      <c r="AB105" s="58">
        <v>1</v>
      </c>
      <c r="AC105" s="58">
        <v>0</v>
      </c>
      <c r="AD105" s="58">
        <v>1</v>
      </c>
      <c r="AE105" s="58">
        <v>0</v>
      </c>
      <c r="AF105" s="411">
        <f>(2*AC105+AE105)/(2*AB105)</f>
        <v>0</v>
      </c>
      <c r="AG105" s="411"/>
      <c r="AH105" s="58">
        <v>0</v>
      </c>
      <c r="AI105" s="58">
        <v>0</v>
      </c>
      <c r="AJ105" s="58">
        <v>3</v>
      </c>
      <c r="AK105" s="58">
        <v>0</v>
      </c>
      <c r="AL105" s="58">
        <v>0</v>
      </c>
      <c r="AM105" s="120">
        <f>+AJ105/AB105</f>
        <v>3</v>
      </c>
      <c r="AN105" s="174"/>
      <c r="AO105" s="174"/>
      <c r="AP105" s="174"/>
      <c r="AQ105" s="178"/>
      <c r="AR105" s="355"/>
      <c r="AS105" s="64">
        <v>8.5</v>
      </c>
      <c r="AT105" s="48">
        <v>7</v>
      </c>
      <c r="AU105" s="47" t="s">
        <v>40</v>
      </c>
      <c r="AV105" s="47" t="s">
        <v>17</v>
      </c>
      <c r="AW105" s="177">
        <v>4</v>
      </c>
      <c r="AX105" s="177">
        <v>3</v>
      </c>
      <c r="AY105" s="177">
        <v>11</v>
      </c>
      <c r="AZ105" s="177">
        <f t="shared" si="117"/>
        <v>14</v>
      </c>
      <c r="BA105" s="177">
        <v>2</v>
      </c>
      <c r="BB105" s="202">
        <f t="shared" si="118"/>
        <v>18</v>
      </c>
      <c r="BC105" s="177">
        <f t="shared" si="119"/>
        <v>10</v>
      </c>
      <c r="BD105" s="177">
        <f t="shared" si="120"/>
        <v>33</v>
      </c>
      <c r="BE105" s="177">
        <f t="shared" si="121"/>
        <v>43</v>
      </c>
      <c r="BF105" s="203">
        <f t="shared" si="122"/>
        <v>4</v>
      </c>
      <c r="BG105" s="48">
        <v>14</v>
      </c>
      <c r="BH105" s="48">
        <v>7</v>
      </c>
      <c r="BI105" s="48">
        <v>22</v>
      </c>
      <c r="BJ105" s="48">
        <f>+BH105+BI105</f>
        <v>29</v>
      </c>
      <c r="BK105" s="48">
        <v>2</v>
      </c>
      <c r="BL105" s="355"/>
      <c r="BM105" s="355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355"/>
    </row>
    <row r="106" spans="1:85" ht="16.5" customHeight="1" x14ac:dyDescent="0.25">
      <c r="A106" s="355"/>
      <c r="B106" s="174"/>
      <c r="C106" s="174"/>
      <c r="D106" s="47" t="s">
        <v>42</v>
      </c>
      <c r="G106" s="47" t="s">
        <v>308</v>
      </c>
      <c r="I106" s="177">
        <v>4</v>
      </c>
      <c r="J106" s="177">
        <v>0</v>
      </c>
      <c r="K106" s="177">
        <v>1</v>
      </c>
      <c r="L106" s="177">
        <f>+K106+J106</f>
        <v>1</v>
      </c>
      <c r="M106" s="318">
        <v>4</v>
      </c>
      <c r="N106" s="174"/>
      <c r="O106" s="174"/>
      <c r="P106" s="174"/>
      <c r="Q106" s="178"/>
      <c r="R106" s="178"/>
      <c r="S106" s="323"/>
      <c r="T106" s="82"/>
      <c r="U106" s="84"/>
      <c r="V106" s="83" t="s">
        <v>653</v>
      </c>
      <c r="W106" s="84"/>
      <c r="X106" s="84"/>
      <c r="Y106" s="84"/>
      <c r="Z106" s="83"/>
      <c r="AA106" s="68"/>
      <c r="AB106" s="68">
        <f>SUM(AB99:AB105)</f>
        <v>8.5</v>
      </c>
      <c r="AC106" s="68">
        <f>SUM(AC99:AC105)</f>
        <v>5</v>
      </c>
      <c r="AD106" s="68">
        <f>SUM(AD99:AD105)</f>
        <v>3</v>
      </c>
      <c r="AE106" s="68">
        <f>SUM(AE99:AE105)</f>
        <v>1</v>
      </c>
      <c r="AF106" s="413">
        <f>(2*AC106+AE106)/(2*AB106)</f>
        <v>0.6470588235294118</v>
      </c>
      <c r="AG106" s="413"/>
      <c r="AH106" s="68">
        <f>SUM(AH99:AH105)</f>
        <v>2</v>
      </c>
      <c r="AI106" s="68">
        <f>SUM(AI99:AI105)</f>
        <v>0</v>
      </c>
      <c r="AJ106" s="68">
        <f>SUM(AJ99:AJ105)</f>
        <v>18</v>
      </c>
      <c r="AK106" s="68">
        <f>SUM(AK99:AK105)</f>
        <v>0</v>
      </c>
      <c r="AL106" s="68">
        <f>SUM(AL99:AL105)</f>
        <v>0</v>
      </c>
      <c r="AM106" s="85">
        <f>+AJ106/AB106</f>
        <v>2.1176470588235294</v>
      </c>
      <c r="AN106" s="174"/>
      <c r="AO106" s="174"/>
      <c r="AP106" s="174"/>
      <c r="AQ106" s="178"/>
      <c r="AR106" s="355"/>
      <c r="AS106" s="64">
        <v>6.5</v>
      </c>
      <c r="AT106" s="48">
        <v>9</v>
      </c>
      <c r="AU106" s="47" t="s">
        <v>443</v>
      </c>
      <c r="AV106" s="47" t="s">
        <v>17</v>
      </c>
      <c r="AW106" s="177">
        <v>4</v>
      </c>
      <c r="AX106" s="177">
        <v>4</v>
      </c>
      <c r="AY106" s="177">
        <v>4</v>
      </c>
      <c r="AZ106" s="177">
        <f t="shared" si="117"/>
        <v>8</v>
      </c>
      <c r="BA106" s="177">
        <v>2</v>
      </c>
      <c r="BB106" s="202">
        <f t="shared" si="118"/>
        <v>4</v>
      </c>
      <c r="BC106" s="177">
        <f t="shared" si="119"/>
        <v>4</v>
      </c>
      <c r="BD106" s="177">
        <f t="shared" si="120"/>
        <v>4</v>
      </c>
      <c r="BE106" s="177">
        <f t="shared" si="121"/>
        <v>8</v>
      </c>
      <c r="BF106" s="203">
        <f t="shared" si="122"/>
        <v>2</v>
      </c>
      <c r="BG106" s="48"/>
      <c r="BH106" s="48"/>
      <c r="BI106" s="48"/>
      <c r="BJ106" s="48"/>
      <c r="BK106" s="48"/>
      <c r="BL106" s="355"/>
      <c r="BM106" s="355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355"/>
    </row>
    <row r="107" spans="1:85" ht="16.5" customHeight="1" x14ac:dyDescent="0.25">
      <c r="A107" s="355"/>
      <c r="B107" s="174"/>
      <c r="C107" s="174"/>
      <c r="N107" s="174"/>
      <c r="O107" s="174"/>
      <c r="P107" s="174"/>
      <c r="Q107" s="178"/>
      <c r="R107" s="178"/>
      <c r="S107" s="323"/>
      <c r="AN107" s="174"/>
      <c r="AO107" s="174"/>
      <c r="AP107" s="174"/>
      <c r="AQ107" s="178"/>
      <c r="AR107" s="355"/>
      <c r="AS107" s="64">
        <v>6.5</v>
      </c>
      <c r="AT107" s="48">
        <v>5</v>
      </c>
      <c r="AU107" s="47" t="s">
        <v>94</v>
      </c>
      <c r="AV107" s="47" t="s">
        <v>17</v>
      </c>
      <c r="AW107" s="177">
        <v>4</v>
      </c>
      <c r="AX107" s="177">
        <v>1</v>
      </c>
      <c r="AY107" s="177">
        <v>2</v>
      </c>
      <c r="AZ107" s="177">
        <f t="shared" si="117"/>
        <v>3</v>
      </c>
      <c r="BA107" s="177">
        <v>2</v>
      </c>
      <c r="BB107" s="202">
        <f t="shared" si="118"/>
        <v>11</v>
      </c>
      <c r="BC107" s="177">
        <f t="shared" si="119"/>
        <v>2</v>
      </c>
      <c r="BD107" s="177">
        <f t="shared" si="120"/>
        <v>4</v>
      </c>
      <c r="BE107" s="177">
        <f t="shared" si="121"/>
        <v>6</v>
      </c>
      <c r="BF107" s="203">
        <f t="shared" si="122"/>
        <v>2</v>
      </c>
      <c r="BG107" s="48">
        <v>7</v>
      </c>
      <c r="BH107" s="48">
        <v>1</v>
      </c>
      <c r="BI107" s="48">
        <v>2</v>
      </c>
      <c r="BJ107" s="48">
        <f>+BH107+BI107</f>
        <v>3</v>
      </c>
      <c r="BK107" s="48">
        <v>0</v>
      </c>
      <c r="BL107" s="355"/>
      <c r="BM107" s="355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355"/>
    </row>
    <row r="108" spans="1:85" ht="16.5" customHeight="1" x14ac:dyDescent="0.25">
      <c r="A108" s="355"/>
      <c r="B108" s="174"/>
      <c r="C108" s="174"/>
      <c r="N108" s="174"/>
      <c r="O108" s="174"/>
      <c r="P108" s="174"/>
      <c r="Q108" s="178"/>
      <c r="R108" s="178"/>
      <c r="S108" s="323"/>
      <c r="AN108" s="352"/>
      <c r="AO108" s="352"/>
      <c r="AP108" s="352"/>
      <c r="AQ108" s="178"/>
      <c r="AR108" s="355"/>
      <c r="AS108" s="64">
        <v>6.5</v>
      </c>
      <c r="AT108" s="48">
        <v>3</v>
      </c>
      <c r="AU108" s="47" t="s">
        <v>82</v>
      </c>
      <c r="AV108" s="47" t="s">
        <v>17</v>
      </c>
      <c r="AW108" s="177">
        <v>3</v>
      </c>
      <c r="AX108" s="177">
        <v>0</v>
      </c>
      <c r="AY108" s="177">
        <v>2</v>
      </c>
      <c r="AZ108" s="177">
        <f t="shared" si="117"/>
        <v>2</v>
      </c>
      <c r="BA108" s="177">
        <v>0</v>
      </c>
      <c r="BB108" s="202">
        <f t="shared" si="118"/>
        <v>17</v>
      </c>
      <c r="BC108" s="177">
        <f t="shared" si="119"/>
        <v>0</v>
      </c>
      <c r="BD108" s="177">
        <f t="shared" si="120"/>
        <v>4</v>
      </c>
      <c r="BE108" s="177">
        <f t="shared" si="121"/>
        <v>4</v>
      </c>
      <c r="BF108" s="203">
        <f t="shared" si="122"/>
        <v>2</v>
      </c>
      <c r="BG108" s="48">
        <v>14</v>
      </c>
      <c r="BH108" s="48">
        <v>0</v>
      </c>
      <c r="BI108" s="48">
        <v>2</v>
      </c>
      <c r="BJ108" s="48">
        <f>+BH108+BI108</f>
        <v>2</v>
      </c>
      <c r="BK108" s="48">
        <v>2</v>
      </c>
      <c r="BL108" s="355"/>
      <c r="BM108" s="355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355"/>
    </row>
    <row r="109" spans="1:85" ht="16.5" customHeight="1" x14ac:dyDescent="0.25">
      <c r="A109" s="355"/>
      <c r="B109" s="174"/>
      <c r="C109" s="174"/>
      <c r="N109" s="174"/>
      <c r="O109" s="174"/>
      <c r="P109" s="174"/>
      <c r="Q109" s="178"/>
      <c r="R109" s="178"/>
      <c r="S109" s="323"/>
      <c r="AN109" s="177"/>
      <c r="AO109" s="177"/>
      <c r="AP109" s="177"/>
      <c r="AQ109" s="178"/>
      <c r="AR109" s="355"/>
      <c r="AS109" s="64">
        <v>7.5</v>
      </c>
      <c r="AT109" s="48">
        <v>6</v>
      </c>
      <c r="AU109" s="47" t="s">
        <v>153</v>
      </c>
      <c r="AV109" s="47" t="s">
        <v>17</v>
      </c>
      <c r="AW109" s="177">
        <v>4</v>
      </c>
      <c r="AX109" s="177">
        <v>0</v>
      </c>
      <c r="AY109" s="177">
        <v>2</v>
      </c>
      <c r="AZ109" s="177">
        <f t="shared" si="117"/>
        <v>2</v>
      </c>
      <c r="BA109" s="177">
        <v>0</v>
      </c>
      <c r="BB109" s="202">
        <f t="shared" si="118"/>
        <v>15</v>
      </c>
      <c r="BC109" s="177">
        <f t="shared" si="119"/>
        <v>0</v>
      </c>
      <c r="BD109" s="177">
        <f t="shared" si="120"/>
        <v>5</v>
      </c>
      <c r="BE109" s="177">
        <f t="shared" si="121"/>
        <v>5</v>
      </c>
      <c r="BF109" s="203">
        <f t="shared" si="122"/>
        <v>4</v>
      </c>
      <c r="BG109" s="48">
        <v>11</v>
      </c>
      <c r="BH109" s="48">
        <v>0</v>
      </c>
      <c r="BI109" s="48">
        <v>3</v>
      </c>
      <c r="BJ109" s="48">
        <f>+BH109+BI109</f>
        <v>3</v>
      </c>
      <c r="BK109" s="48">
        <v>4</v>
      </c>
      <c r="BL109" s="355"/>
      <c r="BM109" s="355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355"/>
    </row>
    <row r="110" spans="1:85" ht="16.5" customHeight="1" x14ac:dyDescent="0.25">
      <c r="A110" s="355"/>
      <c r="B110" s="174"/>
      <c r="C110" s="174"/>
      <c r="N110" s="174"/>
      <c r="O110" s="174"/>
      <c r="P110" s="174"/>
      <c r="Q110" s="178"/>
      <c r="R110" s="178"/>
      <c r="S110" s="323"/>
      <c r="AN110" s="177"/>
      <c r="AO110" s="177"/>
      <c r="AP110" s="177"/>
      <c r="AQ110" s="178"/>
      <c r="AR110" s="355"/>
      <c r="AS110" s="64">
        <v>7.5</v>
      </c>
      <c r="AT110" s="48">
        <v>11</v>
      </c>
      <c r="AU110" s="47" t="s">
        <v>89</v>
      </c>
      <c r="AV110" s="47" t="s">
        <v>17</v>
      </c>
      <c r="AW110" s="177">
        <v>4</v>
      </c>
      <c r="AX110" s="177">
        <v>1</v>
      </c>
      <c r="AY110" s="177">
        <v>0</v>
      </c>
      <c r="AZ110" s="177">
        <f t="shared" si="117"/>
        <v>1</v>
      </c>
      <c r="BA110" s="177">
        <v>0</v>
      </c>
      <c r="BB110" s="202">
        <f t="shared" si="118"/>
        <v>19</v>
      </c>
      <c r="BC110" s="177">
        <f t="shared" si="119"/>
        <v>2</v>
      </c>
      <c r="BD110" s="177">
        <f t="shared" si="120"/>
        <v>6</v>
      </c>
      <c r="BE110" s="177">
        <f t="shared" si="121"/>
        <v>8</v>
      </c>
      <c r="BF110" s="203">
        <f t="shared" si="122"/>
        <v>0</v>
      </c>
      <c r="BG110" s="48">
        <v>15</v>
      </c>
      <c r="BH110" s="48">
        <v>1</v>
      </c>
      <c r="BI110" s="48">
        <v>6</v>
      </c>
      <c r="BJ110" s="48">
        <f>+BH110+BI110</f>
        <v>7</v>
      </c>
      <c r="BK110" s="48">
        <v>0</v>
      </c>
      <c r="BL110" s="355"/>
      <c r="BM110" s="355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355"/>
    </row>
    <row r="111" spans="1:85" ht="16.5" customHeight="1" x14ac:dyDescent="0.25">
      <c r="A111" s="355"/>
      <c r="B111" s="174"/>
      <c r="C111" s="174"/>
      <c r="N111" s="174"/>
      <c r="O111" s="174"/>
      <c r="P111" s="174"/>
      <c r="Q111" s="178"/>
      <c r="R111" s="178"/>
      <c r="S111" s="323"/>
      <c r="AN111" s="177"/>
      <c r="AO111" s="177"/>
      <c r="AP111" s="177"/>
      <c r="AQ111" s="178"/>
      <c r="AR111" s="355"/>
      <c r="AS111" s="64">
        <v>6.5</v>
      </c>
      <c r="AT111" s="48">
        <v>30</v>
      </c>
      <c r="AU111" s="47" t="s">
        <v>686</v>
      </c>
      <c r="AV111" s="47" t="s">
        <v>17</v>
      </c>
      <c r="AW111" s="177">
        <v>3</v>
      </c>
      <c r="AX111" s="177">
        <v>0</v>
      </c>
      <c r="AY111" s="177">
        <v>1</v>
      </c>
      <c r="AZ111" s="177">
        <f t="shared" si="117"/>
        <v>1</v>
      </c>
      <c r="BA111" s="177">
        <v>2</v>
      </c>
      <c r="BB111" s="202">
        <f t="shared" si="118"/>
        <v>3</v>
      </c>
      <c r="BC111" s="177">
        <f t="shared" si="119"/>
        <v>0</v>
      </c>
      <c r="BD111" s="177">
        <f t="shared" si="120"/>
        <v>1</v>
      </c>
      <c r="BE111" s="177">
        <f t="shared" si="121"/>
        <v>1</v>
      </c>
      <c r="BF111" s="203">
        <f t="shared" si="122"/>
        <v>2</v>
      </c>
      <c r="BG111" s="48"/>
      <c r="BH111" s="48"/>
      <c r="BI111" s="48"/>
      <c r="BJ111" s="48"/>
      <c r="BK111" s="48"/>
      <c r="BL111" s="355"/>
      <c r="BM111" s="355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355"/>
    </row>
    <row r="112" spans="1:85" ht="16.5" customHeight="1" x14ac:dyDescent="0.25">
      <c r="A112" s="355"/>
      <c r="B112" s="174"/>
      <c r="C112" s="174"/>
      <c r="N112" s="175"/>
      <c r="O112" s="174"/>
      <c r="P112" s="174"/>
      <c r="Q112" s="178"/>
      <c r="R112" s="178"/>
      <c r="S112" s="323"/>
      <c r="AN112" s="177"/>
      <c r="AO112" s="177"/>
      <c r="AP112" s="177"/>
      <c r="AQ112" s="178"/>
      <c r="AR112" s="355"/>
      <c r="AS112" s="64">
        <v>7</v>
      </c>
      <c r="AT112" s="48">
        <v>2</v>
      </c>
      <c r="AU112" s="47" t="s">
        <v>138</v>
      </c>
      <c r="AV112" s="47" t="s">
        <v>17</v>
      </c>
      <c r="AW112" s="177">
        <v>4</v>
      </c>
      <c r="AX112" s="177">
        <v>0</v>
      </c>
      <c r="AY112" s="177">
        <v>0</v>
      </c>
      <c r="AZ112" s="177">
        <f t="shared" si="117"/>
        <v>0</v>
      </c>
      <c r="BA112" s="177">
        <v>0</v>
      </c>
      <c r="BB112" s="202">
        <f t="shared" si="118"/>
        <v>15</v>
      </c>
      <c r="BC112" s="177">
        <f t="shared" si="119"/>
        <v>1</v>
      </c>
      <c r="BD112" s="177">
        <f t="shared" si="120"/>
        <v>0</v>
      </c>
      <c r="BE112" s="177">
        <f t="shared" si="121"/>
        <v>1</v>
      </c>
      <c r="BF112" s="203">
        <f t="shared" si="122"/>
        <v>2</v>
      </c>
      <c r="BG112" s="48">
        <v>11</v>
      </c>
      <c r="BH112" s="48">
        <v>1</v>
      </c>
      <c r="BI112" s="48">
        <v>0</v>
      </c>
      <c r="BJ112" s="48">
        <f>+BH112+BI112</f>
        <v>1</v>
      </c>
      <c r="BK112" s="48">
        <v>2</v>
      </c>
      <c r="BL112" s="355"/>
      <c r="BM112" s="355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355"/>
    </row>
    <row r="113" spans="1:85" ht="16.5" customHeight="1" x14ac:dyDescent="0.25">
      <c r="A113" s="355"/>
      <c r="B113" s="174"/>
      <c r="C113" s="174"/>
      <c r="N113" s="175"/>
      <c r="O113" s="174"/>
      <c r="P113" s="174"/>
      <c r="Q113" s="178"/>
      <c r="R113" s="178"/>
      <c r="S113" s="323"/>
      <c r="AN113" s="177"/>
      <c r="AO113" s="177"/>
      <c r="AP113" s="177"/>
      <c r="AQ113" s="178"/>
      <c r="AR113" s="355"/>
      <c r="AS113" s="64">
        <v>7</v>
      </c>
      <c r="AT113" s="48">
        <v>15</v>
      </c>
      <c r="AU113" s="47" t="s">
        <v>98</v>
      </c>
      <c r="AV113" s="47" t="s">
        <v>17</v>
      </c>
      <c r="AW113" s="177">
        <v>0</v>
      </c>
      <c r="AX113" s="177">
        <v>0</v>
      </c>
      <c r="AY113" s="177">
        <v>0</v>
      </c>
      <c r="AZ113" s="177">
        <f t="shared" si="117"/>
        <v>0</v>
      </c>
      <c r="BA113" s="177">
        <v>0</v>
      </c>
      <c r="BB113" s="202">
        <f t="shared" si="118"/>
        <v>12</v>
      </c>
      <c r="BC113" s="177">
        <f t="shared" si="119"/>
        <v>0</v>
      </c>
      <c r="BD113" s="177">
        <f t="shared" si="120"/>
        <v>0</v>
      </c>
      <c r="BE113" s="177">
        <f t="shared" si="121"/>
        <v>0</v>
      </c>
      <c r="BF113" s="203">
        <f t="shared" si="122"/>
        <v>0</v>
      </c>
      <c r="BG113" s="48">
        <v>12</v>
      </c>
      <c r="BH113" s="48">
        <v>0</v>
      </c>
      <c r="BI113" s="48">
        <v>0</v>
      </c>
      <c r="BJ113" s="48">
        <f>+BH113+BI113</f>
        <v>0</v>
      </c>
      <c r="BK113" s="48">
        <v>0</v>
      </c>
      <c r="BL113" s="355"/>
      <c r="BM113" s="355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355"/>
    </row>
    <row r="114" spans="1:85" ht="16.5" customHeight="1" x14ac:dyDescent="0.25">
      <c r="A114" s="355"/>
      <c r="B114" s="174"/>
      <c r="C114" s="174"/>
      <c r="N114" s="175"/>
      <c r="O114" s="174"/>
      <c r="P114" s="174"/>
      <c r="Q114" s="178"/>
      <c r="R114" s="178"/>
      <c r="S114" s="323"/>
      <c r="AN114" s="177"/>
      <c r="AO114" s="177"/>
      <c r="AP114" s="177"/>
      <c r="AQ114" s="178"/>
      <c r="AR114" s="355"/>
      <c r="AS114" s="64">
        <v>8</v>
      </c>
      <c r="AT114" s="48"/>
      <c r="AU114" s="47" t="s">
        <v>45</v>
      </c>
      <c r="AV114" s="47" t="s">
        <v>17</v>
      </c>
      <c r="AW114" s="177"/>
      <c r="AX114" s="177"/>
      <c r="AY114" s="177"/>
      <c r="AZ114" s="177"/>
      <c r="BA114" s="177"/>
      <c r="BB114" s="202">
        <f t="shared" ref="BB114:BF117" si="123">+AW114+BG114</f>
        <v>12</v>
      </c>
      <c r="BC114" s="177">
        <f t="shared" si="123"/>
        <v>2</v>
      </c>
      <c r="BD114" s="177">
        <f t="shared" si="123"/>
        <v>3</v>
      </c>
      <c r="BE114" s="177">
        <f t="shared" si="123"/>
        <v>5</v>
      </c>
      <c r="BF114" s="203">
        <f t="shared" si="123"/>
        <v>2</v>
      </c>
      <c r="BG114" s="48">
        <v>12</v>
      </c>
      <c r="BH114" s="48">
        <v>2</v>
      </c>
      <c r="BI114" s="48">
        <v>3</v>
      </c>
      <c r="BJ114" s="48">
        <f t="shared" ref="BJ114:BJ115" si="124">+BH114+BI114</f>
        <v>5</v>
      </c>
      <c r="BK114" s="48">
        <v>2</v>
      </c>
      <c r="BL114" s="355"/>
      <c r="BM114" s="355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355"/>
    </row>
    <row r="115" spans="1:85" ht="16.5" customHeight="1" x14ac:dyDescent="0.25">
      <c r="A115" s="355"/>
      <c r="B115" s="174"/>
      <c r="C115" s="174"/>
      <c r="N115" s="175"/>
      <c r="O115" s="174"/>
      <c r="P115" s="174"/>
      <c r="Q115" s="178"/>
      <c r="R115" s="178"/>
      <c r="S115" s="323"/>
      <c r="AN115" s="177"/>
      <c r="AO115" s="177"/>
      <c r="AP115" s="177"/>
      <c r="AQ115" s="178"/>
      <c r="AR115" s="355"/>
      <c r="AS115" s="64">
        <v>6.5</v>
      </c>
      <c r="AT115" s="48"/>
      <c r="AU115" s="47" t="s">
        <v>95</v>
      </c>
      <c r="AV115" s="47" t="s">
        <v>17</v>
      </c>
      <c r="AW115" s="177"/>
      <c r="AX115" s="177"/>
      <c r="AY115" s="177"/>
      <c r="AZ115" s="177"/>
      <c r="BA115" s="177"/>
      <c r="BB115" s="202">
        <f t="shared" si="123"/>
        <v>7</v>
      </c>
      <c r="BC115" s="177">
        <f t="shared" si="123"/>
        <v>0</v>
      </c>
      <c r="BD115" s="177">
        <f t="shared" si="123"/>
        <v>3</v>
      </c>
      <c r="BE115" s="177">
        <f t="shared" si="123"/>
        <v>3</v>
      </c>
      <c r="BF115" s="203">
        <f t="shared" si="123"/>
        <v>0</v>
      </c>
      <c r="BG115" s="48">
        <v>7</v>
      </c>
      <c r="BH115" s="48">
        <v>0</v>
      </c>
      <c r="BI115" s="48">
        <v>3</v>
      </c>
      <c r="BJ115" s="48">
        <f t="shared" si="124"/>
        <v>3</v>
      </c>
      <c r="BK115" s="48">
        <v>0</v>
      </c>
      <c r="BL115" s="355"/>
      <c r="BM115" s="355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355"/>
    </row>
    <row r="116" spans="1:85" ht="16.5" customHeight="1" thickBot="1" x14ac:dyDescent="0.3">
      <c r="A116" s="355"/>
      <c r="B116" s="174"/>
      <c r="C116" s="174"/>
      <c r="N116" s="175"/>
      <c r="O116" s="174"/>
      <c r="P116" s="174"/>
      <c r="Q116" s="178"/>
      <c r="R116" s="178"/>
      <c r="S116" s="323"/>
      <c r="AN116" s="177"/>
      <c r="AO116" s="177"/>
      <c r="AP116" s="177"/>
      <c r="AQ116" s="178"/>
      <c r="AR116" s="355"/>
      <c r="AS116" s="33" t="s">
        <v>246</v>
      </c>
      <c r="AT116" s="33"/>
      <c r="AU116" s="33"/>
      <c r="AV116" s="33"/>
      <c r="AW116" s="217">
        <f>SUM(AW103:AW113)</f>
        <v>40</v>
      </c>
      <c r="AX116" s="217">
        <f>SUM(AX103:AX113)</f>
        <v>18</v>
      </c>
      <c r="AY116" s="217">
        <f>SUM(AY103:AY115)+SUMIF(Y$5:Y$12,AV115,AI$5:AI$12)</f>
        <v>31</v>
      </c>
      <c r="AZ116" s="217">
        <f t="shared" ref="AZ116:AZ117" si="125">+AY116+AX116</f>
        <v>49</v>
      </c>
      <c r="BA116" s="217">
        <f>SUM(BA103:BA113)</f>
        <v>10</v>
      </c>
      <c r="BB116" s="218">
        <f t="shared" si="123"/>
        <v>169</v>
      </c>
      <c r="BC116" s="217">
        <f t="shared" si="123"/>
        <v>58</v>
      </c>
      <c r="BD116" s="217">
        <f t="shared" si="123"/>
        <v>93</v>
      </c>
      <c r="BE116" s="217">
        <f t="shared" si="123"/>
        <v>151</v>
      </c>
      <c r="BF116" s="219">
        <f t="shared" si="123"/>
        <v>28</v>
      </c>
      <c r="BG116" s="217">
        <f>+SUM(BG103:BG113)</f>
        <v>129</v>
      </c>
      <c r="BH116" s="217">
        <f>+SUM(BH103:BH113)</f>
        <v>40</v>
      </c>
      <c r="BI116" s="217">
        <f>+SUM(BI103:BI113)+SUMIF($Y$35:$Y$42,"Bruins",$AI$35:$AI$42)</f>
        <v>62</v>
      </c>
      <c r="BJ116" s="217">
        <f>+BI116+BH116</f>
        <v>102</v>
      </c>
      <c r="BK116" s="217">
        <f>+SUM(BK103:BK113)+SUMIF($Y$35:$Y$42,"Bruins",$AH$35:$AH$42)+2</f>
        <v>18</v>
      </c>
      <c r="BL116" s="355"/>
      <c r="BM116" s="355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355"/>
    </row>
    <row r="117" spans="1:85" ht="16.5" customHeight="1" x14ac:dyDescent="0.25">
      <c r="A117" s="355"/>
      <c r="B117" s="174"/>
      <c r="C117" s="174"/>
      <c r="N117" s="175"/>
      <c r="O117" s="174"/>
      <c r="P117" s="174"/>
      <c r="Q117" s="178"/>
      <c r="R117" s="178"/>
      <c r="S117" s="323"/>
      <c r="AN117" s="177"/>
      <c r="AO117" s="177"/>
      <c r="AP117" s="177"/>
      <c r="AQ117" s="178"/>
      <c r="AR117" s="355"/>
      <c r="AS117" s="35" t="s">
        <v>23</v>
      </c>
      <c r="AT117" s="220"/>
      <c r="AU117" s="35"/>
      <c r="AV117" s="47" t="s">
        <v>70</v>
      </c>
      <c r="AW117" s="199">
        <v>4</v>
      </c>
      <c r="AX117" s="199">
        <v>0</v>
      </c>
      <c r="AY117" s="199">
        <v>2</v>
      </c>
      <c r="AZ117" s="177">
        <f t="shared" si="125"/>
        <v>2</v>
      </c>
      <c r="BA117" s="199">
        <v>0</v>
      </c>
      <c r="BB117" s="202">
        <f t="shared" si="123"/>
        <v>32</v>
      </c>
      <c r="BC117" s="177">
        <f t="shared" si="123"/>
        <v>13</v>
      </c>
      <c r="BD117" s="177">
        <f t="shared" si="123"/>
        <v>14</v>
      </c>
      <c r="BE117" s="177">
        <f t="shared" si="123"/>
        <v>27</v>
      </c>
      <c r="BF117" s="203">
        <f t="shared" si="123"/>
        <v>6</v>
      </c>
      <c r="BG117" s="31">
        <v>28</v>
      </c>
      <c r="BH117" s="31">
        <v>13</v>
      </c>
      <c r="BI117" s="31">
        <v>12</v>
      </c>
      <c r="BJ117" s="31">
        <f t="shared" ref="BJ117" si="126">+BH117+BI117</f>
        <v>25</v>
      </c>
      <c r="BK117" s="31">
        <v>6</v>
      </c>
      <c r="BL117" s="355"/>
      <c r="BM117" s="355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355"/>
    </row>
    <row r="118" spans="1:85" ht="16.5" customHeight="1" x14ac:dyDescent="0.25">
      <c r="A118" s="355"/>
      <c r="B118" s="174"/>
      <c r="C118" s="174"/>
      <c r="N118" s="175"/>
      <c r="O118" s="174"/>
      <c r="P118" s="174"/>
      <c r="Q118" s="178"/>
      <c r="R118" s="178"/>
      <c r="S118" s="323"/>
      <c r="AN118" s="177"/>
      <c r="AO118" s="177"/>
      <c r="AP118" s="177"/>
      <c r="AQ118" s="178"/>
      <c r="AR118" s="355"/>
      <c r="AS118" s="64">
        <v>9.5</v>
      </c>
      <c r="AT118" s="48">
        <v>14</v>
      </c>
      <c r="AU118" s="47" t="s">
        <v>91</v>
      </c>
      <c r="AV118" s="47" t="s">
        <v>309</v>
      </c>
      <c r="AW118" s="177">
        <v>4</v>
      </c>
      <c r="AX118" s="177">
        <v>5</v>
      </c>
      <c r="AY118" s="177">
        <v>5</v>
      </c>
      <c r="AZ118" s="177">
        <f t="shared" ref="AZ118:AZ126" si="127">+AY118+AX118</f>
        <v>10</v>
      </c>
      <c r="BA118" s="177">
        <v>2</v>
      </c>
      <c r="BB118" s="202">
        <f t="shared" ref="BB118:BB126" si="128">+AW118+BG118</f>
        <v>18</v>
      </c>
      <c r="BC118" s="177">
        <f t="shared" ref="BC118:BC126" si="129">+AX118+BH118</f>
        <v>17</v>
      </c>
      <c r="BD118" s="177">
        <f t="shared" ref="BD118:BD126" si="130">+AY118+BI118</f>
        <v>19</v>
      </c>
      <c r="BE118" s="177">
        <f t="shared" ref="BE118:BE126" si="131">+AZ118+BJ118</f>
        <v>36</v>
      </c>
      <c r="BF118" s="203">
        <f t="shared" ref="BF118:BF126" si="132">+BA118+BK118</f>
        <v>2</v>
      </c>
      <c r="BG118" s="48">
        <v>14</v>
      </c>
      <c r="BH118" s="48">
        <v>12</v>
      </c>
      <c r="BI118" s="48">
        <v>14</v>
      </c>
      <c r="BJ118" s="48">
        <f>+BH118+BI118</f>
        <v>26</v>
      </c>
      <c r="BK118" s="48">
        <v>0</v>
      </c>
      <c r="BL118" s="355"/>
      <c r="BM118" s="355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355"/>
    </row>
    <row r="119" spans="1:85" ht="16.5" customHeight="1" x14ac:dyDescent="0.25">
      <c r="A119" s="355"/>
      <c r="B119" s="174"/>
      <c r="C119" s="174"/>
      <c r="N119" s="175"/>
      <c r="O119" s="174"/>
      <c r="P119" s="174"/>
      <c r="Q119" s="178"/>
      <c r="R119" s="178"/>
      <c r="S119" s="323"/>
      <c r="AN119" s="174"/>
      <c r="AO119" s="174"/>
      <c r="AP119" s="177"/>
      <c r="AQ119" s="178"/>
      <c r="AR119" s="355"/>
      <c r="AS119" s="64">
        <v>8</v>
      </c>
      <c r="AT119" s="48">
        <v>11</v>
      </c>
      <c r="AU119" s="47" t="s">
        <v>265</v>
      </c>
      <c r="AV119" s="47" t="s">
        <v>309</v>
      </c>
      <c r="AW119" s="177">
        <v>4</v>
      </c>
      <c r="AX119" s="177">
        <v>8</v>
      </c>
      <c r="AY119" s="177">
        <v>1</v>
      </c>
      <c r="AZ119" s="177">
        <f t="shared" si="127"/>
        <v>9</v>
      </c>
      <c r="BA119" s="177">
        <v>18</v>
      </c>
      <c r="BB119" s="202">
        <f t="shared" si="128"/>
        <v>4</v>
      </c>
      <c r="BC119" s="177">
        <f t="shared" si="129"/>
        <v>8</v>
      </c>
      <c r="BD119" s="177">
        <f t="shared" si="130"/>
        <v>1</v>
      </c>
      <c r="BE119" s="177">
        <f t="shared" si="131"/>
        <v>9</v>
      </c>
      <c r="BF119" s="203">
        <f t="shared" si="132"/>
        <v>18</v>
      </c>
      <c r="BL119" s="355"/>
      <c r="BM119" s="355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355"/>
    </row>
    <row r="120" spans="1:85" ht="16.5" customHeight="1" x14ac:dyDescent="0.25">
      <c r="A120" s="355"/>
      <c r="B120" s="174"/>
      <c r="C120" s="174"/>
      <c r="N120" s="175"/>
      <c r="O120" s="174"/>
      <c r="P120" s="174"/>
      <c r="Q120" s="178"/>
      <c r="R120" s="178"/>
      <c r="S120" s="323"/>
      <c r="AP120" s="177"/>
      <c r="AQ120" s="178"/>
      <c r="AR120" s="355"/>
      <c r="AS120" s="64">
        <v>7</v>
      </c>
      <c r="AT120" s="48">
        <v>24</v>
      </c>
      <c r="AU120" s="47" t="s">
        <v>79</v>
      </c>
      <c r="AV120" s="47" t="s">
        <v>309</v>
      </c>
      <c r="AW120" s="177">
        <v>4</v>
      </c>
      <c r="AX120" s="177">
        <v>0</v>
      </c>
      <c r="AY120" s="177">
        <v>5</v>
      </c>
      <c r="AZ120" s="177">
        <f t="shared" si="127"/>
        <v>5</v>
      </c>
      <c r="BA120" s="177">
        <v>2</v>
      </c>
      <c r="BB120" s="202">
        <f t="shared" si="128"/>
        <v>17</v>
      </c>
      <c r="BC120" s="177">
        <f t="shared" si="129"/>
        <v>2</v>
      </c>
      <c r="BD120" s="177">
        <f t="shared" si="130"/>
        <v>11</v>
      </c>
      <c r="BE120" s="177">
        <f t="shared" si="131"/>
        <v>13</v>
      </c>
      <c r="BF120" s="203">
        <f t="shared" si="132"/>
        <v>2</v>
      </c>
      <c r="BG120" s="48">
        <v>13</v>
      </c>
      <c r="BH120" s="48">
        <v>2</v>
      </c>
      <c r="BI120" s="48">
        <v>6</v>
      </c>
      <c r="BJ120" s="48">
        <f>+BH120+BI120</f>
        <v>8</v>
      </c>
      <c r="BK120" s="48">
        <v>0</v>
      </c>
      <c r="BL120" s="355"/>
      <c r="BM120" s="355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355"/>
    </row>
    <row r="121" spans="1:85" ht="16.5" customHeight="1" x14ac:dyDescent="0.25">
      <c r="A121" s="355"/>
      <c r="B121" s="174"/>
      <c r="C121" s="174"/>
      <c r="N121" s="175"/>
      <c r="O121" s="174"/>
      <c r="P121" s="174"/>
      <c r="Q121" s="178"/>
      <c r="R121" s="178"/>
      <c r="S121" s="323"/>
      <c r="AP121" s="177"/>
      <c r="AQ121" s="178"/>
      <c r="AR121" s="355"/>
      <c r="AS121" s="64">
        <v>6.5</v>
      </c>
      <c r="AT121" s="48">
        <v>8</v>
      </c>
      <c r="AU121" s="47" t="s">
        <v>83</v>
      </c>
      <c r="AV121" s="47" t="s">
        <v>309</v>
      </c>
      <c r="AW121" s="177">
        <v>4</v>
      </c>
      <c r="AX121" s="177">
        <v>2</v>
      </c>
      <c r="AY121" s="177">
        <v>2</v>
      </c>
      <c r="AZ121" s="177">
        <f t="shared" si="127"/>
        <v>4</v>
      </c>
      <c r="BA121" s="177">
        <v>0</v>
      </c>
      <c r="BB121" s="202">
        <f t="shared" si="128"/>
        <v>17</v>
      </c>
      <c r="BC121" s="177">
        <f t="shared" si="129"/>
        <v>3</v>
      </c>
      <c r="BD121" s="177">
        <f t="shared" si="130"/>
        <v>9</v>
      </c>
      <c r="BE121" s="177">
        <f t="shared" si="131"/>
        <v>12</v>
      </c>
      <c r="BF121" s="203">
        <f t="shared" si="132"/>
        <v>0</v>
      </c>
      <c r="BG121" s="48">
        <v>13</v>
      </c>
      <c r="BH121" s="48">
        <v>1</v>
      </c>
      <c r="BI121" s="48">
        <v>7</v>
      </c>
      <c r="BJ121" s="48">
        <f>+BH121+BI121</f>
        <v>8</v>
      </c>
      <c r="BK121" s="48">
        <v>0</v>
      </c>
      <c r="BL121" s="355"/>
      <c r="BM121" s="355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355"/>
    </row>
    <row r="122" spans="1:85" ht="16.5" customHeight="1" x14ac:dyDescent="0.25">
      <c r="A122" s="355"/>
      <c r="Q122" s="178"/>
      <c r="R122" s="178"/>
      <c r="S122" s="323"/>
      <c r="AP122" s="177"/>
      <c r="AQ122" s="178"/>
      <c r="AR122" s="355"/>
      <c r="AS122" s="64">
        <v>8.5</v>
      </c>
      <c r="AT122" s="48">
        <v>20</v>
      </c>
      <c r="AU122" s="47" t="s">
        <v>112</v>
      </c>
      <c r="AV122" s="47" t="s">
        <v>309</v>
      </c>
      <c r="AW122" s="177">
        <v>2</v>
      </c>
      <c r="AX122" s="177">
        <v>1</v>
      </c>
      <c r="AY122" s="177">
        <v>2</v>
      </c>
      <c r="AZ122" s="177">
        <f t="shared" si="127"/>
        <v>3</v>
      </c>
      <c r="BA122" s="177">
        <v>0</v>
      </c>
      <c r="BB122" s="202">
        <f t="shared" si="128"/>
        <v>16</v>
      </c>
      <c r="BC122" s="177">
        <f t="shared" si="129"/>
        <v>14</v>
      </c>
      <c r="BD122" s="177">
        <f t="shared" si="130"/>
        <v>7</v>
      </c>
      <c r="BE122" s="177">
        <f t="shared" si="131"/>
        <v>21</v>
      </c>
      <c r="BF122" s="203">
        <f t="shared" si="132"/>
        <v>4</v>
      </c>
      <c r="BG122" s="48">
        <v>14</v>
      </c>
      <c r="BH122" s="48">
        <v>13</v>
      </c>
      <c r="BI122" s="48">
        <v>5</v>
      </c>
      <c r="BJ122" s="48">
        <f>+BH122+BI122</f>
        <v>18</v>
      </c>
      <c r="BK122" s="48">
        <v>4</v>
      </c>
      <c r="BL122" s="355"/>
      <c r="BM122" s="355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355"/>
    </row>
    <row r="123" spans="1:85" ht="16.5" customHeight="1" x14ac:dyDescent="0.25">
      <c r="A123" s="355"/>
      <c r="B123" s="174"/>
      <c r="C123" s="174"/>
      <c r="N123" s="175"/>
      <c r="O123" s="174"/>
      <c r="P123" s="174"/>
      <c r="Q123" s="178"/>
      <c r="R123" s="178"/>
      <c r="S123" s="323"/>
      <c r="AP123" s="177"/>
      <c r="AQ123" s="178"/>
      <c r="AR123" s="355"/>
      <c r="AS123" s="64">
        <v>7.5</v>
      </c>
      <c r="AT123" s="48">
        <v>15</v>
      </c>
      <c r="AU123" s="47" t="s">
        <v>303</v>
      </c>
      <c r="AV123" s="47" t="s">
        <v>309</v>
      </c>
      <c r="AW123" s="177">
        <v>3</v>
      </c>
      <c r="AX123" s="177">
        <v>0</v>
      </c>
      <c r="AY123" s="177">
        <v>2</v>
      </c>
      <c r="AZ123" s="177">
        <f t="shared" si="127"/>
        <v>2</v>
      </c>
      <c r="BA123" s="177">
        <v>0</v>
      </c>
      <c r="BB123" s="202">
        <f t="shared" si="128"/>
        <v>3</v>
      </c>
      <c r="BC123" s="177">
        <f t="shared" si="129"/>
        <v>0</v>
      </c>
      <c r="BD123" s="177">
        <f t="shared" si="130"/>
        <v>2</v>
      </c>
      <c r="BE123" s="177">
        <f t="shared" si="131"/>
        <v>2</v>
      </c>
      <c r="BF123" s="203">
        <f t="shared" si="132"/>
        <v>0</v>
      </c>
      <c r="BL123" s="355"/>
      <c r="BM123" s="355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355"/>
    </row>
    <row r="124" spans="1:85" ht="16.5" customHeight="1" x14ac:dyDescent="0.25">
      <c r="A124" s="355"/>
      <c r="B124" s="174"/>
      <c r="C124" s="184"/>
      <c r="N124" s="175"/>
      <c r="O124" s="174"/>
      <c r="P124" s="174"/>
      <c r="Q124" s="178"/>
      <c r="R124" s="178"/>
      <c r="S124" s="323"/>
      <c r="AP124" s="177"/>
      <c r="AQ124" s="178"/>
      <c r="AR124" s="355"/>
      <c r="AS124" s="64">
        <v>8</v>
      </c>
      <c r="AT124" s="48">
        <v>9</v>
      </c>
      <c r="AU124" s="47" t="s">
        <v>154</v>
      </c>
      <c r="AV124" s="47" t="s">
        <v>309</v>
      </c>
      <c r="AW124" s="177">
        <v>4</v>
      </c>
      <c r="AX124" s="177">
        <v>0</v>
      </c>
      <c r="AY124" s="177">
        <v>2</v>
      </c>
      <c r="AZ124" s="177">
        <f t="shared" si="127"/>
        <v>2</v>
      </c>
      <c r="BA124" s="177">
        <v>0</v>
      </c>
      <c r="BB124" s="202">
        <f t="shared" si="128"/>
        <v>19</v>
      </c>
      <c r="BC124" s="177">
        <f t="shared" si="129"/>
        <v>2</v>
      </c>
      <c r="BD124" s="177">
        <f t="shared" si="130"/>
        <v>10</v>
      </c>
      <c r="BE124" s="177">
        <f t="shared" si="131"/>
        <v>12</v>
      </c>
      <c r="BF124" s="203">
        <f t="shared" si="132"/>
        <v>0</v>
      </c>
      <c r="BG124" s="48">
        <v>15</v>
      </c>
      <c r="BH124" s="48">
        <v>2</v>
      </c>
      <c r="BI124" s="48">
        <v>8</v>
      </c>
      <c r="BJ124" s="48">
        <f>+BH124+BI124</f>
        <v>10</v>
      </c>
      <c r="BK124" s="48">
        <v>0</v>
      </c>
      <c r="BL124" s="355"/>
      <c r="BM124" s="355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355"/>
    </row>
    <row r="125" spans="1:85" ht="16.5" customHeight="1" x14ac:dyDescent="0.25">
      <c r="A125" s="355"/>
      <c r="B125" s="174"/>
      <c r="C125" s="175"/>
      <c r="N125" s="175"/>
      <c r="O125" s="174"/>
      <c r="P125" s="174"/>
      <c r="Q125" s="178"/>
      <c r="R125" s="178"/>
      <c r="S125" s="323"/>
      <c r="AP125" s="177"/>
      <c r="AQ125" s="178"/>
      <c r="AR125" s="355"/>
      <c r="AS125" s="64">
        <v>7</v>
      </c>
      <c r="AT125" s="48">
        <v>7</v>
      </c>
      <c r="AU125" s="47" t="s">
        <v>61</v>
      </c>
      <c r="AV125" s="47" t="s">
        <v>309</v>
      </c>
      <c r="AW125" s="177">
        <v>3</v>
      </c>
      <c r="AX125" s="177">
        <v>0</v>
      </c>
      <c r="AY125" s="177">
        <v>1</v>
      </c>
      <c r="AZ125" s="177">
        <f t="shared" si="127"/>
        <v>1</v>
      </c>
      <c r="BA125" s="177">
        <v>0</v>
      </c>
      <c r="BB125" s="202">
        <f t="shared" si="128"/>
        <v>17</v>
      </c>
      <c r="BC125" s="177">
        <f t="shared" si="129"/>
        <v>0</v>
      </c>
      <c r="BD125" s="177">
        <f t="shared" si="130"/>
        <v>9</v>
      </c>
      <c r="BE125" s="177">
        <f t="shared" si="131"/>
        <v>9</v>
      </c>
      <c r="BF125" s="203">
        <f t="shared" si="132"/>
        <v>2</v>
      </c>
      <c r="BG125" s="48">
        <v>14</v>
      </c>
      <c r="BH125" s="48">
        <v>0</v>
      </c>
      <c r="BI125" s="48">
        <v>8</v>
      </c>
      <c r="BJ125" s="48">
        <f>+BH125+BI125</f>
        <v>8</v>
      </c>
      <c r="BK125" s="48">
        <v>2</v>
      </c>
      <c r="BL125" s="355"/>
      <c r="BM125" s="355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355"/>
    </row>
    <row r="126" spans="1:85" ht="16.5" customHeight="1" x14ac:dyDescent="0.25">
      <c r="A126" s="355"/>
      <c r="B126" s="174"/>
      <c r="C126" s="175"/>
      <c r="D126" s="175"/>
      <c r="G126" s="175"/>
      <c r="I126" s="177"/>
      <c r="J126" s="177"/>
      <c r="K126" s="177"/>
      <c r="L126" s="177"/>
      <c r="M126" s="177"/>
      <c r="N126" s="175"/>
      <c r="O126" s="174"/>
      <c r="P126" s="174"/>
      <c r="Q126" s="178"/>
      <c r="R126" s="178"/>
      <c r="S126" s="323"/>
      <c r="AP126" s="174"/>
      <c r="AQ126" s="178"/>
      <c r="AR126" s="355"/>
      <c r="AS126" s="64">
        <v>6.5</v>
      </c>
      <c r="AT126" s="48">
        <v>28</v>
      </c>
      <c r="AU126" s="47" t="s">
        <v>44</v>
      </c>
      <c r="AV126" s="47" t="s">
        <v>309</v>
      </c>
      <c r="AW126" s="177">
        <v>4</v>
      </c>
      <c r="AX126" s="177">
        <v>0</v>
      </c>
      <c r="AY126" s="177">
        <v>1</v>
      </c>
      <c r="AZ126" s="177">
        <f t="shared" si="127"/>
        <v>1</v>
      </c>
      <c r="BA126" s="177">
        <v>0</v>
      </c>
      <c r="BB126" s="202">
        <f t="shared" si="128"/>
        <v>18</v>
      </c>
      <c r="BC126" s="177">
        <f t="shared" si="129"/>
        <v>2</v>
      </c>
      <c r="BD126" s="177">
        <f t="shared" si="130"/>
        <v>9</v>
      </c>
      <c r="BE126" s="177">
        <f t="shared" si="131"/>
        <v>11</v>
      </c>
      <c r="BF126" s="203">
        <f t="shared" si="132"/>
        <v>0</v>
      </c>
      <c r="BG126" s="48">
        <v>14</v>
      </c>
      <c r="BH126" s="48">
        <v>2</v>
      </c>
      <c r="BI126" s="48">
        <v>8</v>
      </c>
      <c r="BJ126" s="48">
        <f>+BH126+BI126</f>
        <v>10</v>
      </c>
      <c r="BK126" s="48">
        <v>0</v>
      </c>
      <c r="BL126" s="355"/>
      <c r="BM126" s="355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355"/>
    </row>
    <row r="127" spans="1:85" ht="16.5" customHeight="1" x14ac:dyDescent="0.25">
      <c r="A127" s="355"/>
      <c r="B127" s="174"/>
      <c r="C127" s="184"/>
      <c r="N127" s="175"/>
      <c r="O127" s="174"/>
      <c r="P127" s="174"/>
      <c r="Q127" s="178"/>
      <c r="R127" s="178"/>
      <c r="S127" s="323"/>
      <c r="T127" s="194"/>
      <c r="U127" s="175"/>
      <c r="V127" s="175"/>
      <c r="W127" s="175"/>
      <c r="X127" s="176"/>
      <c r="Y127" s="175"/>
      <c r="Z127" s="177"/>
      <c r="AA127" s="177"/>
      <c r="AB127" s="177"/>
      <c r="AC127" s="177"/>
      <c r="AD127" s="177"/>
      <c r="AE127" s="195"/>
      <c r="AF127" s="177"/>
      <c r="AG127" s="177"/>
      <c r="AH127" s="177"/>
      <c r="AI127" s="177"/>
      <c r="AJ127" s="177"/>
      <c r="AK127" s="204"/>
      <c r="AL127" s="174"/>
      <c r="AM127" s="174"/>
      <c r="AN127" s="174"/>
      <c r="AO127" s="174"/>
      <c r="AP127" s="174"/>
      <c r="AQ127" s="178"/>
      <c r="AR127" s="355"/>
      <c r="AS127" s="64">
        <v>7.5</v>
      </c>
      <c r="AT127" s="48"/>
      <c r="AU127" s="47" t="s">
        <v>78</v>
      </c>
      <c r="AV127" s="47" t="s">
        <v>309</v>
      </c>
      <c r="AW127" s="177"/>
      <c r="AX127" s="177"/>
      <c r="AY127" s="177"/>
      <c r="AZ127" s="177"/>
      <c r="BA127" s="177"/>
      <c r="BB127" s="202">
        <f t="shared" ref="BB127:BF131" si="133">+AW127+BG127</f>
        <v>6</v>
      </c>
      <c r="BC127" s="177">
        <f t="shared" si="133"/>
        <v>1</v>
      </c>
      <c r="BD127" s="177">
        <f t="shared" si="133"/>
        <v>3</v>
      </c>
      <c r="BE127" s="177">
        <f t="shared" si="133"/>
        <v>4</v>
      </c>
      <c r="BF127" s="203">
        <f t="shared" si="133"/>
        <v>0</v>
      </c>
      <c r="BG127" s="48">
        <v>6</v>
      </c>
      <c r="BH127" s="48">
        <v>1</v>
      </c>
      <c r="BI127" s="48">
        <v>3</v>
      </c>
      <c r="BJ127" s="48">
        <f t="shared" ref="BJ127:BJ129" si="134">+BH127+BI127</f>
        <v>4</v>
      </c>
      <c r="BK127" s="48">
        <v>0</v>
      </c>
      <c r="BL127" s="355"/>
      <c r="BM127" s="355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355"/>
    </row>
    <row r="128" spans="1:85" ht="16.5" customHeight="1" x14ac:dyDescent="0.25">
      <c r="A128" s="355"/>
      <c r="B128" s="174"/>
      <c r="C128" s="175"/>
      <c r="N128" s="175"/>
      <c r="O128" s="174"/>
      <c r="P128" s="174"/>
      <c r="Q128" s="178"/>
      <c r="R128" s="178"/>
      <c r="S128" s="323"/>
      <c r="T128" s="194"/>
      <c r="U128" s="175"/>
      <c r="V128" s="175"/>
      <c r="W128" s="175"/>
      <c r="X128" s="176"/>
      <c r="Y128" s="175"/>
      <c r="Z128" s="177"/>
      <c r="AA128" s="177"/>
      <c r="AB128" s="177"/>
      <c r="AC128" s="177"/>
      <c r="AD128" s="177"/>
      <c r="AE128" s="195"/>
      <c r="AF128" s="177"/>
      <c r="AG128" s="177"/>
      <c r="AH128" s="177"/>
      <c r="AI128" s="177"/>
      <c r="AJ128" s="177"/>
      <c r="AK128" s="204"/>
      <c r="AL128" s="174"/>
      <c r="AM128" s="174"/>
      <c r="AN128" s="174"/>
      <c r="AO128" s="174"/>
      <c r="AP128" s="174"/>
      <c r="AQ128" s="178"/>
      <c r="AR128" s="355"/>
      <c r="AS128" s="64">
        <v>8</v>
      </c>
      <c r="AT128" s="48"/>
      <c r="AU128" s="47" t="s">
        <v>162</v>
      </c>
      <c r="AV128" s="47" t="s">
        <v>309</v>
      </c>
      <c r="AW128" s="177"/>
      <c r="AX128" s="177"/>
      <c r="AY128" s="177"/>
      <c r="AZ128" s="177"/>
      <c r="BA128" s="177"/>
      <c r="BB128" s="202">
        <f t="shared" si="133"/>
        <v>6</v>
      </c>
      <c r="BC128" s="177">
        <f t="shared" si="133"/>
        <v>0</v>
      </c>
      <c r="BD128" s="177">
        <f t="shared" si="133"/>
        <v>3</v>
      </c>
      <c r="BE128" s="177">
        <f t="shared" si="133"/>
        <v>3</v>
      </c>
      <c r="BF128" s="203">
        <f t="shared" si="133"/>
        <v>2</v>
      </c>
      <c r="BG128" s="48">
        <v>6</v>
      </c>
      <c r="BH128" s="48">
        <v>0</v>
      </c>
      <c r="BI128" s="48">
        <v>3</v>
      </c>
      <c r="BJ128" s="48">
        <f t="shared" si="134"/>
        <v>3</v>
      </c>
      <c r="BK128" s="48">
        <v>2</v>
      </c>
      <c r="BL128" s="355"/>
      <c r="BM128" s="355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355"/>
    </row>
    <row r="129" spans="1:85" ht="16.5" customHeight="1" x14ac:dyDescent="0.25">
      <c r="A129" s="355"/>
      <c r="B129" s="174"/>
      <c r="C129" s="175"/>
      <c r="D129" s="174"/>
      <c r="E129" s="174"/>
      <c r="F129" s="174"/>
      <c r="G129" s="174"/>
      <c r="H129" s="177"/>
      <c r="I129" s="175"/>
      <c r="J129" s="175"/>
      <c r="K129" s="175"/>
      <c r="L129" s="175"/>
      <c r="M129" s="175"/>
      <c r="N129" s="175"/>
      <c r="O129" s="174"/>
      <c r="P129" s="174"/>
      <c r="Q129" s="178"/>
      <c r="R129" s="178"/>
      <c r="S129" s="323"/>
      <c r="AA129" s="177"/>
      <c r="AM129" s="174"/>
      <c r="AN129" s="174"/>
      <c r="AO129" s="174"/>
      <c r="AP129" s="174"/>
      <c r="AQ129" s="178"/>
      <c r="AR129" s="355"/>
      <c r="AS129" s="64">
        <v>6</v>
      </c>
      <c r="AT129" s="48"/>
      <c r="AU129" s="47" t="s">
        <v>84</v>
      </c>
      <c r="AV129" s="47" t="s">
        <v>309</v>
      </c>
      <c r="AW129" s="177"/>
      <c r="AX129" s="177"/>
      <c r="AY129" s="177"/>
      <c r="AZ129" s="177"/>
      <c r="BA129" s="177"/>
      <c r="BB129" s="202">
        <f t="shared" si="133"/>
        <v>4</v>
      </c>
      <c r="BC129" s="177">
        <f t="shared" si="133"/>
        <v>1</v>
      </c>
      <c r="BD129" s="177">
        <f t="shared" si="133"/>
        <v>1</v>
      </c>
      <c r="BE129" s="177">
        <f t="shared" si="133"/>
        <v>2</v>
      </c>
      <c r="BF129" s="203">
        <f t="shared" si="133"/>
        <v>0</v>
      </c>
      <c r="BG129" s="48">
        <v>4</v>
      </c>
      <c r="BH129" s="48">
        <v>1</v>
      </c>
      <c r="BI129" s="48">
        <v>1</v>
      </c>
      <c r="BJ129" s="48">
        <f t="shared" si="134"/>
        <v>2</v>
      </c>
      <c r="BK129" s="48">
        <v>0</v>
      </c>
      <c r="BL129" s="355"/>
      <c r="BM129" s="355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355"/>
    </row>
    <row r="130" spans="1:85" ht="16.5" customHeight="1" thickBot="1" x14ac:dyDescent="0.3">
      <c r="A130" s="355"/>
      <c r="B130" s="174"/>
      <c r="C130" s="174"/>
      <c r="D130" s="175"/>
      <c r="E130" s="175"/>
      <c r="F130" s="175"/>
      <c r="G130" s="175"/>
      <c r="H130" s="174"/>
      <c r="I130" s="177"/>
      <c r="J130" s="177"/>
      <c r="K130" s="177"/>
      <c r="L130" s="177"/>
      <c r="M130" s="177"/>
      <c r="N130" s="175"/>
      <c r="O130" s="174"/>
      <c r="P130" s="174"/>
      <c r="Q130" s="178"/>
      <c r="R130" s="178"/>
      <c r="S130" s="323"/>
      <c r="AA130" s="177"/>
      <c r="AM130" s="174"/>
      <c r="AN130" s="174"/>
      <c r="AO130" s="174"/>
      <c r="AP130" s="174"/>
      <c r="AQ130" s="178"/>
      <c r="AR130" s="355"/>
      <c r="AS130" s="33" t="s">
        <v>85</v>
      </c>
      <c r="AT130" s="216"/>
      <c r="AU130" s="216"/>
      <c r="AV130" s="216"/>
      <c r="AW130" s="217">
        <f>SUM(AW117:AW129)</f>
        <v>36</v>
      </c>
      <c r="AX130" s="217">
        <f>SUM(AX117:AX129)</f>
        <v>16</v>
      </c>
      <c r="AY130" s="217">
        <f>SUM(AY117:AY129)+SUMIF(Y$5:Y$12,"Direct Staff",AI$5:AI$12)</f>
        <v>24</v>
      </c>
      <c r="AZ130" s="217">
        <f>+AY130+AX130</f>
        <v>40</v>
      </c>
      <c r="BA130" s="217">
        <f>SUM(BA117:BA129)+SUMIF($Y$5:$Y$12,"Direct Staff",$AH$5:$AH$12)</f>
        <v>24</v>
      </c>
      <c r="BB130" s="218">
        <f t="shared" si="133"/>
        <v>177</v>
      </c>
      <c r="BC130" s="217">
        <f t="shared" si="133"/>
        <v>63</v>
      </c>
      <c r="BD130" s="217">
        <f t="shared" si="133"/>
        <v>100</v>
      </c>
      <c r="BE130" s="217">
        <f t="shared" si="133"/>
        <v>163</v>
      </c>
      <c r="BF130" s="219">
        <f t="shared" si="133"/>
        <v>38</v>
      </c>
      <c r="BG130" s="217">
        <f>+SUM(BG117:BG129)</f>
        <v>141</v>
      </c>
      <c r="BH130" s="217">
        <f>+SUM(BH117:BH129)</f>
        <v>47</v>
      </c>
      <c r="BI130" s="217">
        <f>+SUM(BI117:BI129)+SUMIF($Y$35:$Y$42,"Direct Staff",$AI$35:$AI$42)</f>
        <v>76</v>
      </c>
      <c r="BJ130" s="217">
        <f>+BI130+BH130</f>
        <v>123</v>
      </c>
      <c r="BK130" s="217">
        <f>+SUM(BK117:BK129)+SUMIF($Y$35:$Y$42,"Direct Staff",$AH$35:$AH$42)</f>
        <v>14</v>
      </c>
      <c r="BL130" s="355"/>
      <c r="BM130" s="355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355"/>
    </row>
    <row r="131" spans="1:85" ht="16.5" customHeight="1" x14ac:dyDescent="0.2">
      <c r="A131" s="355"/>
      <c r="B131" s="174"/>
      <c r="C131" s="174"/>
      <c r="D131" s="175"/>
      <c r="E131" s="175"/>
      <c r="F131" s="175"/>
      <c r="G131" s="175"/>
      <c r="H131" s="174"/>
      <c r="I131" s="177"/>
      <c r="J131" s="177"/>
      <c r="K131" s="177"/>
      <c r="L131" s="177"/>
      <c r="M131" s="177"/>
      <c r="N131" s="175"/>
      <c r="O131" s="174"/>
      <c r="P131" s="174"/>
      <c r="Q131" s="355"/>
      <c r="R131" s="355"/>
      <c r="S131" s="321"/>
      <c r="AA131" s="177"/>
      <c r="AM131" s="174"/>
      <c r="AN131" s="174"/>
      <c r="AO131" s="174"/>
      <c r="AP131" s="174"/>
      <c r="AQ131" s="355"/>
      <c r="AR131" s="355"/>
      <c r="AS131" s="246" t="s">
        <v>122</v>
      </c>
      <c r="AT131" s="246"/>
      <c r="AU131" s="247"/>
      <c r="AV131" s="176"/>
      <c r="AW131" s="177">
        <f>+AW130+AW116+AW102+AW89+AW59+AW44+AW32+AW18</f>
        <v>315</v>
      </c>
      <c r="AX131" s="177">
        <f>+AX130+AX116+AX102+AX89+AX59+AX44+AX32+AX18</f>
        <v>99</v>
      </c>
      <c r="AY131" s="177">
        <f>+AY130+AY116+AY102+AY89+AY59+AY44+AY32+AY18</f>
        <v>153</v>
      </c>
      <c r="AZ131" s="177">
        <f>+AZ130+AZ116+AZ102+AZ89+AZ59+AZ44+AZ32+AZ18</f>
        <v>252</v>
      </c>
      <c r="BA131" s="177">
        <f>+BA130+BA116+BA102+BA89+BA59+BA44+BA32+BA18</f>
        <v>78</v>
      </c>
      <c r="BB131" s="202">
        <f t="shared" si="133"/>
        <v>1471</v>
      </c>
      <c r="BC131" s="177">
        <f t="shared" si="133"/>
        <v>426</v>
      </c>
      <c r="BD131" s="177">
        <f t="shared" si="133"/>
        <v>627</v>
      </c>
      <c r="BE131" s="177">
        <f t="shared" si="133"/>
        <v>1053</v>
      </c>
      <c r="BF131" s="203">
        <f t="shared" si="133"/>
        <v>208</v>
      </c>
      <c r="BG131" s="177">
        <f>+BG130+BG116+BG102+BG89+BG59+BG44+BG32+BG18</f>
        <v>1156</v>
      </c>
      <c r="BH131" s="177">
        <f>+BH130+BH116+BH102+BH89+BH59+BH44+BH32+BH18</f>
        <v>327</v>
      </c>
      <c r="BI131" s="177">
        <f>+BI130+BI116+BI102+BI89+BI59+BI44+BI32+BI18</f>
        <v>474</v>
      </c>
      <c r="BJ131" s="177">
        <f>+BJ130+BJ116+BJ102+BJ89+BJ59+BJ44+BJ32+BJ18</f>
        <v>801</v>
      </c>
      <c r="BK131" s="177">
        <f>+BK130+BK116+BK102+BK89+BK59+BK44+BK32+BK18</f>
        <v>130</v>
      </c>
      <c r="BL131" s="355"/>
      <c r="BM131" s="355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355"/>
    </row>
    <row r="132" spans="1:85" ht="16.5" customHeight="1" x14ac:dyDescent="0.2">
      <c r="A132" s="355"/>
      <c r="B132" s="174"/>
      <c r="C132" s="174"/>
      <c r="D132" s="175"/>
      <c r="E132" s="175"/>
      <c r="F132" s="175"/>
      <c r="G132" s="175"/>
      <c r="H132" s="174"/>
      <c r="I132" s="177"/>
      <c r="J132" s="177"/>
      <c r="K132" s="177"/>
      <c r="L132" s="177"/>
      <c r="M132" s="177"/>
      <c r="N132" s="175"/>
      <c r="O132" s="174"/>
      <c r="P132" s="174"/>
      <c r="Q132" s="178"/>
      <c r="R132" s="178"/>
      <c r="S132" s="323"/>
      <c r="AA132" s="177"/>
      <c r="AM132" s="174"/>
      <c r="AN132" s="174"/>
      <c r="AO132" s="174"/>
      <c r="AP132" s="174"/>
      <c r="AQ132" s="178"/>
      <c r="AR132" s="355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355"/>
      <c r="BM132" s="355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355"/>
    </row>
    <row r="133" spans="1:85" ht="16.5" customHeight="1" x14ac:dyDescent="0.2">
      <c r="A133" s="355"/>
      <c r="B133" s="174"/>
      <c r="C133" s="174"/>
      <c r="D133" s="175"/>
      <c r="E133" s="175"/>
      <c r="F133" s="175"/>
      <c r="G133" s="175"/>
      <c r="H133" s="174"/>
      <c r="I133" s="177"/>
      <c r="J133" s="177"/>
      <c r="K133" s="177"/>
      <c r="L133" s="177"/>
      <c r="M133" s="177"/>
      <c r="N133" s="174"/>
      <c r="O133" s="174"/>
      <c r="P133" s="174"/>
      <c r="Q133" s="355"/>
      <c r="R133" s="355"/>
      <c r="S133" s="321"/>
      <c r="AA133" s="177"/>
      <c r="AM133" s="174"/>
      <c r="AN133" s="174"/>
      <c r="AO133" s="174"/>
      <c r="AP133" s="174"/>
      <c r="AQ133" s="355"/>
      <c r="AR133" s="355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355"/>
      <c r="BM133" s="355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355"/>
    </row>
    <row r="134" spans="1:85" ht="16.5" customHeight="1" x14ac:dyDescent="0.2">
      <c r="A134" s="355"/>
      <c r="B134" s="174"/>
      <c r="C134" s="174"/>
      <c r="D134" s="175"/>
      <c r="E134" s="175"/>
      <c r="F134" s="175"/>
      <c r="G134" s="175"/>
      <c r="H134" s="174"/>
      <c r="I134" s="177"/>
      <c r="J134" s="177"/>
      <c r="K134" s="177"/>
      <c r="L134" s="177"/>
      <c r="M134" s="177"/>
      <c r="N134" s="174"/>
      <c r="O134" s="174"/>
      <c r="P134" s="174"/>
      <c r="Q134" s="355"/>
      <c r="R134" s="355"/>
      <c r="S134" s="321"/>
      <c r="AA134" s="177"/>
      <c r="AB134" s="177"/>
      <c r="AM134" s="174"/>
      <c r="AN134" s="174"/>
      <c r="AO134" s="174"/>
      <c r="AP134" s="174"/>
      <c r="AQ134" s="355"/>
      <c r="AR134" s="355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355"/>
      <c r="BM134" s="355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355"/>
    </row>
    <row r="135" spans="1:85" ht="16.5" customHeight="1" x14ac:dyDescent="0.2">
      <c r="A135" s="355"/>
      <c r="B135" s="174"/>
      <c r="C135" s="174"/>
      <c r="D135" s="175"/>
      <c r="E135" s="175"/>
      <c r="F135" s="175"/>
      <c r="G135" s="175"/>
      <c r="H135" s="174"/>
      <c r="I135" s="177"/>
      <c r="J135" s="177"/>
      <c r="K135" s="177"/>
      <c r="L135" s="177"/>
      <c r="M135" s="177"/>
      <c r="N135" s="174"/>
      <c r="O135" s="174"/>
      <c r="P135" s="174"/>
      <c r="Q135" s="355"/>
      <c r="R135" s="355"/>
      <c r="S135" s="321"/>
      <c r="AA135" s="177"/>
      <c r="AM135" s="174"/>
      <c r="AN135" s="174"/>
      <c r="AO135" s="174"/>
      <c r="AP135" s="174"/>
      <c r="AQ135" s="355"/>
      <c r="AR135" s="355"/>
      <c r="AS135" s="177"/>
      <c r="AT135" s="177"/>
      <c r="AU135" s="174"/>
      <c r="AV135" s="20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355"/>
      <c r="BM135" s="355"/>
      <c r="BN135" s="177"/>
      <c r="BO135" s="177"/>
      <c r="BP135" s="174"/>
      <c r="BQ135" s="20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355"/>
    </row>
    <row r="136" spans="1:85" ht="16.5" customHeight="1" x14ac:dyDescent="0.2">
      <c r="A136" s="355"/>
      <c r="B136" s="174"/>
      <c r="C136" s="174"/>
      <c r="D136" s="175"/>
      <c r="E136" s="175"/>
      <c r="F136" s="175"/>
      <c r="G136" s="175"/>
      <c r="H136" s="174"/>
      <c r="I136" s="177"/>
      <c r="J136" s="177"/>
      <c r="K136" s="177"/>
      <c r="L136" s="177"/>
      <c r="M136" s="177"/>
      <c r="N136" s="174"/>
      <c r="O136" s="174"/>
      <c r="P136" s="174"/>
      <c r="Q136" s="355"/>
      <c r="R136" s="355"/>
      <c r="S136" s="321"/>
      <c r="AM136" s="174"/>
      <c r="AN136" s="174"/>
      <c r="AO136" s="174"/>
      <c r="AP136" s="174"/>
      <c r="AQ136" s="355"/>
      <c r="AR136" s="355"/>
      <c r="AS136" s="177"/>
      <c r="AT136" s="177"/>
      <c r="AU136" s="174"/>
      <c r="AV136" s="20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355"/>
      <c r="BM136" s="355"/>
      <c r="BN136" s="177"/>
      <c r="BO136" s="177"/>
      <c r="BP136" s="174"/>
      <c r="BQ136" s="20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355"/>
    </row>
    <row r="137" spans="1:85" ht="16.5" customHeight="1" x14ac:dyDescent="0.2">
      <c r="A137" s="355"/>
      <c r="B137" s="174"/>
      <c r="C137" s="174"/>
      <c r="D137" s="175"/>
      <c r="E137" s="175"/>
      <c r="F137" s="175"/>
      <c r="G137" s="175"/>
      <c r="H137" s="174"/>
      <c r="I137" s="177"/>
      <c r="J137" s="177"/>
      <c r="K137" s="177"/>
      <c r="L137" s="177"/>
      <c r="M137" s="177"/>
      <c r="N137" s="174"/>
      <c r="O137" s="174"/>
      <c r="P137" s="174"/>
      <c r="Q137" s="355"/>
      <c r="R137" s="355"/>
      <c r="S137" s="321"/>
      <c r="AM137" s="174"/>
      <c r="AN137" s="174"/>
      <c r="AO137" s="174"/>
      <c r="AP137" s="174"/>
      <c r="AQ137" s="355"/>
      <c r="AR137" s="355"/>
      <c r="AS137" s="177"/>
      <c r="AT137" s="177"/>
      <c r="AU137" s="174"/>
      <c r="AV137" s="20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355"/>
      <c r="BM137" s="355"/>
      <c r="BN137" s="177"/>
      <c r="BO137" s="177"/>
      <c r="BP137" s="174"/>
      <c r="BQ137" s="20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355"/>
    </row>
    <row r="138" spans="1:85" ht="16.5" customHeight="1" x14ac:dyDescent="0.2">
      <c r="A138" s="355"/>
      <c r="B138" s="174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355"/>
      <c r="R138" s="355"/>
      <c r="S138" s="321"/>
      <c r="AM138" s="174"/>
      <c r="AN138" s="174"/>
      <c r="AO138" s="174"/>
      <c r="AP138" s="174"/>
      <c r="AQ138" s="355"/>
      <c r="AR138" s="355"/>
      <c r="AS138" s="177"/>
      <c r="AT138" s="177"/>
      <c r="AU138" s="174"/>
      <c r="AV138" s="20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355"/>
      <c r="BM138" s="355"/>
      <c r="BN138" s="177"/>
      <c r="BO138" s="177"/>
      <c r="BP138" s="174"/>
      <c r="BQ138" s="20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355"/>
    </row>
    <row r="139" spans="1:85" ht="16.5" customHeight="1" x14ac:dyDescent="0.2">
      <c r="A139" s="355"/>
      <c r="B139" s="174"/>
      <c r="C139" s="174"/>
      <c r="D139" s="175"/>
      <c r="E139" s="175"/>
      <c r="F139" s="175"/>
      <c r="G139" s="175"/>
      <c r="H139" s="174"/>
      <c r="I139" s="177"/>
      <c r="J139" s="177"/>
      <c r="K139" s="177"/>
      <c r="L139" s="177"/>
      <c r="M139" s="177"/>
      <c r="N139" s="174"/>
      <c r="O139" s="174"/>
      <c r="P139" s="174"/>
      <c r="Q139" s="355"/>
      <c r="R139" s="355"/>
      <c r="S139" s="321"/>
      <c r="AM139" s="174"/>
      <c r="AN139" s="174"/>
      <c r="AO139" s="174"/>
      <c r="AP139" s="174"/>
      <c r="AQ139" s="355"/>
      <c r="AR139" s="355"/>
      <c r="AS139" s="177"/>
      <c r="AT139" s="177"/>
      <c r="AU139" s="174"/>
      <c r="AV139" s="20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355"/>
      <c r="BM139" s="355"/>
      <c r="BN139" s="177"/>
      <c r="BO139" s="177"/>
      <c r="BP139" s="174"/>
      <c r="BQ139" s="20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355"/>
    </row>
    <row r="140" spans="1:85" ht="16.5" customHeight="1" x14ac:dyDescent="0.2">
      <c r="A140" s="355"/>
      <c r="B140" s="174"/>
      <c r="C140" s="174"/>
      <c r="D140" s="175"/>
      <c r="E140" s="175"/>
      <c r="F140" s="175"/>
      <c r="G140" s="175"/>
      <c r="H140" s="174"/>
      <c r="I140" s="177"/>
      <c r="J140" s="177"/>
      <c r="K140" s="177"/>
      <c r="L140" s="177"/>
      <c r="M140" s="177"/>
      <c r="N140" s="174"/>
      <c r="O140" s="174"/>
      <c r="P140" s="174"/>
      <c r="Q140" s="355"/>
      <c r="R140" s="355"/>
      <c r="S140" s="321"/>
      <c r="AM140" s="174"/>
      <c r="AN140" s="174"/>
      <c r="AO140" s="174"/>
      <c r="AP140" s="174"/>
      <c r="AQ140" s="355"/>
      <c r="AR140" s="355"/>
      <c r="AS140" s="177"/>
      <c r="AT140" s="177"/>
      <c r="AU140" s="174"/>
      <c r="AV140" s="20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355"/>
      <c r="BM140" s="355"/>
      <c r="BN140" s="177"/>
      <c r="BO140" s="177"/>
      <c r="BP140" s="174"/>
      <c r="BQ140" s="20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355"/>
    </row>
    <row r="141" spans="1:85" ht="16.5" customHeight="1" x14ac:dyDescent="0.2">
      <c r="A141" s="355"/>
      <c r="B141" s="174"/>
      <c r="C141" s="174"/>
      <c r="D141" s="175"/>
      <c r="E141" s="175"/>
      <c r="F141" s="175"/>
      <c r="G141" s="175"/>
      <c r="H141" s="174"/>
      <c r="I141" s="177"/>
      <c r="J141" s="177"/>
      <c r="K141" s="177"/>
      <c r="L141" s="177"/>
      <c r="M141" s="177"/>
      <c r="N141" s="174"/>
      <c r="O141" s="174"/>
      <c r="P141" s="174"/>
      <c r="Q141" s="355"/>
      <c r="R141" s="355"/>
      <c r="S141" s="321"/>
      <c r="AM141" s="174"/>
      <c r="AN141" s="174"/>
      <c r="AO141" s="174"/>
      <c r="AP141" s="174"/>
      <c r="AQ141" s="355"/>
      <c r="AR141" s="355"/>
      <c r="AS141" s="177"/>
      <c r="AT141" s="177"/>
      <c r="AU141" s="174"/>
      <c r="AV141" s="20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355"/>
      <c r="BM141" s="355"/>
      <c r="BN141" s="177"/>
      <c r="BO141" s="177"/>
      <c r="BP141" s="174"/>
      <c r="BQ141" s="20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355"/>
    </row>
    <row r="142" spans="1:85" ht="16.5" customHeight="1" x14ac:dyDescent="0.2">
      <c r="A142" s="355"/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0"/>
      <c r="R142" s="170"/>
      <c r="S142" s="324"/>
      <c r="AM142" s="174"/>
      <c r="AN142" s="174"/>
      <c r="AO142" s="174"/>
      <c r="AP142" s="174"/>
      <c r="AQ142" s="170"/>
      <c r="AR142" s="355"/>
      <c r="AS142" s="177"/>
      <c r="AT142" s="177"/>
      <c r="AU142" s="174"/>
      <c r="AV142" s="20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355"/>
      <c r="BM142" s="355"/>
      <c r="BN142" s="177"/>
      <c r="BO142" s="177"/>
      <c r="BP142" s="174"/>
      <c r="BQ142" s="20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355"/>
    </row>
    <row r="143" spans="1:85" ht="16.5" customHeight="1" x14ac:dyDescent="0.2">
      <c r="A143" s="355"/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0"/>
      <c r="R143" s="170"/>
      <c r="S143" s="324"/>
      <c r="AM143" s="174"/>
      <c r="AN143" s="174"/>
      <c r="AO143" s="174"/>
      <c r="AP143" s="174"/>
      <c r="AQ143" s="170"/>
      <c r="AR143" s="355"/>
      <c r="AS143" s="177"/>
      <c r="AT143" s="177"/>
      <c r="AU143" s="174"/>
      <c r="AV143" s="20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355"/>
      <c r="BM143" s="355"/>
      <c r="BN143" s="177"/>
      <c r="BO143" s="177"/>
      <c r="BP143" s="174"/>
      <c r="BQ143" s="20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355"/>
    </row>
    <row r="144" spans="1:85" ht="16.5" customHeight="1" x14ac:dyDescent="0.2">
      <c r="A144" s="355"/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0"/>
      <c r="R144" s="170"/>
      <c r="S144" s="324"/>
      <c r="AM144" s="174"/>
      <c r="AN144" s="174"/>
      <c r="AO144" s="174"/>
      <c r="AP144" s="174"/>
      <c r="AQ144" s="170"/>
      <c r="AR144" s="355"/>
      <c r="AS144" s="177"/>
      <c r="AT144" s="177"/>
      <c r="AU144" s="174"/>
      <c r="AV144" s="20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355"/>
      <c r="BM144" s="355"/>
      <c r="BN144" s="177"/>
      <c r="BO144" s="177"/>
      <c r="BP144" s="174"/>
      <c r="BQ144" s="20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355"/>
    </row>
    <row r="145" spans="1:85" ht="16.5" customHeight="1" x14ac:dyDescent="0.2">
      <c r="A145" s="355"/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0"/>
      <c r="R145" s="170"/>
      <c r="S145" s="324"/>
      <c r="AM145" s="174"/>
      <c r="AN145" s="174"/>
      <c r="AO145" s="174"/>
      <c r="AP145" s="174"/>
      <c r="AQ145" s="170"/>
      <c r="AR145" s="355"/>
      <c r="AS145" s="177"/>
      <c r="AT145" s="177"/>
      <c r="AU145" s="174"/>
      <c r="AV145" s="20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355"/>
      <c r="BM145" s="355"/>
      <c r="BN145" s="177"/>
      <c r="BO145" s="177"/>
      <c r="BP145" s="174"/>
      <c r="BQ145" s="20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355"/>
    </row>
    <row r="146" spans="1:85" ht="16.5" customHeight="1" x14ac:dyDescent="0.2">
      <c r="A146" s="170"/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24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</row>
    <row r="147" spans="1:85" ht="16.5" customHeight="1" x14ac:dyDescent="0.2">
      <c r="A147" s="170"/>
      <c r="B147" s="407" t="s">
        <v>658</v>
      </c>
      <c r="C147" s="407"/>
      <c r="D147" s="407"/>
      <c r="E147" s="407"/>
      <c r="F147" s="407"/>
      <c r="G147" s="407"/>
      <c r="H147" s="407"/>
      <c r="I147" s="407"/>
      <c r="J147" s="407"/>
      <c r="K147" s="407"/>
      <c r="L147" s="407"/>
      <c r="M147" s="407"/>
      <c r="N147" s="407"/>
      <c r="O147" s="407"/>
      <c r="P147" s="407"/>
      <c r="Q147" s="170"/>
      <c r="R147" s="177"/>
      <c r="S147" s="177"/>
      <c r="T147" s="194"/>
      <c r="U147" s="175"/>
      <c r="V147" s="174"/>
      <c r="W147" s="174"/>
      <c r="X147" s="174"/>
      <c r="Y147" s="174"/>
      <c r="Z147" s="177"/>
      <c r="AA147" s="177"/>
      <c r="AB147" s="177"/>
      <c r="AC147" s="177"/>
      <c r="AD147" s="177"/>
      <c r="AE147" s="174"/>
      <c r="AF147" s="194"/>
      <c r="AG147" s="175"/>
      <c r="AH147" s="174"/>
      <c r="AI147" s="174"/>
      <c r="AJ147" s="174"/>
      <c r="AK147" s="174"/>
      <c r="AL147" s="177"/>
      <c r="AM147" s="177"/>
      <c r="AN147" s="177"/>
      <c r="AO147" s="177"/>
      <c r="AP147" s="177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</row>
    <row r="148" spans="1:85" ht="16.5" customHeight="1" x14ac:dyDescent="0.2">
      <c r="A148" s="355"/>
      <c r="B148" s="172" t="s">
        <v>146</v>
      </c>
      <c r="C148" s="172">
        <f>+C2</f>
        <v>19</v>
      </c>
      <c r="P148" s="173"/>
      <c r="Q148" s="355"/>
      <c r="R148" s="177"/>
      <c r="S148" s="177"/>
      <c r="T148" s="194"/>
      <c r="U148" s="175"/>
      <c r="V148" s="174"/>
      <c r="W148" s="174"/>
      <c r="X148" s="174"/>
      <c r="Y148" s="174"/>
      <c r="Z148" s="177"/>
      <c r="AA148" s="177"/>
      <c r="AB148" s="177"/>
      <c r="AC148" s="177"/>
      <c r="AD148" s="177"/>
      <c r="AE148" s="174"/>
      <c r="AF148" s="194"/>
      <c r="AG148" s="175"/>
      <c r="AH148" s="174"/>
      <c r="AI148" s="174"/>
      <c r="AJ148" s="174"/>
      <c r="AK148" s="174"/>
      <c r="AL148" s="177"/>
      <c r="AM148" s="177"/>
      <c r="AN148" s="177"/>
      <c r="AO148" s="177"/>
      <c r="AP148" s="177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</row>
    <row r="149" spans="1:85" ht="16.5" customHeight="1" thickBot="1" x14ac:dyDescent="0.3">
      <c r="A149" s="355"/>
      <c r="B149" s="267" t="s">
        <v>614</v>
      </c>
      <c r="C149" s="180" t="s">
        <v>152</v>
      </c>
      <c r="D149" s="180"/>
      <c r="E149" s="181"/>
      <c r="F149" s="180"/>
      <c r="G149" s="182" t="s">
        <v>8</v>
      </c>
      <c r="H149" s="182" t="s">
        <v>9</v>
      </c>
      <c r="I149" s="182" t="s">
        <v>10</v>
      </c>
      <c r="J149" s="182" t="s">
        <v>12</v>
      </c>
      <c r="K149" s="182" t="s">
        <v>13</v>
      </c>
      <c r="L149" s="182" t="s">
        <v>11</v>
      </c>
      <c r="M149" s="182" t="s">
        <v>5</v>
      </c>
      <c r="N149" s="182" t="s">
        <v>14</v>
      </c>
      <c r="O149" s="182" t="s">
        <v>3</v>
      </c>
      <c r="P149" s="182" t="str">
        <f>"Week "&amp;TEXT(C148-1,"##")</f>
        <v>Week 18</v>
      </c>
      <c r="Q149" s="355"/>
      <c r="R149" s="177"/>
      <c r="S149" s="177"/>
      <c r="T149" s="194"/>
      <c r="U149" s="175"/>
      <c r="V149" s="174"/>
      <c r="W149" s="174"/>
      <c r="X149" s="174"/>
      <c r="Y149" s="174"/>
      <c r="Z149" s="177"/>
      <c r="AA149" s="177"/>
      <c r="AB149" s="177"/>
      <c r="AC149" s="177"/>
      <c r="AD149" s="177"/>
      <c r="AE149" s="174"/>
      <c r="AF149" s="194"/>
      <c r="AG149" s="175"/>
      <c r="AH149" s="174"/>
      <c r="AI149" s="174"/>
      <c r="AJ149" s="174"/>
      <c r="AK149" s="174"/>
      <c r="AL149" s="177"/>
      <c r="AM149" s="177"/>
      <c r="AN149" s="177"/>
      <c r="AO149" s="177"/>
      <c r="AP149" s="177"/>
      <c r="AQ149" s="174"/>
      <c r="AR149" s="174"/>
      <c r="AS149" s="179"/>
      <c r="AT149" s="179"/>
      <c r="AU149" s="174"/>
      <c r="AV149" s="179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9"/>
      <c r="BO149" s="179"/>
      <c r="BP149" s="174"/>
      <c r="BQ149" s="179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</row>
    <row r="150" spans="1:85" ht="16.5" customHeight="1" x14ac:dyDescent="0.25">
      <c r="A150" s="355"/>
      <c r="B150" s="271" t="s">
        <v>615</v>
      </c>
      <c r="C150" s="272" t="s">
        <v>173</v>
      </c>
      <c r="D150" s="176"/>
      <c r="E150" s="184"/>
      <c r="F150" s="176"/>
      <c r="G150" s="352">
        <f>SUMIF($C$4:$C$11,$C150,G$4:G$11)+SUMIF($C$163:$C$170,$C150,G$163:G$170)</f>
        <v>14</v>
      </c>
      <c r="H150" s="362">
        <f t="shared" ref="H150:I150" si="135">SUMIF($C$4:$C$11,$C150,H$4:H$11)+SUMIF($C$163:$C$170,$C150,H$163:H$170)</f>
        <v>2</v>
      </c>
      <c r="I150" s="362">
        <f t="shared" si="135"/>
        <v>3</v>
      </c>
      <c r="J150" s="352">
        <f t="shared" ref="J150:J157" si="136">G150*2+I150*1</f>
        <v>31</v>
      </c>
      <c r="K150" s="185">
        <f t="shared" ref="K150:K157" si="137">+J150/((G150+H150+I150)*2)</f>
        <v>0.81578947368421051</v>
      </c>
      <c r="L150" s="362">
        <f t="shared" ref="L150:O150" si="138">SUMIF($C$4:$C$11,$C150,L$4:L$11)+SUMIF($C$163:$C$170,$C150,L$163:L$170)</f>
        <v>63</v>
      </c>
      <c r="M150" s="362">
        <f t="shared" si="138"/>
        <v>31</v>
      </c>
      <c r="N150" s="362">
        <f t="shared" si="138"/>
        <v>99</v>
      </c>
      <c r="O150" s="362">
        <f t="shared" si="138"/>
        <v>22</v>
      </c>
      <c r="P150" s="352">
        <v>1</v>
      </c>
      <c r="Q150" s="355"/>
      <c r="R150" s="177"/>
      <c r="S150" s="177"/>
      <c r="T150" s="194"/>
      <c r="U150" s="175"/>
      <c r="V150" s="174"/>
      <c r="W150" s="174"/>
      <c r="X150" s="174"/>
      <c r="Y150" s="174"/>
      <c r="Z150" s="177"/>
      <c r="AA150" s="177"/>
      <c r="AB150" s="177"/>
      <c r="AC150" s="177"/>
      <c r="AD150" s="177"/>
      <c r="AE150" s="174"/>
      <c r="AF150" s="194"/>
      <c r="AG150" s="175"/>
      <c r="AH150" s="174"/>
      <c r="AI150" s="174"/>
      <c r="AJ150" s="174"/>
      <c r="AK150" s="174"/>
      <c r="AL150" s="177"/>
      <c r="AM150" s="177"/>
      <c r="AN150" s="177"/>
      <c r="AO150" s="177"/>
      <c r="AP150" s="177"/>
      <c r="AQ150" s="174"/>
      <c r="AR150" s="174"/>
      <c r="BL150" s="174"/>
      <c r="BM150" s="174"/>
      <c r="BN150" s="177"/>
      <c r="BO150" s="177"/>
      <c r="BP150" s="174"/>
      <c r="BQ150" s="20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</row>
    <row r="151" spans="1:85" ht="16.5" customHeight="1" x14ac:dyDescent="0.25">
      <c r="A151" s="355"/>
      <c r="B151" s="271" t="s">
        <v>616</v>
      </c>
      <c r="C151" s="184" t="s">
        <v>23</v>
      </c>
      <c r="D151" s="176"/>
      <c r="E151" s="184"/>
      <c r="F151" s="176"/>
      <c r="G151" s="352">
        <f t="shared" ref="G151:I157" si="139">SUMIF($C$4:$C$11,$C151,G$4:G$11)+SUMIF($C$164:$C$170,$C151,G$164:G$170)</f>
        <v>12</v>
      </c>
      <c r="H151" s="352">
        <f t="shared" si="139"/>
        <v>6</v>
      </c>
      <c r="I151" s="352">
        <f t="shared" si="139"/>
        <v>1</v>
      </c>
      <c r="J151" s="352">
        <f t="shared" si="136"/>
        <v>25</v>
      </c>
      <c r="K151" s="185">
        <f t="shared" si="137"/>
        <v>0.65789473684210531</v>
      </c>
      <c r="L151" s="352">
        <f t="shared" ref="L151:O157" si="140">SUMIF($C$4:$C$11,$C151,L$4:L$11)+SUMIF($C$164:$C$170,$C151,L$164:L$170)</f>
        <v>63</v>
      </c>
      <c r="M151" s="352">
        <f t="shared" si="140"/>
        <v>55</v>
      </c>
      <c r="N151" s="352">
        <f t="shared" si="140"/>
        <v>100</v>
      </c>
      <c r="O151" s="352">
        <f t="shared" si="140"/>
        <v>38</v>
      </c>
      <c r="P151" s="352">
        <v>2</v>
      </c>
      <c r="Q151" s="355"/>
      <c r="R151" s="177"/>
      <c r="S151" s="177"/>
      <c r="T151" s="194"/>
      <c r="U151" s="175"/>
      <c r="V151" s="174"/>
      <c r="W151" s="174"/>
      <c r="X151" s="174"/>
      <c r="Y151" s="174"/>
      <c r="Z151" s="177"/>
      <c r="AA151" s="177"/>
      <c r="AB151" s="177"/>
      <c r="AC151" s="177"/>
      <c r="AD151" s="177"/>
      <c r="AE151" s="174"/>
      <c r="AF151" s="194"/>
      <c r="AG151" s="175"/>
      <c r="AH151" s="174"/>
      <c r="AI151" s="174"/>
      <c r="AJ151" s="174"/>
      <c r="AK151" s="174"/>
      <c r="AL151" s="177"/>
      <c r="AM151" s="177"/>
      <c r="AN151" s="177"/>
      <c r="AO151" s="177"/>
      <c r="AP151" s="177"/>
      <c r="AQ151" s="174"/>
      <c r="AR151" s="174"/>
      <c r="BL151" s="174"/>
      <c r="BM151" s="174"/>
      <c r="BN151" s="177"/>
      <c r="BO151" s="177"/>
      <c r="BP151" s="174"/>
      <c r="BQ151" s="248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</row>
    <row r="152" spans="1:85" ht="16.5" customHeight="1" x14ac:dyDescent="0.25">
      <c r="A152" s="355"/>
      <c r="B152" s="271" t="s">
        <v>617</v>
      </c>
      <c r="C152" s="184" t="s">
        <v>86</v>
      </c>
      <c r="D152" s="176"/>
      <c r="E152" s="184"/>
      <c r="F152" s="176"/>
      <c r="G152" s="352">
        <f t="shared" si="139"/>
        <v>12</v>
      </c>
      <c r="H152" s="352">
        <f t="shared" si="139"/>
        <v>6</v>
      </c>
      <c r="I152" s="352">
        <f t="shared" si="139"/>
        <v>1</v>
      </c>
      <c r="J152" s="352">
        <f t="shared" si="136"/>
        <v>25</v>
      </c>
      <c r="K152" s="185">
        <f t="shared" si="137"/>
        <v>0.65789473684210531</v>
      </c>
      <c r="L152" s="352">
        <f t="shared" si="140"/>
        <v>60</v>
      </c>
      <c r="M152" s="352">
        <f t="shared" si="140"/>
        <v>33</v>
      </c>
      <c r="N152" s="352">
        <f t="shared" si="140"/>
        <v>99</v>
      </c>
      <c r="O152" s="352">
        <f t="shared" si="140"/>
        <v>30</v>
      </c>
      <c r="P152" s="352">
        <v>3</v>
      </c>
      <c r="Q152" s="355"/>
      <c r="R152" s="177"/>
      <c r="S152" s="177"/>
      <c r="T152" s="194"/>
      <c r="U152" s="175"/>
      <c r="V152" s="174"/>
      <c r="W152" s="174"/>
      <c r="X152" s="174"/>
      <c r="Y152" s="174"/>
      <c r="Z152" s="177"/>
      <c r="AA152" s="177"/>
      <c r="AB152" s="177"/>
      <c r="AC152" s="177"/>
      <c r="AD152" s="177"/>
      <c r="AE152" s="174"/>
      <c r="AF152" s="194"/>
      <c r="AG152" s="175"/>
      <c r="AH152" s="174"/>
      <c r="AI152" s="174"/>
      <c r="AJ152" s="174"/>
      <c r="AK152" s="174"/>
      <c r="AL152" s="177"/>
      <c r="AM152" s="177"/>
      <c r="AN152" s="177"/>
      <c r="AO152" s="177"/>
      <c r="AP152" s="177"/>
      <c r="AQ152" s="174"/>
      <c r="AR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</row>
    <row r="153" spans="1:85" ht="16.5" customHeight="1" x14ac:dyDescent="0.25">
      <c r="A153" s="355"/>
      <c r="B153" s="271" t="s">
        <v>618</v>
      </c>
      <c r="C153" s="272" t="s">
        <v>172</v>
      </c>
      <c r="D153" s="176"/>
      <c r="E153" s="176"/>
      <c r="F153" s="176"/>
      <c r="G153" s="352">
        <f t="shared" si="139"/>
        <v>6</v>
      </c>
      <c r="H153" s="352">
        <f t="shared" si="139"/>
        <v>7</v>
      </c>
      <c r="I153" s="352">
        <f t="shared" si="139"/>
        <v>6</v>
      </c>
      <c r="J153" s="352">
        <f t="shared" si="136"/>
        <v>18</v>
      </c>
      <c r="K153" s="185">
        <f t="shared" si="137"/>
        <v>0.47368421052631576</v>
      </c>
      <c r="L153" s="352">
        <f t="shared" si="140"/>
        <v>49</v>
      </c>
      <c r="M153" s="352">
        <f t="shared" si="140"/>
        <v>45</v>
      </c>
      <c r="N153" s="352">
        <f t="shared" si="140"/>
        <v>73</v>
      </c>
      <c r="O153" s="352">
        <f t="shared" si="140"/>
        <v>34</v>
      </c>
      <c r="P153" s="352">
        <v>4</v>
      </c>
      <c r="Q153" s="355"/>
      <c r="R153" s="249"/>
      <c r="S153" s="249"/>
      <c r="T153" s="194"/>
      <c r="U153" s="175"/>
      <c r="V153" s="174"/>
      <c r="W153" s="174"/>
      <c r="X153" s="174"/>
      <c r="Y153" s="174"/>
      <c r="Z153" s="177"/>
      <c r="AA153" s="177"/>
      <c r="AB153" s="177"/>
      <c r="AC153" s="177"/>
      <c r="AD153" s="177"/>
      <c r="AE153" s="174"/>
      <c r="AF153" s="194"/>
      <c r="AG153" s="175"/>
      <c r="AH153" s="174"/>
      <c r="AI153" s="174"/>
      <c r="AJ153" s="174"/>
      <c r="AK153" s="174"/>
      <c r="AL153" s="177"/>
      <c r="AM153" s="177"/>
      <c r="AN153" s="177"/>
      <c r="AO153" s="177"/>
      <c r="AP153" s="177"/>
      <c r="AQ153" s="174"/>
      <c r="AR153" s="174"/>
      <c r="BL153" s="174"/>
      <c r="BM153" s="174"/>
      <c r="BN153" s="175"/>
      <c r="BO153" s="175"/>
      <c r="BP153" s="174"/>
      <c r="BQ153" s="205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</row>
    <row r="154" spans="1:85" ht="16.5" customHeight="1" x14ac:dyDescent="0.25">
      <c r="A154" s="355"/>
      <c r="B154" s="271" t="s">
        <v>619</v>
      </c>
      <c r="C154" s="184" t="s">
        <v>53</v>
      </c>
      <c r="D154" s="176"/>
      <c r="E154" s="184"/>
      <c r="F154" s="176"/>
      <c r="G154" s="352">
        <f t="shared" si="139"/>
        <v>8</v>
      </c>
      <c r="H154" s="352">
        <f t="shared" si="139"/>
        <v>9</v>
      </c>
      <c r="I154" s="352">
        <f t="shared" si="139"/>
        <v>2</v>
      </c>
      <c r="J154" s="352">
        <f t="shared" si="136"/>
        <v>18</v>
      </c>
      <c r="K154" s="185">
        <f t="shared" si="137"/>
        <v>0.47368421052631576</v>
      </c>
      <c r="L154" s="352">
        <f t="shared" si="140"/>
        <v>60</v>
      </c>
      <c r="M154" s="352">
        <f t="shared" si="140"/>
        <v>63</v>
      </c>
      <c r="N154" s="352">
        <f t="shared" si="140"/>
        <v>82</v>
      </c>
      <c r="O154" s="352">
        <f t="shared" si="140"/>
        <v>34</v>
      </c>
      <c r="P154" s="352">
        <v>5</v>
      </c>
      <c r="Q154" s="355"/>
      <c r="R154" s="249"/>
      <c r="S154" s="249"/>
      <c r="T154" s="194"/>
      <c r="U154" s="175"/>
      <c r="V154" s="174"/>
      <c r="W154" s="174"/>
      <c r="X154" s="174"/>
      <c r="Y154" s="174"/>
      <c r="Z154" s="177"/>
      <c r="AA154" s="177"/>
      <c r="AB154" s="177"/>
      <c r="AC154" s="177"/>
      <c r="AD154" s="177"/>
      <c r="AE154" s="174"/>
      <c r="AF154" s="194"/>
      <c r="AG154" s="175"/>
      <c r="AH154" s="174"/>
      <c r="AI154" s="174"/>
      <c r="AJ154" s="174"/>
      <c r="AK154" s="174"/>
      <c r="AL154" s="177"/>
      <c r="AM154" s="177"/>
      <c r="AN154" s="177"/>
      <c r="AO154" s="177"/>
      <c r="AP154" s="177"/>
      <c r="AQ154" s="174"/>
      <c r="AR154" s="174"/>
      <c r="BL154" s="174"/>
      <c r="BM154" s="174"/>
      <c r="BN154" s="205"/>
      <c r="BO154" s="205"/>
      <c r="BP154" s="174"/>
      <c r="BQ154" s="205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</row>
    <row r="155" spans="1:85" ht="16.5" customHeight="1" x14ac:dyDescent="0.25">
      <c r="A155" s="355"/>
      <c r="B155" s="271" t="s">
        <v>620</v>
      </c>
      <c r="C155" s="184" t="s">
        <v>15</v>
      </c>
      <c r="D155" s="176"/>
      <c r="E155" s="184"/>
      <c r="F155" s="176"/>
      <c r="G155" s="352">
        <f t="shared" si="139"/>
        <v>4</v>
      </c>
      <c r="H155" s="352">
        <f t="shared" si="139"/>
        <v>7</v>
      </c>
      <c r="I155" s="352">
        <f t="shared" si="139"/>
        <v>8</v>
      </c>
      <c r="J155" s="352">
        <f t="shared" si="136"/>
        <v>16</v>
      </c>
      <c r="K155" s="185">
        <f t="shared" si="137"/>
        <v>0.42105263157894735</v>
      </c>
      <c r="L155" s="352">
        <f t="shared" si="140"/>
        <v>62</v>
      </c>
      <c r="M155" s="352">
        <f t="shared" si="140"/>
        <v>65</v>
      </c>
      <c r="N155" s="352">
        <f t="shared" si="140"/>
        <v>88</v>
      </c>
      <c r="O155" s="352">
        <f t="shared" si="140"/>
        <v>26</v>
      </c>
      <c r="P155" s="352">
        <v>6</v>
      </c>
      <c r="Q155" s="355"/>
      <c r="R155" s="249"/>
      <c r="S155" s="249"/>
      <c r="T155" s="194"/>
      <c r="U155" s="175"/>
      <c r="V155" s="174"/>
      <c r="W155" s="174"/>
      <c r="X155" s="174"/>
      <c r="Y155" s="174"/>
      <c r="Z155" s="177"/>
      <c r="AA155" s="177"/>
      <c r="AB155" s="177"/>
      <c r="AC155" s="177"/>
      <c r="AD155" s="177"/>
      <c r="AE155" s="174"/>
      <c r="AF155" s="194"/>
      <c r="AG155" s="175"/>
      <c r="AH155" s="174"/>
      <c r="AI155" s="174"/>
      <c r="AJ155" s="174"/>
      <c r="AK155" s="174"/>
      <c r="AL155" s="177"/>
      <c r="AM155" s="177"/>
      <c r="AN155" s="177"/>
      <c r="AO155" s="177"/>
      <c r="AP155" s="177"/>
      <c r="AQ155" s="174"/>
      <c r="AR155" s="174"/>
      <c r="BL155" s="174"/>
      <c r="BM155" s="174"/>
      <c r="BN155" s="177"/>
      <c r="BO155" s="177"/>
      <c r="BP155" s="174"/>
      <c r="BQ155" s="175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</row>
    <row r="156" spans="1:85" ht="16.5" customHeight="1" x14ac:dyDescent="0.25">
      <c r="A156" s="355"/>
      <c r="B156" s="271" t="s">
        <v>621</v>
      </c>
      <c r="C156" s="184" t="s">
        <v>51</v>
      </c>
      <c r="D156" s="176"/>
      <c r="E156" s="176"/>
      <c r="F156" s="176"/>
      <c r="G156" s="352">
        <f t="shared" si="139"/>
        <v>3</v>
      </c>
      <c r="H156" s="352">
        <f t="shared" si="139"/>
        <v>13</v>
      </c>
      <c r="I156" s="352">
        <f t="shared" si="139"/>
        <v>3</v>
      </c>
      <c r="J156" s="352">
        <f t="shared" si="136"/>
        <v>9</v>
      </c>
      <c r="K156" s="185">
        <f t="shared" si="137"/>
        <v>0.23684210526315788</v>
      </c>
      <c r="L156" s="352">
        <f t="shared" si="140"/>
        <v>37</v>
      </c>
      <c r="M156" s="352">
        <f t="shared" si="140"/>
        <v>71</v>
      </c>
      <c r="N156" s="352">
        <f t="shared" si="140"/>
        <v>48</v>
      </c>
      <c r="O156" s="352">
        <f t="shared" si="140"/>
        <v>8</v>
      </c>
      <c r="P156" s="352">
        <v>7</v>
      </c>
      <c r="Q156" s="355"/>
      <c r="R156" s="249"/>
      <c r="S156" s="249"/>
      <c r="T156" s="194"/>
      <c r="U156" s="175"/>
      <c r="V156" s="174"/>
      <c r="W156" s="174"/>
      <c r="X156" s="174"/>
      <c r="Y156" s="174"/>
      <c r="Z156" s="177"/>
      <c r="AA156" s="177"/>
      <c r="AB156" s="177"/>
      <c r="AC156" s="177"/>
      <c r="AD156" s="177"/>
      <c r="AE156" s="174"/>
      <c r="AF156" s="194"/>
      <c r="AG156" s="175"/>
      <c r="AH156" s="174"/>
      <c r="AI156" s="174"/>
      <c r="AJ156" s="174"/>
      <c r="AK156" s="174"/>
      <c r="AL156" s="177"/>
      <c r="AM156" s="177"/>
      <c r="AN156" s="177"/>
      <c r="AO156" s="177"/>
      <c r="AP156" s="177"/>
      <c r="AQ156" s="174"/>
      <c r="AR156" s="174"/>
      <c r="BL156" s="174"/>
      <c r="BM156" s="174"/>
      <c r="BN156" s="177"/>
      <c r="BO156" s="177"/>
      <c r="BP156" s="174"/>
      <c r="BQ156" s="205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</row>
    <row r="157" spans="1:85" ht="16.5" customHeight="1" thickBot="1" x14ac:dyDescent="0.3">
      <c r="A157" s="355"/>
      <c r="B157" s="271" t="s">
        <v>700</v>
      </c>
      <c r="C157" s="184" t="s">
        <v>21</v>
      </c>
      <c r="D157" s="176"/>
      <c r="E157" s="176"/>
      <c r="F157" s="176"/>
      <c r="G157" s="352">
        <f t="shared" si="139"/>
        <v>4</v>
      </c>
      <c r="H157" s="352">
        <f t="shared" si="139"/>
        <v>13</v>
      </c>
      <c r="I157" s="352">
        <f t="shared" si="139"/>
        <v>2</v>
      </c>
      <c r="J157" s="352">
        <f t="shared" si="136"/>
        <v>10</v>
      </c>
      <c r="K157" s="185">
        <f t="shared" si="137"/>
        <v>0.26315789473684209</v>
      </c>
      <c r="L157" s="352">
        <f t="shared" si="140"/>
        <v>34</v>
      </c>
      <c r="M157" s="352">
        <f t="shared" si="140"/>
        <v>65</v>
      </c>
      <c r="N157" s="352">
        <f t="shared" si="140"/>
        <v>44</v>
      </c>
      <c r="O157" s="352">
        <f t="shared" si="140"/>
        <v>18</v>
      </c>
      <c r="P157" s="352">
        <v>8</v>
      </c>
      <c r="Q157" s="355"/>
      <c r="R157" s="249"/>
      <c r="S157" s="249"/>
      <c r="T157" s="194"/>
      <c r="U157" s="175"/>
      <c r="V157" s="174"/>
      <c r="W157" s="174"/>
      <c r="X157" s="174"/>
      <c r="Y157" s="174"/>
      <c r="Z157" s="177"/>
      <c r="AA157" s="177"/>
      <c r="AB157" s="177"/>
      <c r="AC157" s="177"/>
      <c r="AD157" s="177"/>
      <c r="AE157" s="174"/>
      <c r="AF157" s="194"/>
      <c r="AG157" s="175"/>
      <c r="AH157" s="174"/>
      <c r="AI157" s="174"/>
      <c r="AJ157" s="174"/>
      <c r="AK157" s="174"/>
      <c r="AL157" s="177"/>
      <c r="AM157" s="177"/>
      <c r="AN157" s="177"/>
      <c r="AO157" s="177"/>
      <c r="AP157" s="177"/>
      <c r="AQ157" s="250"/>
      <c r="AR157" s="174"/>
      <c r="BL157" s="174"/>
      <c r="BM157" s="174"/>
      <c r="BN157" s="177"/>
      <c r="BO157" s="177"/>
      <c r="BP157" s="174"/>
      <c r="BQ157" s="175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</row>
    <row r="158" spans="1:85" ht="16.5" customHeight="1" x14ac:dyDescent="0.2">
      <c r="A158" s="355"/>
      <c r="B158" s="207"/>
      <c r="C158" s="207"/>
      <c r="D158" s="207"/>
      <c r="E158" s="208"/>
      <c r="F158" s="207"/>
      <c r="G158" s="209">
        <f>SUM(G150:G157)</f>
        <v>63</v>
      </c>
      <c r="H158" s="209">
        <f>SUM(H150:H157)</f>
        <v>63</v>
      </c>
      <c r="I158" s="209">
        <f>SUM(I150:I157)</f>
        <v>26</v>
      </c>
      <c r="J158" s="209"/>
      <c r="K158" s="209"/>
      <c r="L158" s="209">
        <f>SUM(L150:L157)</f>
        <v>428</v>
      </c>
      <c r="M158" s="209">
        <f>SUM(M150:M157)</f>
        <v>428</v>
      </c>
      <c r="N158" s="209">
        <f>SUM(N150:N157)</f>
        <v>633</v>
      </c>
      <c r="O158" s="209">
        <f>SUM(O150:O157)</f>
        <v>210</v>
      </c>
      <c r="P158" s="208"/>
      <c r="Q158" s="355"/>
      <c r="R158" s="249"/>
      <c r="S158" s="249"/>
      <c r="T158" s="194"/>
      <c r="U158" s="175"/>
      <c r="V158" s="174"/>
      <c r="W158" s="174"/>
      <c r="X158" s="174"/>
      <c r="Y158" s="174"/>
      <c r="Z158" s="177"/>
      <c r="AA158" s="177"/>
      <c r="AB158" s="177"/>
      <c r="AC158" s="177"/>
      <c r="AD158" s="177"/>
      <c r="AE158" s="174"/>
      <c r="AF158" s="194"/>
      <c r="AG158" s="175"/>
      <c r="AH158" s="174"/>
      <c r="AI158" s="174"/>
      <c r="AJ158" s="174"/>
      <c r="AK158" s="174"/>
      <c r="AL158" s="177"/>
      <c r="AM158" s="177"/>
      <c r="AN158" s="177"/>
      <c r="AO158" s="177"/>
      <c r="AP158" s="177"/>
      <c r="AQ158" s="177"/>
      <c r="AR158" s="174"/>
      <c r="BL158" s="174"/>
      <c r="BM158" s="174"/>
      <c r="BN158" s="177"/>
      <c r="BO158" s="177"/>
      <c r="BP158" s="174"/>
      <c r="BQ158" s="175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</row>
    <row r="159" spans="1:85" ht="16.5" customHeight="1" x14ac:dyDescent="0.2">
      <c r="A159" s="355"/>
      <c r="B159" s="352"/>
      <c r="C159" s="184"/>
      <c r="D159" s="176"/>
      <c r="E159" s="176"/>
      <c r="F159" s="176"/>
      <c r="G159" s="352"/>
      <c r="H159" s="352"/>
      <c r="I159" s="352"/>
      <c r="J159" s="352"/>
      <c r="K159" s="185"/>
      <c r="L159" s="352"/>
      <c r="M159" s="352"/>
      <c r="N159" s="352"/>
      <c r="O159" s="352"/>
      <c r="P159" s="352"/>
      <c r="Q159" s="355"/>
      <c r="R159" s="249"/>
      <c r="S159" s="249"/>
      <c r="T159" s="194"/>
      <c r="U159" s="175"/>
      <c r="V159" s="174"/>
      <c r="W159" s="174"/>
      <c r="X159" s="174"/>
      <c r="Y159" s="174"/>
      <c r="Z159" s="177"/>
      <c r="AA159" s="177"/>
      <c r="AB159" s="177"/>
      <c r="AC159" s="177"/>
      <c r="AD159" s="177"/>
      <c r="AE159" s="174"/>
      <c r="AF159" s="194"/>
      <c r="AG159" s="175"/>
      <c r="AH159" s="174"/>
      <c r="AI159" s="174"/>
      <c r="AJ159" s="174"/>
      <c r="AK159" s="174"/>
      <c r="AL159" s="177"/>
      <c r="AM159" s="177"/>
      <c r="AN159" s="177"/>
      <c r="AO159" s="177"/>
      <c r="AP159" s="177"/>
      <c r="AQ159" s="177"/>
      <c r="AR159" s="174"/>
      <c r="BL159" s="174"/>
      <c r="BM159" s="174"/>
      <c r="BN159" s="177"/>
      <c r="BO159" s="177"/>
      <c r="BP159" s="174"/>
      <c r="BQ159" s="175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</row>
    <row r="160" spans="1:85" ht="16.5" customHeight="1" x14ac:dyDescent="0.2">
      <c r="A160" s="355"/>
      <c r="B160" s="352"/>
      <c r="C160" s="184"/>
      <c r="D160" s="176"/>
      <c r="E160" s="176"/>
      <c r="F160" s="176"/>
      <c r="G160" s="352"/>
      <c r="H160" s="352"/>
      <c r="I160" s="352"/>
      <c r="J160" s="352"/>
      <c r="K160" s="185"/>
      <c r="L160" s="352"/>
      <c r="M160" s="352"/>
      <c r="N160" s="352"/>
      <c r="O160" s="352"/>
      <c r="P160" s="352"/>
      <c r="Q160" s="355"/>
      <c r="R160" s="249"/>
      <c r="S160" s="249"/>
      <c r="T160" s="194"/>
      <c r="U160" s="175"/>
      <c r="V160" s="174"/>
      <c r="W160" s="174"/>
      <c r="X160" s="174"/>
      <c r="Y160" s="174"/>
      <c r="Z160" s="177"/>
      <c r="AA160" s="177"/>
      <c r="AB160" s="177"/>
      <c r="AC160" s="177"/>
      <c r="AD160" s="177"/>
      <c r="AE160" s="174"/>
      <c r="AF160" s="194"/>
      <c r="AG160" s="175"/>
      <c r="AH160" s="174"/>
      <c r="AI160" s="174"/>
      <c r="AJ160" s="175"/>
      <c r="AK160" s="174"/>
      <c r="AL160" s="177"/>
      <c r="AM160" s="177"/>
      <c r="AN160" s="177"/>
      <c r="AO160" s="177"/>
      <c r="AP160" s="177"/>
      <c r="AQ160" s="177"/>
      <c r="AR160" s="174"/>
      <c r="BL160" s="174"/>
      <c r="BM160" s="174"/>
      <c r="BN160" s="177"/>
      <c r="BO160" s="177"/>
      <c r="BP160" s="174"/>
      <c r="BQ160" s="175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</row>
    <row r="161" spans="1:85" ht="16.5" customHeight="1" x14ac:dyDescent="0.2">
      <c r="A161" s="178"/>
      <c r="B161" s="408" t="s">
        <v>651</v>
      </c>
      <c r="C161" s="408"/>
      <c r="D161" s="408"/>
      <c r="E161" s="408"/>
      <c r="F161" s="408"/>
      <c r="G161" s="408"/>
      <c r="H161" s="408"/>
      <c r="I161" s="408"/>
      <c r="J161" s="408"/>
      <c r="K161" s="408"/>
      <c r="L161" s="408"/>
      <c r="M161" s="408"/>
      <c r="N161" s="408"/>
      <c r="O161" s="408"/>
      <c r="P161" s="408"/>
      <c r="Q161" s="178"/>
      <c r="R161" s="249"/>
      <c r="S161" s="249"/>
      <c r="T161" s="194"/>
      <c r="U161" s="175"/>
      <c r="V161" s="174"/>
      <c r="W161" s="174"/>
      <c r="X161" s="174"/>
      <c r="Y161" s="174"/>
      <c r="Z161" s="177"/>
      <c r="AA161" s="177"/>
      <c r="AB161" s="177"/>
      <c r="AC161" s="177"/>
      <c r="AD161" s="177"/>
      <c r="AE161" s="174"/>
      <c r="AF161" s="194"/>
      <c r="AG161" s="175"/>
      <c r="AH161" s="174"/>
      <c r="AI161" s="174"/>
      <c r="AJ161" s="174"/>
      <c r="AK161" s="174"/>
      <c r="AL161" s="177"/>
      <c r="AM161" s="177"/>
      <c r="AN161" s="177"/>
      <c r="AO161" s="177"/>
      <c r="AP161" s="177"/>
      <c r="AQ161" s="177"/>
      <c r="AR161" s="174"/>
      <c r="BL161" s="174"/>
      <c r="BM161" s="174"/>
      <c r="BN161" s="177"/>
      <c r="BO161" s="177"/>
      <c r="BP161" s="174"/>
      <c r="BQ161" s="175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</row>
    <row r="162" spans="1:85" ht="16.5" customHeight="1" thickBot="1" x14ac:dyDescent="0.3">
      <c r="A162" s="178"/>
      <c r="B162" s="267" t="s">
        <v>151</v>
      </c>
      <c r="C162" s="267" t="s">
        <v>152</v>
      </c>
      <c r="D162" s="267"/>
      <c r="E162" s="268"/>
      <c r="F162" s="267"/>
      <c r="G162" s="269" t="s">
        <v>8</v>
      </c>
      <c r="H162" s="269" t="s">
        <v>9</v>
      </c>
      <c r="I162" s="269" t="s">
        <v>10</v>
      </c>
      <c r="J162" s="269" t="s">
        <v>12</v>
      </c>
      <c r="K162" s="269" t="s">
        <v>13</v>
      </c>
      <c r="L162" s="269" t="s">
        <v>11</v>
      </c>
      <c r="M162" s="269" t="s">
        <v>5</v>
      </c>
      <c r="N162" s="269" t="s">
        <v>14</v>
      </c>
      <c r="O162" s="269" t="s">
        <v>3</v>
      </c>
      <c r="P162" s="269" t="s">
        <v>668</v>
      </c>
      <c r="Q162" s="178"/>
      <c r="R162" s="249"/>
      <c r="S162" s="249"/>
      <c r="T162" s="194"/>
      <c r="U162" s="175"/>
      <c r="V162" s="174"/>
      <c r="W162" s="174"/>
      <c r="X162" s="174"/>
      <c r="Y162" s="174"/>
      <c r="Z162" s="177"/>
      <c r="AA162" s="177"/>
      <c r="AB162" s="177"/>
      <c r="AC162" s="177"/>
      <c r="AD162" s="177"/>
      <c r="AE162" s="174"/>
      <c r="AF162" s="194"/>
      <c r="AG162" s="175"/>
      <c r="AH162" s="174"/>
      <c r="AI162" s="174"/>
      <c r="AJ162" s="174"/>
      <c r="AK162" s="174"/>
      <c r="AL162" s="177"/>
      <c r="AM162" s="177"/>
      <c r="AN162" s="177"/>
      <c r="AO162" s="177"/>
      <c r="AP162" s="177"/>
      <c r="AQ162" s="177"/>
      <c r="AR162" s="174"/>
      <c r="AS162" s="176"/>
      <c r="AT162" s="176"/>
      <c r="AU162" s="174"/>
      <c r="AV162" s="176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7"/>
      <c r="BO162" s="177"/>
      <c r="BP162" s="174"/>
      <c r="BQ162" s="175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</row>
    <row r="163" spans="1:85" ht="16.5" customHeight="1" x14ac:dyDescent="0.25">
      <c r="A163" s="178"/>
      <c r="B163" s="362">
        <v>5</v>
      </c>
      <c r="C163" s="272" t="s">
        <v>173</v>
      </c>
      <c r="D163" s="259"/>
      <c r="E163" s="272"/>
      <c r="F163" s="259"/>
      <c r="G163" s="271">
        <v>10</v>
      </c>
      <c r="H163" s="271">
        <v>2</v>
      </c>
      <c r="I163" s="271">
        <v>3</v>
      </c>
      <c r="J163" s="271">
        <v>23</v>
      </c>
      <c r="K163" s="273">
        <v>0.76666666666666672</v>
      </c>
      <c r="L163" s="271">
        <v>47</v>
      </c>
      <c r="M163" s="271">
        <v>23</v>
      </c>
      <c r="N163" s="271">
        <v>75</v>
      </c>
      <c r="O163" s="271">
        <v>20</v>
      </c>
      <c r="P163" s="271">
        <v>1</v>
      </c>
      <c r="Q163" s="178"/>
      <c r="R163" s="249"/>
      <c r="S163" s="249"/>
      <c r="T163" s="194"/>
      <c r="U163" s="175"/>
      <c r="V163" s="174"/>
      <c r="W163" s="174"/>
      <c r="X163" s="174"/>
      <c r="Y163" s="174"/>
      <c r="Z163" s="177"/>
      <c r="AA163" s="177"/>
      <c r="AB163" s="177"/>
      <c r="AC163" s="177"/>
      <c r="AD163" s="177"/>
      <c r="AE163" s="174"/>
      <c r="AF163" s="174"/>
      <c r="AG163" s="175"/>
      <c r="AH163" s="174"/>
      <c r="AI163" s="174"/>
      <c r="AJ163" s="174"/>
      <c r="AK163" s="174"/>
      <c r="AL163" s="177"/>
      <c r="AM163" s="177"/>
      <c r="AN163" s="177"/>
      <c r="AO163" s="177"/>
      <c r="AP163" s="177"/>
      <c r="AQ163" s="177"/>
      <c r="AR163" s="174"/>
      <c r="AS163" s="177"/>
      <c r="AT163" s="177"/>
      <c r="AU163" s="174"/>
      <c r="AV163" s="175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205"/>
      <c r="BO163" s="205"/>
      <c r="BP163" s="174"/>
      <c r="BQ163" s="205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</row>
    <row r="164" spans="1:85" ht="16.5" customHeight="1" x14ac:dyDescent="0.25">
      <c r="A164" s="178"/>
      <c r="B164" s="352">
        <v>8</v>
      </c>
      <c r="C164" s="272" t="s">
        <v>23</v>
      </c>
      <c r="D164" s="259"/>
      <c r="E164" s="259"/>
      <c r="F164" s="259"/>
      <c r="G164" s="271">
        <v>9</v>
      </c>
      <c r="H164" s="271">
        <v>5</v>
      </c>
      <c r="I164" s="271">
        <v>1</v>
      </c>
      <c r="J164" s="271">
        <v>19</v>
      </c>
      <c r="K164" s="273">
        <v>0.6333333333333333</v>
      </c>
      <c r="L164" s="271">
        <v>47</v>
      </c>
      <c r="M164" s="271">
        <v>41</v>
      </c>
      <c r="N164" s="271">
        <v>76</v>
      </c>
      <c r="O164" s="271">
        <v>14</v>
      </c>
      <c r="P164" s="271">
        <v>3</v>
      </c>
      <c r="Q164" s="178"/>
      <c r="R164" s="249"/>
      <c r="S164" s="249"/>
      <c r="T164" s="194"/>
      <c r="U164" s="175"/>
      <c r="V164" s="174"/>
      <c r="W164" s="174"/>
      <c r="X164" s="174"/>
      <c r="Y164" s="174"/>
      <c r="Z164" s="177"/>
      <c r="AA164" s="177"/>
      <c r="AB164" s="177"/>
      <c r="AC164" s="177"/>
      <c r="AD164" s="177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7"/>
      <c r="AR164" s="174"/>
      <c r="BL164" s="174"/>
      <c r="BM164" s="174"/>
      <c r="BN164" s="177"/>
      <c r="BO164" s="177"/>
      <c r="BP164" s="174"/>
      <c r="BQ164" s="175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</row>
    <row r="165" spans="1:85" ht="16.5" customHeight="1" x14ac:dyDescent="0.25">
      <c r="A165" s="178"/>
      <c r="B165" s="352">
        <v>7</v>
      </c>
      <c r="C165" s="272" t="s">
        <v>86</v>
      </c>
      <c r="D165" s="259"/>
      <c r="E165" s="272"/>
      <c r="F165" s="259"/>
      <c r="G165" s="271">
        <v>8</v>
      </c>
      <c r="H165" s="271">
        <v>6</v>
      </c>
      <c r="I165" s="271">
        <v>1</v>
      </c>
      <c r="J165" s="271">
        <v>17</v>
      </c>
      <c r="K165" s="273">
        <v>0.56666666666666665</v>
      </c>
      <c r="L165" s="271">
        <v>42</v>
      </c>
      <c r="M165" s="271">
        <v>26</v>
      </c>
      <c r="N165" s="271">
        <v>68</v>
      </c>
      <c r="O165" s="271">
        <v>20</v>
      </c>
      <c r="P165" s="271">
        <v>2</v>
      </c>
      <c r="Q165" s="178"/>
      <c r="R165" s="249"/>
      <c r="S165" s="249"/>
      <c r="T165" s="174"/>
      <c r="U165" s="175"/>
      <c r="V165" s="174"/>
      <c r="W165" s="174"/>
      <c r="X165" s="174"/>
      <c r="Y165" s="174"/>
      <c r="Z165" s="177"/>
      <c r="AA165" s="177"/>
      <c r="AB165" s="177"/>
      <c r="AC165" s="177"/>
      <c r="AD165" s="177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7"/>
      <c r="AR165" s="174"/>
      <c r="BL165" s="174"/>
      <c r="BM165" s="174"/>
      <c r="BN165" s="177"/>
      <c r="BO165" s="177"/>
      <c r="BP165" s="174"/>
      <c r="BQ165" s="175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</row>
    <row r="166" spans="1:85" ht="16.5" customHeight="1" x14ac:dyDescent="0.25">
      <c r="A166" s="178"/>
      <c r="B166" s="352">
        <v>2</v>
      </c>
      <c r="C166" s="272" t="s">
        <v>172</v>
      </c>
      <c r="D166" s="259"/>
      <c r="E166" s="259"/>
      <c r="F166" s="259"/>
      <c r="G166" s="271">
        <v>6</v>
      </c>
      <c r="H166" s="271">
        <v>5</v>
      </c>
      <c r="I166" s="271">
        <v>4</v>
      </c>
      <c r="J166" s="271">
        <v>16</v>
      </c>
      <c r="K166" s="273">
        <v>0.53333333333333333</v>
      </c>
      <c r="L166" s="271">
        <v>38</v>
      </c>
      <c r="M166" s="271">
        <v>32</v>
      </c>
      <c r="N166" s="271">
        <v>55</v>
      </c>
      <c r="O166" s="271">
        <v>18</v>
      </c>
      <c r="P166" s="271">
        <v>4</v>
      </c>
      <c r="Q166" s="178"/>
      <c r="R166" s="249"/>
      <c r="S166" s="249"/>
      <c r="T166" s="174"/>
      <c r="U166" s="175"/>
      <c r="V166" s="174"/>
      <c r="W166" s="174"/>
      <c r="X166" s="174"/>
      <c r="Y166" s="174"/>
      <c r="Z166" s="177"/>
      <c r="AA166" s="177"/>
      <c r="AB166" s="177"/>
      <c r="AC166" s="177"/>
      <c r="AD166" s="177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7"/>
      <c r="AR166" s="174"/>
      <c r="BL166" s="174"/>
      <c r="BM166" s="174"/>
      <c r="BN166" s="177"/>
      <c r="BO166" s="177"/>
      <c r="BP166" s="174"/>
      <c r="BQ166" s="175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</row>
    <row r="167" spans="1:85" ht="16.5" customHeight="1" x14ac:dyDescent="0.25">
      <c r="A167" s="178"/>
      <c r="B167" s="352">
        <v>3</v>
      </c>
      <c r="C167" s="272" t="s">
        <v>53</v>
      </c>
      <c r="D167" s="259"/>
      <c r="E167" s="272"/>
      <c r="F167" s="259"/>
      <c r="G167" s="271">
        <v>7</v>
      </c>
      <c r="H167" s="271">
        <v>7</v>
      </c>
      <c r="I167" s="271">
        <v>1</v>
      </c>
      <c r="J167" s="271">
        <v>15</v>
      </c>
      <c r="K167" s="273">
        <v>0.5</v>
      </c>
      <c r="L167" s="271">
        <v>51</v>
      </c>
      <c r="M167" s="271">
        <v>48</v>
      </c>
      <c r="N167" s="271">
        <v>69</v>
      </c>
      <c r="O167" s="271">
        <v>24</v>
      </c>
      <c r="P167" s="271">
        <v>5</v>
      </c>
      <c r="Q167" s="178"/>
      <c r="R167" s="249"/>
      <c r="S167" s="249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7"/>
      <c r="AR167" s="174"/>
      <c r="BL167" s="174"/>
      <c r="BM167" s="174"/>
      <c r="BN167" s="177"/>
      <c r="BO167" s="177"/>
      <c r="BP167" s="174"/>
      <c r="BQ167" s="175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</row>
    <row r="168" spans="1:85" ht="16.5" customHeight="1" x14ac:dyDescent="0.25">
      <c r="A168" s="178"/>
      <c r="B168" s="352">
        <v>6</v>
      </c>
      <c r="C168" s="272" t="s">
        <v>15</v>
      </c>
      <c r="D168" s="259"/>
      <c r="E168" s="272"/>
      <c r="F168" s="259"/>
      <c r="G168" s="271">
        <v>4</v>
      </c>
      <c r="H168" s="271">
        <v>6</v>
      </c>
      <c r="I168" s="271">
        <v>5</v>
      </c>
      <c r="J168" s="271">
        <v>13</v>
      </c>
      <c r="K168" s="273">
        <v>0.43333333333333335</v>
      </c>
      <c r="L168" s="271">
        <v>52</v>
      </c>
      <c r="M168" s="271">
        <v>52</v>
      </c>
      <c r="N168" s="271">
        <v>73</v>
      </c>
      <c r="O168" s="271">
        <v>12</v>
      </c>
      <c r="P168" s="271">
        <v>6</v>
      </c>
      <c r="Q168" s="178"/>
      <c r="R168" s="249"/>
      <c r="S168" s="249"/>
      <c r="T168" s="184"/>
      <c r="U168" s="184"/>
      <c r="V168" s="184"/>
      <c r="W168" s="352"/>
      <c r="X168" s="352"/>
      <c r="Y168" s="352"/>
      <c r="Z168" s="352"/>
      <c r="AA168" s="352"/>
      <c r="AB168" s="352"/>
      <c r="AC168" s="352"/>
      <c r="AD168" s="352"/>
      <c r="AE168" s="174"/>
      <c r="AF168" s="184"/>
      <c r="AG168" s="184"/>
      <c r="AH168" s="184"/>
      <c r="AI168" s="352"/>
      <c r="AJ168" s="352"/>
      <c r="AK168" s="352"/>
      <c r="AL168" s="352"/>
      <c r="AM168" s="352"/>
      <c r="AN168" s="352"/>
      <c r="AO168" s="352"/>
      <c r="AP168" s="352"/>
      <c r="AQ168" s="177"/>
      <c r="AR168" s="174"/>
      <c r="BL168" s="174"/>
      <c r="BM168" s="174"/>
      <c r="BN168" s="177"/>
      <c r="BO168" s="177"/>
      <c r="BP168" s="174"/>
      <c r="BQ168" s="175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</row>
    <row r="169" spans="1:85" ht="16.5" customHeight="1" x14ac:dyDescent="0.25">
      <c r="A169" s="178"/>
      <c r="B169" s="352">
        <v>1</v>
      </c>
      <c r="C169" s="272" t="s">
        <v>51</v>
      </c>
      <c r="D169" s="259"/>
      <c r="E169" s="259"/>
      <c r="F169" s="259"/>
      <c r="G169" s="271">
        <v>3</v>
      </c>
      <c r="H169" s="271">
        <v>9</v>
      </c>
      <c r="I169" s="271">
        <v>3</v>
      </c>
      <c r="J169" s="271">
        <v>9</v>
      </c>
      <c r="K169" s="273">
        <v>0.3</v>
      </c>
      <c r="L169" s="271">
        <v>33</v>
      </c>
      <c r="M169" s="271">
        <v>57</v>
      </c>
      <c r="N169" s="271">
        <v>41</v>
      </c>
      <c r="O169" s="271">
        <v>8</v>
      </c>
      <c r="P169" s="271">
        <v>8</v>
      </c>
      <c r="Q169" s="178"/>
      <c r="R169" s="249"/>
      <c r="S169" s="249"/>
      <c r="T169" s="194"/>
      <c r="U169" s="175"/>
      <c r="V169" s="174"/>
      <c r="W169" s="174"/>
      <c r="X169" s="174"/>
      <c r="Y169" s="174"/>
      <c r="Z169" s="177"/>
      <c r="AA169" s="177"/>
      <c r="AB169" s="177"/>
      <c r="AC169" s="177"/>
      <c r="AD169" s="177"/>
      <c r="AE169" s="174"/>
      <c r="AF169" s="194"/>
      <c r="AG169" s="175"/>
      <c r="AH169" s="174"/>
      <c r="AI169" s="174"/>
      <c r="AJ169" s="174"/>
      <c r="AK169" s="174"/>
      <c r="AL169" s="177"/>
      <c r="AM169" s="177"/>
      <c r="AN169" s="177"/>
      <c r="AO169" s="177"/>
      <c r="AP169" s="177"/>
      <c r="AQ169" s="177"/>
      <c r="AR169" s="174"/>
      <c r="BL169" s="174"/>
      <c r="BM169" s="174"/>
      <c r="BN169" s="177"/>
      <c r="BO169" s="177"/>
      <c r="BP169" s="174"/>
      <c r="BQ169" s="175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</row>
    <row r="170" spans="1:85" ht="16.5" customHeight="1" thickBot="1" x14ac:dyDescent="0.3">
      <c r="A170" s="178"/>
      <c r="B170" s="352">
        <v>4</v>
      </c>
      <c r="C170" s="272" t="s">
        <v>21</v>
      </c>
      <c r="D170" s="259"/>
      <c r="E170" s="272"/>
      <c r="F170" s="259"/>
      <c r="G170" s="271">
        <v>3</v>
      </c>
      <c r="H170" s="271">
        <v>10</v>
      </c>
      <c r="I170" s="271">
        <v>2</v>
      </c>
      <c r="J170" s="271">
        <v>8</v>
      </c>
      <c r="K170" s="273">
        <v>0.26666666666666666</v>
      </c>
      <c r="L170" s="271">
        <v>19</v>
      </c>
      <c r="M170" s="271">
        <v>50</v>
      </c>
      <c r="N170" s="271">
        <v>23</v>
      </c>
      <c r="O170" s="271">
        <v>16</v>
      </c>
      <c r="P170" s="271">
        <v>7</v>
      </c>
      <c r="Q170" s="178"/>
      <c r="R170" s="249"/>
      <c r="S170" s="249"/>
      <c r="T170" s="194"/>
      <c r="U170" s="175"/>
      <c r="V170" s="174"/>
      <c r="W170" s="174"/>
      <c r="X170" s="174"/>
      <c r="Y170" s="174"/>
      <c r="Z170" s="177"/>
      <c r="AA170" s="177"/>
      <c r="AB170" s="177"/>
      <c r="AC170" s="177"/>
      <c r="AD170" s="177"/>
      <c r="AE170" s="174"/>
      <c r="AF170" s="194"/>
      <c r="AG170" s="175"/>
      <c r="AH170" s="174"/>
      <c r="AI170" s="174"/>
      <c r="AJ170" s="174"/>
      <c r="AK170" s="174"/>
      <c r="AL170" s="177"/>
      <c r="AM170" s="177"/>
      <c r="AN170" s="177"/>
      <c r="AO170" s="177"/>
      <c r="AP170" s="177"/>
      <c r="AQ170" s="177"/>
      <c r="AR170" s="174"/>
      <c r="BL170" s="174"/>
      <c r="BM170" s="174"/>
      <c r="BN170" s="177"/>
      <c r="BO170" s="177"/>
      <c r="BP170" s="174"/>
      <c r="BQ170" s="175"/>
      <c r="BR170" s="174"/>
      <c r="BS170" s="174"/>
      <c r="BT170" s="174"/>
      <c r="BU170" s="174"/>
      <c r="BV170" s="174"/>
      <c r="BW170" s="174"/>
      <c r="BX170" s="174"/>
      <c r="BY170" s="174"/>
      <c r="BZ170" s="174"/>
      <c r="CA170" s="174"/>
      <c r="CB170" s="174"/>
      <c r="CC170" s="174"/>
      <c r="CD170" s="174"/>
      <c r="CE170" s="174"/>
      <c r="CF170" s="174"/>
      <c r="CG170" s="174"/>
    </row>
    <row r="171" spans="1:85" ht="16.5" customHeight="1" x14ac:dyDescent="0.25">
      <c r="A171" s="178"/>
      <c r="B171" s="275"/>
      <c r="C171" s="275"/>
      <c r="D171" s="275"/>
      <c r="E171" s="276"/>
      <c r="F171" s="275"/>
      <c r="G171" s="277">
        <v>50</v>
      </c>
      <c r="H171" s="277">
        <v>50</v>
      </c>
      <c r="I171" s="277">
        <v>20</v>
      </c>
      <c r="J171" s="277"/>
      <c r="K171" s="277"/>
      <c r="L171" s="277">
        <v>329</v>
      </c>
      <c r="M171" s="277">
        <v>329</v>
      </c>
      <c r="N171" s="277">
        <v>480</v>
      </c>
      <c r="O171" s="277">
        <v>132</v>
      </c>
      <c r="P171" s="277"/>
      <c r="Q171" s="178"/>
      <c r="R171" s="249"/>
      <c r="S171" s="249"/>
      <c r="T171" s="194"/>
      <c r="U171" s="175"/>
      <c r="V171" s="174"/>
      <c r="W171" s="174"/>
      <c r="X171" s="174"/>
      <c r="Y171" s="174"/>
      <c r="Z171" s="177"/>
      <c r="AA171" s="177"/>
      <c r="AB171" s="177"/>
      <c r="AC171" s="177"/>
      <c r="AD171" s="177"/>
      <c r="AE171" s="174"/>
      <c r="AF171" s="194"/>
      <c r="AG171" s="175"/>
      <c r="AH171" s="174"/>
      <c r="AI171" s="174"/>
      <c r="AJ171" s="174"/>
      <c r="AK171" s="174"/>
      <c r="AL171" s="177"/>
      <c r="AM171" s="177"/>
      <c r="AN171" s="177"/>
      <c r="AO171" s="177"/>
      <c r="AP171" s="177"/>
      <c r="AQ171" s="177"/>
      <c r="AR171" s="174"/>
      <c r="BL171" s="174"/>
      <c r="BM171" s="174"/>
      <c r="BN171" s="177"/>
      <c r="BO171" s="177"/>
      <c r="BP171" s="174"/>
      <c r="BQ171" s="175"/>
      <c r="BR171" s="174"/>
      <c r="BS171" s="174"/>
      <c r="BT171" s="174"/>
      <c r="BU171" s="174"/>
      <c r="BV171" s="174"/>
      <c r="BW171" s="174"/>
      <c r="BX171" s="174"/>
      <c r="BY171" s="174"/>
      <c r="BZ171" s="174"/>
      <c r="CA171" s="174"/>
      <c r="CB171" s="174"/>
      <c r="CC171" s="174"/>
      <c r="CD171" s="174"/>
      <c r="CE171" s="174"/>
      <c r="CF171" s="174"/>
      <c r="CG171" s="174"/>
    </row>
    <row r="172" spans="1:85" ht="16.5" customHeight="1" x14ac:dyDescent="0.2">
      <c r="A172" s="178"/>
      <c r="Q172" s="178"/>
      <c r="R172" s="249"/>
      <c r="S172" s="249"/>
      <c r="T172" s="194"/>
      <c r="U172" s="175"/>
      <c r="V172" s="174"/>
      <c r="W172" s="174"/>
      <c r="X172" s="174"/>
      <c r="Y172" s="174"/>
      <c r="Z172" s="177"/>
      <c r="AA172" s="177"/>
      <c r="AB172" s="177"/>
      <c r="AC172" s="177"/>
      <c r="AD172" s="177"/>
      <c r="AE172" s="174"/>
      <c r="AF172" s="194"/>
      <c r="AG172" s="175"/>
      <c r="AH172" s="174"/>
      <c r="AI172" s="174"/>
      <c r="AJ172" s="174"/>
      <c r="AK172" s="174"/>
      <c r="AL172" s="177"/>
      <c r="AM172" s="177"/>
      <c r="AN172" s="177"/>
      <c r="AO172" s="177"/>
      <c r="AP172" s="177"/>
      <c r="AQ172" s="177"/>
      <c r="AR172" s="174"/>
      <c r="BL172" s="174"/>
      <c r="BM172" s="174"/>
      <c r="BN172" s="177"/>
      <c r="BO172" s="177"/>
      <c r="BP172" s="174"/>
      <c r="BQ172" s="175"/>
      <c r="BR172" s="174"/>
      <c r="BS172" s="174"/>
      <c r="BT172" s="174"/>
      <c r="BU172" s="174"/>
      <c r="BV172" s="174"/>
      <c r="BW172" s="174"/>
      <c r="BX172" s="174"/>
      <c r="BY172" s="174"/>
      <c r="BZ172" s="174"/>
      <c r="CA172" s="174"/>
      <c r="CB172" s="174"/>
      <c r="CC172" s="174"/>
      <c r="CD172" s="174"/>
      <c r="CE172" s="174"/>
      <c r="CF172" s="174"/>
      <c r="CG172" s="174"/>
    </row>
    <row r="173" spans="1:85" ht="16.5" customHeight="1" x14ac:dyDescent="0.2">
      <c r="A173" s="178"/>
      <c r="B173" s="174"/>
      <c r="C173" s="174"/>
      <c r="D173" s="174"/>
      <c r="E173" s="174"/>
      <c r="F173" s="174"/>
      <c r="G173" s="174"/>
      <c r="H173" s="177"/>
      <c r="I173" s="175"/>
      <c r="J173" s="175"/>
      <c r="K173" s="175"/>
      <c r="L173" s="175"/>
      <c r="M173" s="175"/>
      <c r="N173" s="175"/>
      <c r="O173" s="175"/>
      <c r="P173" s="175"/>
      <c r="Q173" s="178"/>
      <c r="R173" s="249"/>
      <c r="S173" s="249"/>
      <c r="T173" s="194"/>
      <c r="U173" s="175"/>
      <c r="V173" s="174"/>
      <c r="W173" s="174"/>
      <c r="X173" s="174"/>
      <c r="Y173" s="174"/>
      <c r="Z173" s="177"/>
      <c r="AA173" s="177"/>
      <c r="AB173" s="177"/>
      <c r="AC173" s="177"/>
      <c r="AD173" s="177"/>
      <c r="AE173" s="174"/>
      <c r="AF173" s="194"/>
      <c r="AG173" s="175"/>
      <c r="AH173" s="174"/>
      <c r="AI173" s="174"/>
      <c r="AJ173" s="174"/>
      <c r="AK173" s="174"/>
      <c r="AL173" s="177"/>
      <c r="AM173" s="177"/>
      <c r="AN173" s="177"/>
      <c r="AO173" s="177"/>
      <c r="AP173" s="177"/>
      <c r="AQ173" s="177"/>
      <c r="AR173" s="174"/>
      <c r="BL173" s="174"/>
      <c r="BM173" s="174"/>
      <c r="BN173" s="177"/>
      <c r="BO173" s="177"/>
      <c r="BP173" s="174"/>
      <c r="BQ173" s="175"/>
      <c r="BR173" s="174"/>
      <c r="BS173" s="174"/>
      <c r="BT173" s="174"/>
      <c r="BU173" s="174"/>
      <c r="BV173" s="174"/>
      <c r="BW173" s="174"/>
      <c r="BX173" s="174"/>
      <c r="BY173" s="174"/>
      <c r="BZ173" s="174"/>
      <c r="CA173" s="174"/>
      <c r="CB173" s="174"/>
      <c r="CC173" s="174"/>
      <c r="CD173" s="174"/>
      <c r="CE173" s="174"/>
      <c r="CF173" s="174"/>
      <c r="CG173" s="174"/>
    </row>
    <row r="174" spans="1:85" ht="16.5" customHeight="1" x14ac:dyDescent="0.2">
      <c r="A174" s="178"/>
      <c r="B174" s="408" t="s">
        <v>658</v>
      </c>
      <c r="C174" s="408"/>
      <c r="D174" s="408"/>
      <c r="E174" s="408"/>
      <c r="F174" s="408"/>
      <c r="G174" s="408"/>
      <c r="H174" s="408"/>
      <c r="I174" s="408"/>
      <c r="J174" s="408"/>
      <c r="K174" s="408"/>
      <c r="L174" s="408"/>
      <c r="M174" s="408"/>
      <c r="N174" s="408"/>
      <c r="O174" s="408"/>
      <c r="P174" s="408"/>
      <c r="Q174" s="178"/>
      <c r="R174" s="249"/>
      <c r="S174" s="249"/>
      <c r="T174" s="194"/>
      <c r="U174" s="175"/>
      <c r="V174" s="174"/>
      <c r="W174" s="174"/>
      <c r="X174" s="174"/>
      <c r="Y174" s="174"/>
      <c r="Z174" s="177"/>
      <c r="AA174" s="177"/>
      <c r="AB174" s="177"/>
      <c r="AC174" s="177"/>
      <c r="AD174" s="177"/>
      <c r="AE174" s="174"/>
      <c r="AF174" s="194"/>
      <c r="AG174" s="175"/>
      <c r="AH174" s="174"/>
      <c r="AI174" s="174"/>
      <c r="AJ174" s="174"/>
      <c r="AK174" s="174"/>
      <c r="AL174" s="177"/>
      <c r="AM174" s="177"/>
      <c r="AN174" s="177"/>
      <c r="AO174" s="177"/>
      <c r="AP174" s="177"/>
      <c r="AQ174" s="177"/>
      <c r="AR174" s="174"/>
      <c r="BL174" s="174"/>
      <c r="BM174" s="174"/>
      <c r="BN174" s="205"/>
      <c r="BO174" s="205"/>
      <c r="BP174" s="174"/>
      <c r="BQ174" s="205"/>
      <c r="BR174" s="174"/>
      <c r="BS174" s="174"/>
      <c r="BT174" s="174"/>
      <c r="BU174" s="174"/>
      <c r="BV174" s="174"/>
      <c r="BW174" s="174"/>
      <c r="BX174" s="174"/>
      <c r="BY174" s="174"/>
      <c r="BZ174" s="174"/>
      <c r="CA174" s="174"/>
      <c r="CB174" s="174"/>
      <c r="CC174" s="174"/>
      <c r="CD174" s="174"/>
      <c r="CE174" s="174"/>
      <c r="CF174" s="174"/>
      <c r="CG174" s="174"/>
    </row>
    <row r="175" spans="1:85" ht="16.5" customHeight="1" x14ac:dyDescent="0.2">
      <c r="A175" s="178"/>
      <c r="B175" s="352" t="s">
        <v>146</v>
      </c>
      <c r="C175" s="352">
        <f>+C148</f>
        <v>19</v>
      </c>
      <c r="P175" s="244"/>
      <c r="Q175" s="178"/>
      <c r="R175" s="249"/>
      <c r="S175" s="249"/>
      <c r="T175" s="194"/>
      <c r="U175" s="175"/>
      <c r="V175" s="174"/>
      <c r="W175" s="174"/>
      <c r="X175" s="174"/>
      <c r="Y175" s="174"/>
      <c r="Z175" s="177"/>
      <c r="AA175" s="177"/>
      <c r="AB175" s="177"/>
      <c r="AC175" s="177"/>
      <c r="AD175" s="177"/>
      <c r="AE175" s="174"/>
      <c r="AF175" s="194"/>
      <c r="AG175" s="175"/>
      <c r="AH175" s="174"/>
      <c r="AI175" s="174"/>
      <c r="AJ175" s="174"/>
      <c r="AK175" s="174"/>
      <c r="AL175" s="177"/>
      <c r="AM175" s="177"/>
      <c r="AN175" s="177"/>
      <c r="AO175" s="177"/>
      <c r="AP175" s="177"/>
      <c r="AQ175" s="177"/>
      <c r="AR175" s="174"/>
      <c r="BL175" s="174"/>
      <c r="BM175" s="174"/>
      <c r="BN175" s="205"/>
      <c r="BO175" s="205"/>
      <c r="BP175" s="174"/>
      <c r="BQ175" s="205"/>
      <c r="BR175" s="174"/>
      <c r="BS175" s="174"/>
      <c r="BT175" s="174"/>
      <c r="BU175" s="174"/>
      <c r="BV175" s="174"/>
      <c r="BW175" s="174"/>
      <c r="BX175" s="174"/>
      <c r="BY175" s="174"/>
      <c r="BZ175" s="174"/>
      <c r="CA175" s="174"/>
      <c r="CB175" s="174"/>
      <c r="CC175" s="174"/>
      <c r="CD175" s="174"/>
      <c r="CE175" s="174"/>
      <c r="CF175" s="174"/>
      <c r="CG175" s="174"/>
    </row>
    <row r="176" spans="1:85" ht="16.5" customHeight="1" thickBot="1" x14ac:dyDescent="0.25">
      <c r="A176" s="178"/>
      <c r="B176" s="174"/>
      <c r="C176" s="174"/>
      <c r="D176" s="180" t="s">
        <v>123</v>
      </c>
      <c r="E176" s="180"/>
      <c r="F176" s="180"/>
      <c r="G176" s="182" t="s">
        <v>2</v>
      </c>
      <c r="H176" s="182"/>
      <c r="I176" s="182" t="s">
        <v>4</v>
      </c>
      <c r="J176" s="182" t="s">
        <v>30</v>
      </c>
      <c r="K176" s="182" t="s">
        <v>31</v>
      </c>
      <c r="L176" s="340" t="s">
        <v>32</v>
      </c>
      <c r="M176" s="182" t="s">
        <v>3</v>
      </c>
      <c r="N176" s="174"/>
      <c r="O176" s="174"/>
      <c r="P176" s="174"/>
      <c r="Q176" s="178"/>
      <c r="R176" s="249"/>
      <c r="S176" s="249"/>
      <c r="T176" s="194"/>
      <c r="U176" s="175"/>
      <c r="V176" s="174"/>
      <c r="W176" s="174"/>
      <c r="X176" s="174"/>
      <c r="Y176" s="174"/>
      <c r="Z176" s="177"/>
      <c r="AA176" s="177"/>
      <c r="AB176" s="177"/>
      <c r="AC176" s="177"/>
      <c r="AD176" s="177"/>
      <c r="AE176" s="174"/>
      <c r="AF176" s="194"/>
      <c r="AG176" s="175"/>
      <c r="AH176" s="174"/>
      <c r="AI176" s="174"/>
      <c r="AJ176" s="174"/>
      <c r="AK176" s="174"/>
      <c r="AL176" s="177"/>
      <c r="AM176" s="177"/>
      <c r="AN176" s="177"/>
      <c r="AO176" s="177"/>
      <c r="AP176" s="177"/>
      <c r="AQ176" s="177"/>
      <c r="AR176" s="174"/>
      <c r="BL176" s="174"/>
      <c r="BM176" s="174"/>
      <c r="BN176" s="177"/>
      <c r="BO176" s="177"/>
      <c r="BP176" s="174"/>
      <c r="BQ176" s="175"/>
      <c r="BR176" s="174"/>
      <c r="BS176" s="174"/>
      <c r="BT176" s="174"/>
      <c r="BU176" s="174"/>
      <c r="BV176" s="174"/>
      <c r="BW176" s="174"/>
      <c r="BX176" s="174"/>
      <c r="BY176" s="174"/>
      <c r="BZ176" s="174"/>
      <c r="CA176" s="174"/>
      <c r="CB176" s="174"/>
      <c r="CC176" s="174"/>
      <c r="CD176" s="174"/>
      <c r="CE176" s="174"/>
      <c r="CF176" s="174"/>
      <c r="CG176" s="174"/>
    </row>
    <row r="177" spans="1:85" ht="16.5" customHeight="1" x14ac:dyDescent="0.25">
      <c r="A177" s="178" t="s">
        <v>74</v>
      </c>
      <c r="B177" s="175"/>
      <c r="C177" s="175"/>
      <c r="D177" s="47" t="s">
        <v>71</v>
      </c>
      <c r="G177" s="47" t="s">
        <v>17</v>
      </c>
      <c r="I177" s="177">
        <v>17</v>
      </c>
      <c r="J177" s="177">
        <v>26</v>
      </c>
      <c r="K177" s="177">
        <v>23</v>
      </c>
      <c r="L177" s="341">
        <v>49</v>
      </c>
      <c r="M177" s="177">
        <v>6</v>
      </c>
      <c r="N177" s="176"/>
      <c r="O177" s="176"/>
      <c r="P177" s="176"/>
      <c r="Q177" s="178"/>
      <c r="R177" s="249"/>
      <c r="S177" s="249"/>
      <c r="T177" s="194"/>
      <c r="U177" s="175"/>
      <c r="V177" s="174"/>
      <c r="W177" s="174"/>
      <c r="X177" s="174"/>
      <c r="Y177" s="174"/>
      <c r="Z177" s="177"/>
      <c r="AA177" s="177"/>
      <c r="AB177" s="177"/>
      <c r="AC177" s="177"/>
      <c r="AD177" s="177"/>
      <c r="AE177" s="174"/>
      <c r="AF177" s="194"/>
      <c r="AG177" s="175"/>
      <c r="AH177" s="174"/>
      <c r="AI177" s="174"/>
      <c r="AJ177" s="174"/>
      <c r="AK177" s="174"/>
      <c r="AL177" s="177"/>
      <c r="AM177" s="177"/>
      <c r="AN177" s="177"/>
      <c r="AO177" s="177"/>
      <c r="AP177" s="177"/>
      <c r="AQ177" s="177"/>
      <c r="AR177" s="174"/>
      <c r="BL177" s="174"/>
      <c r="BM177" s="174"/>
      <c r="BN177" s="177"/>
      <c r="BO177" s="177"/>
      <c r="BP177" s="174"/>
      <c r="BQ177" s="175"/>
      <c r="BR177" s="174"/>
      <c r="BS177" s="174"/>
      <c r="BT177" s="174"/>
      <c r="BU177" s="174"/>
      <c r="BV177" s="174"/>
      <c r="BW177" s="174"/>
      <c r="BX177" s="174"/>
      <c r="BY177" s="174"/>
      <c r="BZ177" s="174"/>
      <c r="CA177" s="174"/>
      <c r="CB177" s="174"/>
      <c r="CC177" s="174"/>
      <c r="CD177" s="174"/>
      <c r="CE177" s="174"/>
      <c r="CF177" s="174"/>
      <c r="CG177" s="174"/>
    </row>
    <row r="178" spans="1:85" ht="16.5" customHeight="1" x14ac:dyDescent="0.25">
      <c r="A178" s="178"/>
      <c r="B178" s="352"/>
      <c r="C178" s="184"/>
      <c r="D178" s="47" t="s">
        <v>40</v>
      </c>
      <c r="G178" s="47" t="s">
        <v>17</v>
      </c>
      <c r="I178" s="177">
        <v>18</v>
      </c>
      <c r="J178" s="177">
        <v>10</v>
      </c>
      <c r="K178" s="177">
        <v>33</v>
      </c>
      <c r="L178" s="341">
        <v>43</v>
      </c>
      <c r="M178" s="177">
        <v>4</v>
      </c>
      <c r="N178" s="175"/>
      <c r="O178" s="175"/>
      <c r="P178" s="175"/>
      <c r="Q178" s="178"/>
      <c r="R178" s="249"/>
      <c r="S178" s="249"/>
      <c r="T178" s="194"/>
      <c r="U178" s="175"/>
      <c r="V178" s="174"/>
      <c r="W178" s="174"/>
      <c r="X178" s="174"/>
      <c r="Y178" s="174"/>
      <c r="Z178" s="177"/>
      <c r="AA178" s="177"/>
      <c r="AB178" s="177"/>
      <c r="AC178" s="177"/>
      <c r="AD178" s="177"/>
      <c r="AE178" s="174"/>
      <c r="AF178" s="194"/>
      <c r="AG178" s="175"/>
      <c r="AH178" s="174"/>
      <c r="AI178" s="174"/>
      <c r="AJ178" s="174"/>
      <c r="AK178" s="174"/>
      <c r="AL178" s="177"/>
      <c r="AM178" s="177"/>
      <c r="AN178" s="177"/>
      <c r="AO178" s="177"/>
      <c r="AP178" s="177"/>
      <c r="AQ178" s="177"/>
      <c r="AR178" s="174"/>
      <c r="BL178" s="174"/>
      <c r="BM178" s="174"/>
      <c r="BN178" s="177"/>
      <c r="BO178" s="177"/>
      <c r="BP178" s="174"/>
      <c r="BQ178" s="175"/>
      <c r="BR178" s="174"/>
      <c r="BS178" s="174"/>
      <c r="BT178" s="174"/>
      <c r="BU178" s="174"/>
      <c r="BV178" s="174"/>
      <c r="BW178" s="174"/>
      <c r="BX178" s="174"/>
      <c r="BY178" s="174"/>
      <c r="BZ178" s="174"/>
      <c r="CA178" s="174"/>
      <c r="CB178" s="174"/>
      <c r="CC178" s="174"/>
      <c r="CD178" s="174"/>
      <c r="CE178" s="174"/>
      <c r="CF178" s="174"/>
      <c r="CG178" s="174"/>
    </row>
    <row r="179" spans="1:85" ht="16.5" customHeight="1" x14ac:dyDescent="0.25">
      <c r="A179" s="178"/>
      <c r="B179" s="177"/>
      <c r="C179" s="175"/>
      <c r="D179" s="47" t="s">
        <v>158</v>
      </c>
      <c r="G179" s="32" t="s">
        <v>179</v>
      </c>
      <c r="I179" s="177">
        <v>19</v>
      </c>
      <c r="J179" s="177">
        <v>26</v>
      </c>
      <c r="K179" s="177">
        <v>14</v>
      </c>
      <c r="L179" s="341">
        <v>40</v>
      </c>
      <c r="M179" s="177">
        <v>2</v>
      </c>
      <c r="N179" s="175"/>
      <c r="O179" s="175"/>
      <c r="P179" s="175"/>
      <c r="Q179" s="178"/>
      <c r="R179" s="249"/>
      <c r="S179" s="249"/>
      <c r="T179" s="194"/>
      <c r="U179" s="175"/>
      <c r="V179" s="174"/>
      <c r="W179" s="174"/>
      <c r="X179" s="174"/>
      <c r="Y179" s="174"/>
      <c r="Z179" s="177"/>
      <c r="AA179" s="177"/>
      <c r="AB179" s="177"/>
      <c r="AC179" s="177"/>
      <c r="AD179" s="177"/>
      <c r="AE179" s="174"/>
      <c r="AF179" s="194"/>
      <c r="AG179" s="175"/>
      <c r="AH179" s="174"/>
      <c r="AI179" s="174"/>
      <c r="AJ179" s="174"/>
      <c r="AK179" s="174"/>
      <c r="AL179" s="177"/>
      <c r="AM179" s="177"/>
      <c r="AN179" s="177"/>
      <c r="AO179" s="177"/>
      <c r="AP179" s="177"/>
      <c r="AQ179" s="177"/>
      <c r="AR179" s="174"/>
      <c r="BL179" s="174"/>
      <c r="BM179" s="174"/>
      <c r="BN179" s="177"/>
      <c r="BO179" s="177"/>
      <c r="BP179" s="174"/>
      <c r="BQ179" s="175"/>
      <c r="BR179" s="174"/>
      <c r="BS179" s="174"/>
      <c r="BT179" s="174"/>
      <c r="BU179" s="174"/>
      <c r="BV179" s="174"/>
      <c r="BW179" s="174"/>
      <c r="BX179" s="174"/>
      <c r="BY179" s="174"/>
      <c r="BZ179" s="174"/>
      <c r="CA179" s="174"/>
      <c r="CB179" s="174"/>
      <c r="CC179" s="174"/>
      <c r="CD179" s="174"/>
      <c r="CE179" s="174"/>
      <c r="CF179" s="174"/>
      <c r="CG179" s="174"/>
    </row>
    <row r="180" spans="1:85" ht="16.5" customHeight="1" x14ac:dyDescent="0.25">
      <c r="A180" s="178"/>
      <c r="B180" s="174"/>
      <c r="C180" s="174"/>
      <c r="D180" s="47" t="s">
        <v>166</v>
      </c>
      <c r="G180" s="175" t="s">
        <v>307</v>
      </c>
      <c r="I180" s="177">
        <v>17</v>
      </c>
      <c r="J180" s="177">
        <v>24</v>
      </c>
      <c r="K180" s="177">
        <v>13</v>
      </c>
      <c r="L180" s="341">
        <v>37</v>
      </c>
      <c r="M180" s="177">
        <v>0</v>
      </c>
      <c r="N180" s="175"/>
      <c r="O180" s="175"/>
      <c r="P180" s="175"/>
      <c r="Q180" s="178"/>
      <c r="R180" s="249"/>
      <c r="S180" s="249"/>
      <c r="T180" s="174"/>
      <c r="U180" s="175"/>
      <c r="V180" s="174"/>
      <c r="W180" s="174"/>
      <c r="X180" s="174"/>
      <c r="Y180" s="174"/>
      <c r="Z180" s="177"/>
      <c r="AA180" s="177"/>
      <c r="AB180" s="177"/>
      <c r="AC180" s="177"/>
      <c r="AD180" s="177"/>
      <c r="AE180" s="174"/>
      <c r="AF180" s="194"/>
      <c r="AG180" s="175"/>
      <c r="AH180" s="174"/>
      <c r="AI180" s="174"/>
      <c r="AJ180" s="174"/>
      <c r="AK180" s="174"/>
      <c r="AL180" s="177"/>
      <c r="AM180" s="177"/>
      <c r="AN180" s="177"/>
      <c r="AO180" s="177"/>
      <c r="AP180" s="177"/>
      <c r="AQ180" s="177"/>
      <c r="AR180" s="174"/>
      <c r="BL180" s="174"/>
      <c r="BM180" s="174"/>
      <c r="BN180" s="177"/>
      <c r="BO180" s="177"/>
      <c r="BP180" s="174"/>
      <c r="BQ180" s="175"/>
      <c r="BR180" s="174"/>
      <c r="BS180" s="174"/>
      <c r="BT180" s="174"/>
      <c r="BU180" s="174"/>
      <c r="BV180" s="174"/>
      <c r="BW180" s="174"/>
      <c r="BX180" s="174"/>
      <c r="BY180" s="174"/>
      <c r="BZ180" s="174"/>
      <c r="CA180" s="174"/>
      <c r="CB180" s="174"/>
      <c r="CC180" s="174"/>
      <c r="CD180" s="174"/>
      <c r="CE180" s="174"/>
      <c r="CF180" s="174"/>
      <c r="CG180" s="174"/>
    </row>
    <row r="181" spans="1:85" ht="16.5" customHeight="1" x14ac:dyDescent="0.25">
      <c r="A181" s="178"/>
      <c r="B181" s="174"/>
      <c r="C181" s="184"/>
      <c r="D181" s="47" t="s">
        <v>91</v>
      </c>
      <c r="G181" s="47" t="s">
        <v>309</v>
      </c>
      <c r="I181" s="177">
        <v>18</v>
      </c>
      <c r="J181" s="177">
        <v>17</v>
      </c>
      <c r="K181" s="177">
        <v>19</v>
      </c>
      <c r="L181" s="341">
        <v>36</v>
      </c>
      <c r="M181" s="177">
        <v>2</v>
      </c>
      <c r="N181" s="175"/>
      <c r="O181" s="175"/>
      <c r="P181" s="175"/>
      <c r="Q181" s="178"/>
      <c r="R181" s="249"/>
      <c r="S181" s="249"/>
      <c r="T181" s="174"/>
      <c r="U181" s="175"/>
      <c r="V181" s="174"/>
      <c r="W181" s="174"/>
      <c r="X181" s="174"/>
      <c r="Y181" s="174"/>
      <c r="Z181" s="177"/>
      <c r="AA181" s="177"/>
      <c r="AB181" s="177"/>
      <c r="AC181" s="177"/>
      <c r="AD181" s="177"/>
      <c r="AE181" s="174"/>
      <c r="AF181" s="194"/>
      <c r="AG181" s="175"/>
      <c r="AH181" s="174"/>
      <c r="AI181" s="174"/>
      <c r="AJ181" s="174"/>
      <c r="AK181" s="174"/>
      <c r="AL181" s="177"/>
      <c r="AM181" s="177"/>
      <c r="AN181" s="177"/>
      <c r="AO181" s="177"/>
      <c r="AP181" s="177"/>
      <c r="AQ181" s="177"/>
      <c r="AR181" s="174"/>
      <c r="BL181" s="174"/>
      <c r="BM181" s="174"/>
      <c r="BN181" s="177"/>
      <c r="BO181" s="177"/>
      <c r="BP181" s="174"/>
      <c r="BQ181" s="175"/>
      <c r="BR181" s="174"/>
      <c r="BS181" s="174"/>
      <c r="BT181" s="174"/>
      <c r="BU181" s="174"/>
      <c r="BV181" s="174"/>
      <c r="BW181" s="174"/>
      <c r="BX181" s="174"/>
      <c r="BY181" s="174"/>
      <c r="BZ181" s="174"/>
      <c r="CA181" s="174"/>
      <c r="CB181" s="174"/>
      <c r="CC181" s="174"/>
      <c r="CD181" s="174"/>
      <c r="CE181" s="174"/>
      <c r="CF181" s="174"/>
      <c r="CG181" s="174"/>
    </row>
    <row r="182" spans="1:85" ht="16.5" customHeight="1" x14ac:dyDescent="0.25">
      <c r="A182" s="178"/>
      <c r="B182" s="177"/>
      <c r="C182" s="175"/>
      <c r="D182" s="47" t="s">
        <v>165</v>
      </c>
      <c r="G182" s="47" t="s">
        <v>308</v>
      </c>
      <c r="I182" s="177">
        <v>17</v>
      </c>
      <c r="J182" s="177">
        <v>17</v>
      </c>
      <c r="K182" s="177">
        <v>12</v>
      </c>
      <c r="L182" s="341">
        <v>29</v>
      </c>
      <c r="M182" s="177">
        <v>6</v>
      </c>
      <c r="N182" s="175"/>
      <c r="O182" s="175"/>
      <c r="P182" s="175"/>
      <c r="Q182" s="178"/>
      <c r="R182" s="249"/>
      <c r="S182" s="249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5"/>
      <c r="AH182" s="174"/>
      <c r="AI182" s="174"/>
      <c r="AJ182" s="174"/>
      <c r="AK182" s="174"/>
      <c r="AL182" s="177"/>
      <c r="AM182" s="177"/>
      <c r="AN182" s="177"/>
      <c r="AO182" s="177"/>
      <c r="AP182" s="177"/>
      <c r="AQ182" s="177"/>
      <c r="AR182" s="174"/>
      <c r="BL182" s="174"/>
      <c r="BM182" s="174"/>
      <c r="BN182" s="177"/>
      <c r="BO182" s="177"/>
      <c r="BP182" s="174"/>
      <c r="BQ182" s="175"/>
      <c r="BR182" s="174"/>
      <c r="BS182" s="174"/>
      <c r="BT182" s="174"/>
      <c r="BU182" s="174"/>
      <c r="BV182" s="174"/>
      <c r="BW182" s="174"/>
      <c r="BX182" s="174"/>
      <c r="BY182" s="174"/>
      <c r="BZ182" s="174"/>
      <c r="CA182" s="174"/>
      <c r="CB182" s="174"/>
      <c r="CC182" s="174"/>
      <c r="CD182" s="174"/>
      <c r="CE182" s="174"/>
      <c r="CF182" s="174"/>
      <c r="CG182" s="174"/>
    </row>
    <row r="183" spans="1:85" ht="16.5" customHeight="1" x14ac:dyDescent="0.25">
      <c r="A183" s="178"/>
      <c r="B183" s="177"/>
      <c r="C183" s="175"/>
      <c r="D183" s="47" t="s">
        <v>150</v>
      </c>
      <c r="G183" s="175" t="s">
        <v>177</v>
      </c>
      <c r="I183" s="177">
        <v>18</v>
      </c>
      <c r="J183" s="177">
        <v>15</v>
      </c>
      <c r="K183" s="177">
        <v>14</v>
      </c>
      <c r="L183" s="341">
        <v>29</v>
      </c>
      <c r="M183" s="177">
        <v>6</v>
      </c>
      <c r="N183" s="176"/>
      <c r="O183" s="176"/>
      <c r="P183" s="176"/>
      <c r="Q183" s="178"/>
      <c r="R183" s="249"/>
      <c r="S183" s="249"/>
      <c r="T183" s="174"/>
      <c r="U183" s="175"/>
      <c r="V183" s="174"/>
      <c r="W183" s="174"/>
      <c r="X183" s="174"/>
      <c r="Y183" s="174"/>
      <c r="Z183" s="177"/>
      <c r="AA183" s="177"/>
      <c r="AB183" s="177"/>
      <c r="AC183" s="177"/>
      <c r="AD183" s="177"/>
      <c r="AE183" s="174"/>
      <c r="AF183" s="174"/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/>
      <c r="AQ183" s="177"/>
      <c r="AR183" s="174"/>
      <c r="BL183" s="174"/>
      <c r="BM183" s="174"/>
      <c r="BN183" s="205"/>
      <c r="BO183" s="205"/>
      <c r="BP183" s="174"/>
      <c r="BQ183" s="205"/>
      <c r="BR183" s="174"/>
      <c r="BS183" s="174"/>
      <c r="BT183" s="174"/>
      <c r="BU183" s="174"/>
      <c r="BV183" s="174"/>
      <c r="BW183" s="174"/>
      <c r="BX183" s="174"/>
      <c r="BY183" s="174"/>
      <c r="BZ183" s="174"/>
      <c r="CA183" s="174"/>
      <c r="CB183" s="174"/>
      <c r="CC183" s="174"/>
      <c r="CD183" s="174"/>
      <c r="CE183" s="174"/>
      <c r="CF183" s="174"/>
      <c r="CG183" s="174"/>
    </row>
    <row r="184" spans="1:85" ht="16.5" customHeight="1" x14ac:dyDescent="0.25">
      <c r="A184" s="178"/>
      <c r="B184" s="352"/>
      <c r="C184" s="184"/>
      <c r="D184" s="47" t="s">
        <v>35</v>
      </c>
      <c r="G184" s="47" t="s">
        <v>308</v>
      </c>
      <c r="I184" s="177">
        <v>17</v>
      </c>
      <c r="J184" s="177">
        <v>9</v>
      </c>
      <c r="K184" s="177">
        <v>15</v>
      </c>
      <c r="L184" s="341">
        <v>24</v>
      </c>
      <c r="M184" s="177">
        <v>0</v>
      </c>
      <c r="N184" s="175"/>
      <c r="O184" s="175"/>
      <c r="P184" s="175"/>
      <c r="Q184" s="178"/>
      <c r="R184" s="249"/>
      <c r="S184" s="249"/>
      <c r="T184" s="174"/>
      <c r="U184" s="175"/>
      <c r="V184" s="174"/>
      <c r="W184" s="174"/>
      <c r="X184" s="174"/>
      <c r="Y184" s="174"/>
      <c r="Z184" s="177"/>
      <c r="AA184" s="177"/>
      <c r="AB184" s="177"/>
      <c r="AC184" s="177"/>
      <c r="AD184" s="177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7"/>
      <c r="AR184" s="174"/>
      <c r="BL184" s="174"/>
      <c r="BM184" s="174"/>
      <c r="BN184" s="205"/>
      <c r="BO184" s="205"/>
      <c r="BP184" s="174"/>
      <c r="BQ184" s="205"/>
      <c r="BR184" s="174"/>
      <c r="BS184" s="174"/>
      <c r="BT184" s="174"/>
      <c r="BU184" s="174"/>
      <c r="BV184" s="174"/>
      <c r="BW184" s="174"/>
      <c r="BX184" s="174"/>
      <c r="BY184" s="174"/>
      <c r="BZ184" s="174"/>
      <c r="CA184" s="174"/>
      <c r="CB184" s="174"/>
      <c r="CC184" s="174"/>
      <c r="CD184" s="174"/>
      <c r="CE184" s="174"/>
      <c r="CF184" s="174"/>
      <c r="CG184" s="174"/>
    </row>
    <row r="185" spans="1:85" ht="16.5" customHeight="1" x14ac:dyDescent="0.25">
      <c r="A185" s="178"/>
      <c r="B185" s="177"/>
      <c r="C185" s="175"/>
      <c r="D185" s="47" t="s">
        <v>37</v>
      </c>
      <c r="G185" s="32" t="s">
        <v>179</v>
      </c>
      <c r="I185" s="177">
        <v>19</v>
      </c>
      <c r="J185" s="177">
        <v>5</v>
      </c>
      <c r="K185" s="177">
        <v>19</v>
      </c>
      <c r="L185" s="341">
        <v>24</v>
      </c>
      <c r="M185" s="177">
        <v>4</v>
      </c>
      <c r="N185" s="175"/>
      <c r="O185" s="175"/>
      <c r="P185" s="175"/>
      <c r="Q185" s="178"/>
      <c r="R185" s="249"/>
      <c r="S185" s="249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7"/>
      <c r="AR185" s="174"/>
      <c r="BL185" s="174"/>
      <c r="BM185" s="174"/>
      <c r="BN185" s="177"/>
      <c r="BO185" s="177"/>
      <c r="BP185" s="174"/>
      <c r="BQ185" s="175"/>
      <c r="BR185" s="174"/>
      <c r="BS185" s="174"/>
      <c r="BT185" s="174"/>
      <c r="BU185" s="174"/>
      <c r="BV185" s="174"/>
      <c r="BW185" s="174"/>
      <c r="BX185" s="174"/>
      <c r="BY185" s="174"/>
      <c r="BZ185" s="174"/>
      <c r="CA185" s="174"/>
      <c r="CB185" s="174"/>
      <c r="CC185" s="174"/>
      <c r="CD185" s="174"/>
      <c r="CE185" s="174"/>
      <c r="CF185" s="174"/>
      <c r="CG185" s="174"/>
    </row>
    <row r="186" spans="1:85" ht="16.5" customHeight="1" x14ac:dyDescent="0.25">
      <c r="A186" s="178"/>
      <c r="B186" s="176"/>
      <c r="C186" s="184"/>
      <c r="D186" s="47" t="s">
        <v>112</v>
      </c>
      <c r="G186" s="47" t="s">
        <v>309</v>
      </c>
      <c r="I186" s="177">
        <v>16</v>
      </c>
      <c r="J186" s="177">
        <v>14</v>
      </c>
      <c r="K186" s="177">
        <v>7</v>
      </c>
      <c r="L186" s="341">
        <v>21</v>
      </c>
      <c r="M186" s="177">
        <v>4</v>
      </c>
      <c r="N186" s="175"/>
      <c r="O186" s="175"/>
      <c r="P186" s="175"/>
      <c r="Q186" s="178"/>
      <c r="R186" s="177"/>
      <c r="S186" s="177"/>
      <c r="AL186" s="174"/>
      <c r="AM186" s="174"/>
      <c r="AN186" s="174"/>
      <c r="AO186" s="174"/>
      <c r="AP186" s="174"/>
      <c r="AQ186" s="177"/>
      <c r="AR186" s="174"/>
      <c r="BL186" s="174"/>
      <c r="BM186" s="174"/>
      <c r="BN186" s="177"/>
      <c r="BO186" s="177"/>
      <c r="BP186" s="174"/>
      <c r="BQ186" s="175"/>
      <c r="BR186" s="174"/>
      <c r="BS186" s="174"/>
      <c r="BT186" s="174"/>
      <c r="BU186" s="174"/>
      <c r="BV186" s="174"/>
      <c r="BW186" s="174"/>
      <c r="BX186" s="174"/>
      <c r="BY186" s="174"/>
      <c r="BZ186" s="174"/>
      <c r="CA186" s="174"/>
      <c r="CB186" s="174"/>
      <c r="CC186" s="174"/>
      <c r="CD186" s="174"/>
      <c r="CE186" s="174"/>
      <c r="CF186" s="174"/>
      <c r="CG186" s="174"/>
    </row>
    <row r="187" spans="1:85" ht="16.5" customHeight="1" x14ac:dyDescent="0.25">
      <c r="A187" s="178"/>
      <c r="B187" s="177"/>
      <c r="C187" s="175"/>
      <c r="D187" s="47" t="s">
        <v>43</v>
      </c>
      <c r="G187" s="175" t="s">
        <v>307</v>
      </c>
      <c r="I187" s="177">
        <v>17</v>
      </c>
      <c r="J187" s="177">
        <v>6</v>
      </c>
      <c r="K187" s="177">
        <v>12</v>
      </c>
      <c r="L187" s="341">
        <v>18</v>
      </c>
      <c r="M187" s="177">
        <v>0</v>
      </c>
      <c r="N187" s="175"/>
      <c r="O187" s="175"/>
      <c r="P187" s="175"/>
      <c r="Q187" s="178"/>
      <c r="R187" s="249"/>
      <c r="S187" s="249"/>
      <c r="AL187" s="174"/>
      <c r="AM187" s="174"/>
      <c r="AN187" s="174"/>
      <c r="AO187" s="174"/>
      <c r="AP187" s="174"/>
      <c r="AQ187" s="177"/>
      <c r="AR187" s="174"/>
      <c r="BL187" s="174"/>
      <c r="BM187" s="174"/>
      <c r="BN187" s="177"/>
      <c r="BO187" s="177"/>
      <c r="BP187" s="174"/>
      <c r="BQ187" s="175"/>
      <c r="BR187" s="174"/>
      <c r="BS187" s="174"/>
      <c r="BT187" s="174"/>
      <c r="BU187" s="174"/>
      <c r="BV187" s="174"/>
      <c r="BW187" s="174"/>
      <c r="BX187" s="174"/>
      <c r="BY187" s="174"/>
      <c r="BZ187" s="174"/>
      <c r="CA187" s="174"/>
      <c r="CB187" s="174"/>
      <c r="CC187" s="174"/>
      <c r="CD187" s="174"/>
      <c r="CE187" s="174"/>
      <c r="CF187" s="174"/>
      <c r="CG187" s="174"/>
    </row>
    <row r="188" spans="1:85" ht="16.5" customHeight="1" x14ac:dyDescent="0.25">
      <c r="A188" s="178"/>
      <c r="B188" s="174"/>
      <c r="C188" s="175"/>
      <c r="D188" s="47" t="s">
        <v>73</v>
      </c>
      <c r="G188" s="175" t="s">
        <v>307</v>
      </c>
      <c r="I188" s="177">
        <v>15</v>
      </c>
      <c r="J188" s="177">
        <v>9</v>
      </c>
      <c r="K188" s="177">
        <v>8</v>
      </c>
      <c r="L188" s="341">
        <v>17</v>
      </c>
      <c r="M188" s="177">
        <v>4</v>
      </c>
      <c r="N188" s="175"/>
      <c r="O188" s="175"/>
      <c r="P188" s="175"/>
      <c r="Q188" s="178"/>
      <c r="R188" s="177"/>
      <c r="S188" s="177"/>
      <c r="AL188" s="174"/>
      <c r="AM188" s="174"/>
      <c r="AN188" s="174"/>
      <c r="AO188" s="174"/>
      <c r="AP188" s="174"/>
      <c r="AQ188" s="177"/>
      <c r="AR188" s="174"/>
      <c r="BL188" s="174"/>
      <c r="BM188" s="174"/>
      <c r="BN188" s="177"/>
      <c r="BO188" s="177"/>
      <c r="BP188" s="174"/>
      <c r="BQ188" s="175"/>
      <c r="BR188" s="174"/>
      <c r="BS188" s="174"/>
      <c r="BT188" s="174"/>
      <c r="BU188" s="174"/>
      <c r="BV188" s="174"/>
      <c r="BW188" s="174"/>
      <c r="BX188" s="174"/>
      <c r="BY188" s="174"/>
      <c r="BZ188" s="174"/>
      <c r="CA188" s="174"/>
      <c r="CB188" s="174"/>
      <c r="CC188" s="174"/>
      <c r="CD188" s="174"/>
      <c r="CE188" s="174"/>
      <c r="CF188" s="174"/>
      <c r="CG188" s="174"/>
    </row>
    <row r="189" spans="1:85" ht="16.5" customHeight="1" x14ac:dyDescent="0.25">
      <c r="A189" s="178"/>
      <c r="B189" s="177"/>
      <c r="C189" s="175"/>
      <c r="D189" s="41" t="s">
        <v>72</v>
      </c>
      <c r="G189" s="175" t="s">
        <v>19</v>
      </c>
      <c r="I189" s="177">
        <v>17</v>
      </c>
      <c r="J189" s="177">
        <v>9</v>
      </c>
      <c r="K189" s="177">
        <v>8</v>
      </c>
      <c r="L189" s="341">
        <v>17</v>
      </c>
      <c r="M189" s="177">
        <v>0</v>
      </c>
      <c r="N189" s="176"/>
      <c r="O189" s="176"/>
      <c r="P189" s="176"/>
      <c r="Q189" s="178"/>
      <c r="R189" s="249"/>
      <c r="S189" s="249"/>
      <c r="AL189" s="174"/>
      <c r="AM189" s="174"/>
      <c r="AN189" s="174"/>
      <c r="AO189" s="174"/>
      <c r="AP189" s="174"/>
      <c r="AQ189" s="177"/>
      <c r="AR189" s="174"/>
      <c r="BL189" s="174"/>
      <c r="BM189" s="174"/>
      <c r="BN189" s="177"/>
      <c r="BO189" s="177"/>
      <c r="BP189" s="174"/>
      <c r="BQ189" s="175"/>
      <c r="BR189" s="174"/>
      <c r="BS189" s="174"/>
      <c r="BT189" s="174"/>
      <c r="BU189" s="174"/>
      <c r="BV189" s="174"/>
      <c r="BW189" s="174"/>
      <c r="BX189" s="174"/>
      <c r="BY189" s="174"/>
      <c r="BZ189" s="174"/>
      <c r="CA189" s="174"/>
      <c r="CB189" s="174"/>
      <c r="CC189" s="174"/>
      <c r="CD189" s="174"/>
      <c r="CE189" s="174"/>
      <c r="CF189" s="174"/>
      <c r="CG189" s="174"/>
    </row>
    <row r="190" spans="1:85" ht="16.5" customHeight="1" x14ac:dyDescent="0.25">
      <c r="A190" s="178"/>
      <c r="B190" s="176"/>
      <c r="C190" s="176"/>
      <c r="D190" s="47" t="s">
        <v>134</v>
      </c>
      <c r="G190" s="32" t="s">
        <v>179</v>
      </c>
      <c r="I190" s="177">
        <v>17</v>
      </c>
      <c r="J190" s="177">
        <v>11</v>
      </c>
      <c r="K190" s="177">
        <v>5</v>
      </c>
      <c r="L190" s="341">
        <v>16</v>
      </c>
      <c r="M190" s="177">
        <v>0</v>
      </c>
      <c r="N190" s="175"/>
      <c r="O190" s="352"/>
      <c r="P190" s="176"/>
      <c r="Q190" s="178"/>
      <c r="R190" s="177"/>
      <c r="S190" s="177"/>
      <c r="AL190" s="174"/>
      <c r="AM190" s="174"/>
      <c r="AN190" s="174"/>
      <c r="AO190" s="174"/>
      <c r="AP190" s="174"/>
      <c r="AQ190" s="177"/>
      <c r="AR190" s="174"/>
      <c r="BL190" s="174"/>
      <c r="BM190" s="174"/>
      <c r="BN190" s="177"/>
      <c r="BO190" s="177"/>
      <c r="BP190" s="174"/>
      <c r="BQ190" s="175"/>
      <c r="BR190" s="174"/>
      <c r="BS190" s="174"/>
      <c r="BT190" s="174"/>
      <c r="BU190" s="174"/>
      <c r="BV190" s="174"/>
      <c r="BW190" s="174"/>
      <c r="BX190" s="174"/>
      <c r="BY190" s="174"/>
      <c r="BZ190" s="174"/>
      <c r="CA190" s="174"/>
      <c r="CB190" s="174"/>
      <c r="CC190" s="174"/>
      <c r="CD190" s="174"/>
      <c r="CE190" s="174"/>
      <c r="CF190" s="174"/>
      <c r="CG190" s="174"/>
    </row>
    <row r="191" spans="1:85" ht="16.5" customHeight="1" x14ac:dyDescent="0.25">
      <c r="A191" s="178"/>
      <c r="B191" s="174"/>
      <c r="C191" s="174"/>
      <c r="D191" s="47" t="s">
        <v>161</v>
      </c>
      <c r="G191" s="175" t="s">
        <v>177</v>
      </c>
      <c r="I191" s="177">
        <v>19</v>
      </c>
      <c r="J191" s="177">
        <v>6</v>
      </c>
      <c r="K191" s="177">
        <v>10</v>
      </c>
      <c r="L191" s="341">
        <v>16</v>
      </c>
      <c r="M191" s="177">
        <v>0</v>
      </c>
      <c r="N191" s="174"/>
      <c r="O191" s="174"/>
      <c r="P191" s="174"/>
      <c r="Q191" s="178"/>
      <c r="R191" s="177"/>
      <c r="S191" s="177"/>
      <c r="AL191" s="174"/>
      <c r="AM191" s="174"/>
      <c r="AN191" s="174"/>
      <c r="AO191" s="174"/>
      <c r="AP191" s="174"/>
      <c r="AQ191" s="177"/>
      <c r="AR191" s="174"/>
      <c r="BL191" s="174"/>
      <c r="BM191" s="174"/>
      <c r="BN191" s="177"/>
      <c r="BO191" s="177"/>
      <c r="BP191" s="174"/>
      <c r="BQ191" s="175"/>
      <c r="BR191" s="174"/>
      <c r="BS191" s="174"/>
      <c r="BT191" s="174"/>
      <c r="BU191" s="174"/>
      <c r="BV191" s="174"/>
      <c r="BW191" s="174"/>
      <c r="BX191" s="174"/>
      <c r="BY191" s="174"/>
      <c r="BZ191" s="174"/>
      <c r="CA191" s="174"/>
      <c r="CB191" s="174"/>
      <c r="CC191" s="174"/>
      <c r="CD191" s="174"/>
      <c r="CE191" s="174"/>
      <c r="CF191" s="174"/>
      <c r="CG191" s="174"/>
    </row>
    <row r="192" spans="1:85" ht="16.5" customHeight="1" x14ac:dyDescent="0.25">
      <c r="A192" s="178"/>
      <c r="B192" s="174"/>
      <c r="C192" s="174"/>
      <c r="D192" s="47" t="s">
        <v>188</v>
      </c>
      <c r="G192" s="47" t="s">
        <v>308</v>
      </c>
      <c r="I192" s="177">
        <v>19</v>
      </c>
      <c r="J192" s="177">
        <v>6</v>
      </c>
      <c r="K192" s="177">
        <v>9</v>
      </c>
      <c r="L192" s="341">
        <v>15</v>
      </c>
      <c r="M192" s="177">
        <v>0</v>
      </c>
      <c r="N192" s="174"/>
      <c r="O192" s="174"/>
      <c r="P192" s="174"/>
      <c r="Q192" s="178"/>
      <c r="R192" s="177"/>
      <c r="S192" s="177"/>
      <c r="AL192" s="174"/>
      <c r="AM192" s="174"/>
      <c r="AN192" s="174"/>
      <c r="AO192" s="174"/>
      <c r="AP192" s="174"/>
      <c r="AQ192" s="177"/>
      <c r="AR192" s="174"/>
      <c r="BL192" s="174"/>
      <c r="BM192" s="174"/>
      <c r="BN192" s="177"/>
      <c r="BO192" s="177"/>
      <c r="BP192" s="174"/>
      <c r="BQ192" s="175"/>
      <c r="BR192" s="174"/>
      <c r="BS192" s="174"/>
      <c r="BT192" s="174"/>
      <c r="BU192" s="174"/>
      <c r="BV192" s="174"/>
      <c r="BW192" s="174"/>
      <c r="BX192" s="174"/>
      <c r="BY192" s="174"/>
      <c r="BZ192" s="174"/>
      <c r="CA192" s="174"/>
      <c r="CB192" s="174"/>
      <c r="CC192" s="174"/>
      <c r="CD192" s="174"/>
      <c r="CE192" s="174"/>
      <c r="CF192" s="174"/>
      <c r="CG192" s="174"/>
    </row>
    <row r="193" spans="1:85" ht="16.5" customHeight="1" x14ac:dyDescent="0.25">
      <c r="A193" s="178"/>
      <c r="B193" s="184"/>
      <c r="C193" s="184"/>
      <c r="D193" s="47" t="s">
        <v>55</v>
      </c>
      <c r="G193" s="47" t="s">
        <v>21</v>
      </c>
      <c r="H193" s="175"/>
      <c r="I193" s="177">
        <v>17</v>
      </c>
      <c r="J193" s="177">
        <v>7</v>
      </c>
      <c r="K193" s="177">
        <v>7</v>
      </c>
      <c r="L193" s="341">
        <v>14</v>
      </c>
      <c r="M193" s="177">
        <v>4</v>
      </c>
      <c r="N193" s="184"/>
      <c r="O193" s="184"/>
      <c r="P193" s="174"/>
      <c r="Q193" s="178"/>
      <c r="R193" s="174"/>
      <c r="S193" s="174"/>
      <c r="AL193" s="174"/>
      <c r="AM193" s="174"/>
      <c r="AN193" s="174"/>
      <c r="AO193" s="174"/>
      <c r="AP193" s="174"/>
      <c r="AQ193" s="251"/>
      <c r="AR193" s="174"/>
      <c r="BL193" s="174"/>
      <c r="BM193" s="174"/>
      <c r="BN193" s="205"/>
      <c r="BO193" s="205"/>
      <c r="BP193" s="174"/>
      <c r="BQ193" s="205"/>
      <c r="BR193" s="174"/>
      <c r="BS193" s="174"/>
      <c r="BT193" s="174"/>
      <c r="BU193" s="174"/>
      <c r="BV193" s="174"/>
      <c r="BW193" s="174"/>
      <c r="BX193" s="174"/>
      <c r="BY193" s="174"/>
      <c r="BZ193" s="174"/>
      <c r="CA193" s="174"/>
      <c r="CB193" s="174"/>
      <c r="CC193" s="174"/>
      <c r="CD193" s="174"/>
      <c r="CE193" s="174"/>
      <c r="CF193" s="174"/>
      <c r="CG193" s="174"/>
    </row>
    <row r="194" spans="1:85" ht="16.5" customHeight="1" x14ac:dyDescent="0.25">
      <c r="A194" s="178"/>
      <c r="B194" s="174"/>
      <c r="C194" s="174"/>
      <c r="D194" s="47" t="s">
        <v>96</v>
      </c>
      <c r="G194" s="47" t="s">
        <v>179</v>
      </c>
      <c r="H194" s="175"/>
      <c r="I194" s="177">
        <v>11</v>
      </c>
      <c r="J194" s="177">
        <v>4</v>
      </c>
      <c r="K194" s="177">
        <v>10</v>
      </c>
      <c r="L194" s="341">
        <v>14</v>
      </c>
      <c r="M194" s="177">
        <v>0</v>
      </c>
      <c r="N194" s="174"/>
      <c r="O194" s="174"/>
      <c r="P194" s="174"/>
      <c r="Q194" s="178"/>
      <c r="R194" s="174"/>
      <c r="S194" s="174"/>
      <c r="AL194" s="174"/>
      <c r="AM194" s="174"/>
      <c r="AN194" s="174"/>
      <c r="AO194" s="174"/>
      <c r="AP194" s="174"/>
      <c r="AQ194" s="251"/>
      <c r="AR194" s="174"/>
      <c r="BL194" s="174"/>
      <c r="BM194" s="174"/>
      <c r="BN194" s="176"/>
      <c r="BO194" s="176"/>
      <c r="BP194" s="174"/>
      <c r="BQ194" s="176"/>
      <c r="BR194" s="174"/>
      <c r="BS194" s="174"/>
      <c r="BT194" s="174"/>
      <c r="BU194" s="174"/>
      <c r="BV194" s="174"/>
      <c r="BW194" s="174"/>
      <c r="BX194" s="174"/>
      <c r="BY194" s="174"/>
      <c r="BZ194" s="174"/>
      <c r="CA194" s="174"/>
      <c r="CB194" s="174"/>
      <c r="CC194" s="174"/>
      <c r="CD194" s="174"/>
      <c r="CE194" s="174"/>
      <c r="CF194" s="174"/>
      <c r="CG194" s="174"/>
    </row>
    <row r="195" spans="1:85" ht="16.5" customHeight="1" x14ac:dyDescent="0.25">
      <c r="A195" s="178"/>
      <c r="B195" s="174"/>
      <c r="C195" s="184"/>
      <c r="D195" s="47" t="s">
        <v>48</v>
      </c>
      <c r="G195" s="47" t="s">
        <v>308</v>
      </c>
      <c r="H195" s="175"/>
      <c r="I195" s="177">
        <v>14</v>
      </c>
      <c r="J195" s="177">
        <v>4</v>
      </c>
      <c r="K195" s="177">
        <v>10</v>
      </c>
      <c r="L195" s="341">
        <v>14</v>
      </c>
      <c r="M195" s="177">
        <v>0</v>
      </c>
      <c r="N195" s="184"/>
      <c r="O195" s="174"/>
      <c r="P195" s="174"/>
      <c r="Q195" s="178"/>
      <c r="R195" s="174"/>
      <c r="S195" s="174"/>
      <c r="AL195" s="174"/>
      <c r="AM195" s="174"/>
      <c r="AN195" s="174"/>
      <c r="AO195" s="174"/>
      <c r="AP195" s="174"/>
      <c r="AQ195" s="251"/>
      <c r="AR195" s="174"/>
      <c r="BL195" s="174"/>
      <c r="BM195" s="174"/>
      <c r="BN195" s="175"/>
      <c r="BO195" s="175"/>
      <c r="BP195" s="174"/>
      <c r="BQ195" s="176"/>
      <c r="BR195" s="174"/>
      <c r="BS195" s="174"/>
      <c r="BT195" s="174"/>
      <c r="BU195" s="174"/>
      <c r="BV195" s="174"/>
      <c r="BW195" s="174"/>
      <c r="BX195" s="174"/>
      <c r="BY195" s="174"/>
      <c r="BZ195" s="174"/>
      <c r="CA195" s="174"/>
      <c r="CB195" s="174"/>
      <c r="CC195" s="174"/>
      <c r="CD195" s="174"/>
      <c r="CE195" s="174"/>
      <c r="CF195" s="174"/>
      <c r="CG195" s="174"/>
    </row>
    <row r="196" spans="1:85" ht="16.5" customHeight="1" x14ac:dyDescent="0.25">
      <c r="A196" s="178"/>
      <c r="B196" s="174"/>
      <c r="C196" s="175"/>
      <c r="D196" s="47" t="s">
        <v>116</v>
      </c>
      <c r="G196" s="47" t="s">
        <v>179</v>
      </c>
      <c r="H196" s="175"/>
      <c r="I196" s="177">
        <v>17</v>
      </c>
      <c r="J196" s="177">
        <v>1</v>
      </c>
      <c r="K196" s="177">
        <v>13</v>
      </c>
      <c r="L196" s="341">
        <v>14</v>
      </c>
      <c r="M196" s="177">
        <v>0</v>
      </c>
      <c r="N196" s="320"/>
      <c r="O196" s="175"/>
      <c r="P196" s="174"/>
      <c r="Q196" s="178"/>
      <c r="R196" s="174"/>
      <c r="S196" s="174"/>
      <c r="AL196" s="174"/>
      <c r="AM196" s="174"/>
      <c r="AN196" s="174"/>
      <c r="AO196" s="174"/>
      <c r="AP196" s="174"/>
      <c r="AQ196" s="251"/>
      <c r="AR196" s="174"/>
      <c r="BL196" s="174"/>
      <c r="BM196" s="174"/>
      <c r="BN196" s="174"/>
      <c r="BO196" s="174"/>
      <c r="BP196" s="174"/>
      <c r="BQ196" s="174"/>
      <c r="BR196" s="174"/>
      <c r="BS196" s="174"/>
      <c r="BT196" s="174"/>
      <c r="BU196" s="174"/>
      <c r="BV196" s="174"/>
      <c r="BW196" s="174"/>
      <c r="BX196" s="174"/>
      <c r="BY196" s="174"/>
      <c r="BZ196" s="174"/>
      <c r="CA196" s="174"/>
      <c r="CB196" s="174"/>
      <c r="CC196" s="174"/>
      <c r="CD196" s="174"/>
      <c r="CE196" s="174"/>
      <c r="CF196" s="174"/>
      <c r="CG196" s="174"/>
    </row>
    <row r="197" spans="1:85" ht="16.5" customHeight="1" x14ac:dyDescent="0.25">
      <c r="A197" s="178"/>
      <c r="B197" s="174"/>
      <c r="C197" s="175"/>
      <c r="D197" s="47" t="s">
        <v>137</v>
      </c>
      <c r="G197" s="47" t="s">
        <v>307</v>
      </c>
      <c r="H197" s="175"/>
      <c r="I197" s="177">
        <v>14</v>
      </c>
      <c r="J197" s="177">
        <v>6</v>
      </c>
      <c r="K197" s="177">
        <v>7</v>
      </c>
      <c r="L197" s="341">
        <v>13</v>
      </c>
      <c r="M197" s="177">
        <v>6</v>
      </c>
      <c r="N197" s="320"/>
      <c r="O197" s="175"/>
      <c r="P197" s="174"/>
      <c r="Q197" s="178"/>
      <c r="R197" s="174"/>
      <c r="S197" s="174"/>
      <c r="AL197" s="174"/>
      <c r="AM197" s="174"/>
      <c r="AN197" s="174"/>
      <c r="AO197" s="174"/>
      <c r="AP197" s="174"/>
      <c r="AQ197" s="251"/>
      <c r="AR197" s="174"/>
      <c r="BL197" s="174"/>
      <c r="BM197" s="174"/>
      <c r="BN197" s="174"/>
      <c r="BO197" s="174"/>
      <c r="BP197" s="174"/>
      <c r="BQ197" s="174"/>
      <c r="BR197" s="174"/>
      <c r="BS197" s="174"/>
      <c r="BT197" s="174"/>
      <c r="BU197" s="174"/>
      <c r="BV197" s="174"/>
      <c r="BW197" s="174"/>
      <c r="BX197" s="174"/>
      <c r="BY197" s="174"/>
      <c r="BZ197" s="174"/>
      <c r="CA197" s="174"/>
      <c r="CB197" s="174"/>
      <c r="CC197" s="174"/>
      <c r="CD197" s="174"/>
      <c r="CE197" s="174"/>
      <c r="CF197" s="174"/>
      <c r="CG197" s="174"/>
    </row>
    <row r="198" spans="1:85" ht="16.5" customHeight="1" x14ac:dyDescent="0.25">
      <c r="A198" s="178"/>
      <c r="B198" s="174"/>
      <c r="C198" s="175"/>
      <c r="D198" s="47" t="s">
        <v>79</v>
      </c>
      <c r="G198" s="47" t="s">
        <v>309</v>
      </c>
      <c r="H198" s="175"/>
      <c r="I198" s="177">
        <v>17</v>
      </c>
      <c r="J198" s="177">
        <v>2</v>
      </c>
      <c r="K198" s="177">
        <v>11</v>
      </c>
      <c r="L198" s="341">
        <v>13</v>
      </c>
      <c r="M198" s="177">
        <v>2</v>
      </c>
      <c r="N198" s="320"/>
      <c r="O198" s="175"/>
      <c r="P198" s="174"/>
      <c r="Q198" s="178"/>
      <c r="R198" s="174"/>
      <c r="S198" s="174"/>
      <c r="AL198" s="174"/>
      <c r="AM198" s="174"/>
      <c r="AN198" s="174"/>
      <c r="AO198" s="174"/>
      <c r="AP198" s="174"/>
      <c r="AQ198" s="251"/>
      <c r="AR198" s="174"/>
      <c r="BL198" s="174"/>
      <c r="BM198" s="174"/>
      <c r="BN198" s="174"/>
      <c r="BO198" s="174"/>
      <c r="BP198" s="174"/>
      <c r="BQ198" s="174"/>
      <c r="BR198" s="174"/>
      <c r="BS198" s="174"/>
      <c r="BT198" s="174"/>
      <c r="BU198" s="174"/>
      <c r="BV198" s="174"/>
      <c r="BW198" s="174"/>
      <c r="BX198" s="174"/>
      <c r="BY198" s="174"/>
      <c r="BZ198" s="174"/>
      <c r="CA198" s="174"/>
      <c r="CB198" s="174"/>
      <c r="CC198" s="174"/>
      <c r="CD198" s="174"/>
      <c r="CE198" s="174"/>
      <c r="CF198" s="174"/>
      <c r="CG198" s="174"/>
    </row>
    <row r="199" spans="1:85" ht="16.5" customHeight="1" x14ac:dyDescent="0.25">
      <c r="A199" s="178"/>
      <c r="B199" s="174"/>
      <c r="C199" s="175"/>
      <c r="D199" s="47" t="s">
        <v>46</v>
      </c>
      <c r="G199" s="47" t="s">
        <v>177</v>
      </c>
      <c r="H199" s="175"/>
      <c r="I199" s="177">
        <v>19</v>
      </c>
      <c r="J199" s="177">
        <v>5</v>
      </c>
      <c r="K199" s="177">
        <v>7</v>
      </c>
      <c r="L199" s="341">
        <v>12</v>
      </c>
      <c r="M199" s="177">
        <v>10</v>
      </c>
      <c r="N199" s="320"/>
      <c r="O199" s="175"/>
      <c r="P199" s="174"/>
      <c r="Q199" s="178"/>
      <c r="R199" s="174"/>
      <c r="S199" s="174"/>
      <c r="AL199" s="174"/>
      <c r="AM199" s="174"/>
      <c r="AN199" s="174"/>
      <c r="AO199" s="174"/>
      <c r="AP199" s="174"/>
      <c r="AQ199" s="251"/>
      <c r="AR199" s="174"/>
      <c r="BL199" s="174"/>
      <c r="BM199" s="174"/>
      <c r="BN199" s="174"/>
      <c r="BO199" s="174"/>
      <c r="BP199" s="174"/>
      <c r="BQ199" s="174"/>
      <c r="BR199" s="174"/>
      <c r="BS199" s="174"/>
      <c r="BT199" s="174"/>
      <c r="BU199" s="174"/>
      <c r="BV199" s="174"/>
      <c r="BW199" s="174"/>
      <c r="BX199" s="174"/>
      <c r="BY199" s="174"/>
      <c r="BZ199" s="174"/>
      <c r="CA199" s="174"/>
      <c r="CB199" s="174"/>
      <c r="CC199" s="174"/>
      <c r="CD199" s="174"/>
      <c r="CE199" s="174"/>
      <c r="CF199" s="174"/>
      <c r="CG199" s="174"/>
    </row>
    <row r="200" spans="1:85" ht="16.5" customHeight="1" x14ac:dyDescent="0.25">
      <c r="A200" s="178"/>
      <c r="B200" s="174"/>
      <c r="C200" s="175"/>
      <c r="D200" s="47" t="s">
        <v>90</v>
      </c>
      <c r="G200" s="47" t="s">
        <v>177</v>
      </c>
      <c r="H200" s="175"/>
      <c r="I200" s="177">
        <v>17</v>
      </c>
      <c r="J200" s="177">
        <v>4</v>
      </c>
      <c r="K200" s="177">
        <v>8</v>
      </c>
      <c r="L200" s="341">
        <v>12</v>
      </c>
      <c r="M200" s="177">
        <v>0</v>
      </c>
      <c r="N200" s="320"/>
      <c r="O200" s="175"/>
      <c r="P200" s="174"/>
      <c r="Q200" s="178"/>
      <c r="R200" s="174"/>
      <c r="S200" s="174"/>
      <c r="AL200" s="174"/>
      <c r="AM200" s="174"/>
      <c r="AN200" s="174"/>
      <c r="AO200" s="174"/>
      <c r="AP200" s="174"/>
      <c r="AQ200" s="251"/>
      <c r="AR200" s="174"/>
      <c r="BL200" s="174"/>
      <c r="BM200" s="174"/>
      <c r="BN200" s="174"/>
      <c r="BO200" s="174"/>
      <c r="BP200" s="174"/>
      <c r="BQ200" s="174"/>
      <c r="BR200" s="174"/>
      <c r="BS200" s="174"/>
      <c r="BT200" s="174"/>
      <c r="BU200" s="174"/>
      <c r="BV200" s="174"/>
      <c r="BW200" s="174"/>
      <c r="BX200" s="174"/>
      <c r="BY200" s="174"/>
      <c r="BZ200" s="174"/>
      <c r="CA200" s="174"/>
      <c r="CB200" s="174"/>
      <c r="CC200" s="174"/>
      <c r="CD200" s="174"/>
      <c r="CE200" s="174"/>
      <c r="CF200" s="174"/>
      <c r="CG200" s="174"/>
    </row>
    <row r="201" spans="1:85" ht="16.5" customHeight="1" x14ac:dyDescent="0.25">
      <c r="A201" s="178"/>
      <c r="B201" s="174"/>
      <c r="C201" s="175"/>
      <c r="D201" s="47" t="s">
        <v>83</v>
      </c>
      <c r="G201" s="47" t="s">
        <v>309</v>
      </c>
      <c r="H201" s="175"/>
      <c r="I201" s="177">
        <v>17</v>
      </c>
      <c r="J201" s="177">
        <v>3</v>
      </c>
      <c r="K201" s="177">
        <v>9</v>
      </c>
      <c r="L201" s="341">
        <v>12</v>
      </c>
      <c r="M201" s="177">
        <v>0</v>
      </c>
      <c r="N201" s="175"/>
      <c r="O201" s="175"/>
      <c r="P201" s="174"/>
      <c r="Q201" s="178"/>
      <c r="R201" s="174"/>
      <c r="S201" s="174"/>
      <c r="AL201" s="174"/>
      <c r="AM201" s="174"/>
      <c r="AN201" s="174"/>
      <c r="AO201" s="174"/>
      <c r="AP201" s="174"/>
      <c r="AQ201" s="251"/>
      <c r="AR201" s="174"/>
      <c r="BL201" s="174"/>
      <c r="BM201" s="174"/>
      <c r="BN201" s="174"/>
      <c r="BO201" s="174"/>
      <c r="BP201" s="174"/>
      <c r="BQ201" s="174"/>
      <c r="BR201" s="174"/>
      <c r="BS201" s="174"/>
      <c r="BT201" s="174"/>
      <c r="BU201" s="174"/>
      <c r="BV201" s="174"/>
      <c r="BW201" s="174"/>
      <c r="BX201" s="174"/>
      <c r="BY201" s="174"/>
      <c r="BZ201" s="174"/>
      <c r="CA201" s="174"/>
      <c r="CB201" s="174"/>
      <c r="CC201" s="174"/>
      <c r="CD201" s="174"/>
      <c r="CE201" s="174"/>
      <c r="CF201" s="174"/>
      <c r="CG201" s="174"/>
    </row>
    <row r="202" spans="1:85" ht="16.5" customHeight="1" x14ac:dyDescent="0.25">
      <c r="A202" s="178"/>
      <c r="B202" s="174"/>
      <c r="C202" s="175"/>
      <c r="D202" s="47" t="s">
        <v>154</v>
      </c>
      <c r="G202" s="47" t="s">
        <v>309</v>
      </c>
      <c r="H202" s="175"/>
      <c r="I202" s="177">
        <v>19</v>
      </c>
      <c r="J202" s="177">
        <v>2</v>
      </c>
      <c r="K202" s="177">
        <v>10</v>
      </c>
      <c r="L202" s="341">
        <v>12</v>
      </c>
      <c r="M202" s="177">
        <v>0</v>
      </c>
      <c r="N202" s="175"/>
      <c r="O202" s="175"/>
      <c r="P202" s="174"/>
      <c r="Q202" s="178"/>
      <c r="R202" s="174"/>
      <c r="S202" s="174"/>
      <c r="AL202" s="174"/>
      <c r="AM202" s="174"/>
      <c r="AN202" s="174"/>
      <c r="AO202" s="174"/>
      <c r="AP202" s="174"/>
      <c r="AQ202" s="251"/>
      <c r="AR202" s="174"/>
      <c r="BL202" s="174"/>
      <c r="BM202" s="174"/>
      <c r="BN202" s="174"/>
      <c r="BO202" s="174"/>
      <c r="BP202" s="174"/>
      <c r="BQ202" s="174"/>
      <c r="BR202" s="174"/>
      <c r="BS202" s="174"/>
      <c r="BT202" s="174"/>
      <c r="BU202" s="174"/>
      <c r="BV202" s="174"/>
      <c r="BW202" s="174"/>
      <c r="BX202" s="174"/>
      <c r="BY202" s="174"/>
      <c r="BZ202" s="174"/>
      <c r="CA202" s="174"/>
      <c r="CB202" s="174"/>
      <c r="CC202" s="174"/>
      <c r="CD202" s="174"/>
      <c r="CE202" s="174"/>
      <c r="CF202" s="174"/>
      <c r="CG202" s="174"/>
    </row>
    <row r="203" spans="1:85" ht="16.5" customHeight="1" x14ac:dyDescent="0.2">
      <c r="A203" s="178"/>
      <c r="B203" s="174"/>
      <c r="C203" s="175"/>
      <c r="N203" s="175"/>
      <c r="O203" s="175"/>
      <c r="P203" s="174"/>
      <c r="Q203" s="178"/>
      <c r="R203" s="174"/>
      <c r="S203" s="174"/>
      <c r="AL203" s="174"/>
      <c r="AM203" s="174"/>
      <c r="AN203" s="174"/>
      <c r="AO203" s="174"/>
      <c r="AP203" s="174"/>
      <c r="AQ203" s="251"/>
      <c r="AR203" s="174"/>
      <c r="BL203" s="174"/>
      <c r="BM203" s="174"/>
      <c r="BN203" s="174"/>
      <c r="BO203" s="174"/>
      <c r="BP203" s="174"/>
      <c r="BQ203" s="174"/>
      <c r="BR203" s="174"/>
      <c r="BS203" s="174"/>
      <c r="BT203" s="174"/>
      <c r="BU203" s="174"/>
      <c r="BV203" s="174"/>
      <c r="BW203" s="174"/>
      <c r="BX203" s="174"/>
      <c r="BY203" s="174"/>
      <c r="BZ203" s="174"/>
      <c r="CA203" s="174"/>
      <c r="CB203" s="174"/>
      <c r="CC203" s="174"/>
      <c r="CD203" s="174"/>
      <c r="CE203" s="174"/>
      <c r="CF203" s="174"/>
      <c r="CG203" s="174"/>
    </row>
    <row r="204" spans="1:85" ht="16.5" customHeight="1" x14ac:dyDescent="0.2">
      <c r="A204" s="178"/>
      <c r="B204" s="174"/>
      <c r="C204" s="175"/>
      <c r="N204" s="175"/>
      <c r="O204" s="175"/>
      <c r="P204" s="174"/>
      <c r="Q204" s="178"/>
      <c r="R204" s="174"/>
      <c r="S204" s="174"/>
      <c r="AL204" s="174"/>
      <c r="AM204" s="174"/>
      <c r="AN204" s="174"/>
      <c r="AO204" s="174"/>
      <c r="AP204" s="174"/>
      <c r="AQ204" s="251"/>
      <c r="AR204" s="174"/>
      <c r="BL204" s="174"/>
      <c r="BM204" s="174"/>
      <c r="BN204" s="174"/>
      <c r="BO204" s="174"/>
      <c r="BP204" s="174"/>
      <c r="BQ204" s="174"/>
      <c r="BR204" s="174"/>
      <c r="BS204" s="174"/>
      <c r="BT204" s="174"/>
      <c r="BU204" s="174"/>
      <c r="BV204" s="174"/>
      <c r="BW204" s="174"/>
      <c r="BX204" s="174"/>
      <c r="BY204" s="174"/>
      <c r="BZ204" s="174"/>
      <c r="CA204" s="174"/>
      <c r="CB204" s="174"/>
      <c r="CC204" s="174"/>
      <c r="CD204" s="174"/>
      <c r="CE204" s="174"/>
      <c r="CF204" s="174"/>
      <c r="CG204" s="174"/>
    </row>
    <row r="205" spans="1:85" ht="16.5" customHeight="1" thickBot="1" x14ac:dyDescent="0.25">
      <c r="A205" s="178"/>
      <c r="B205" s="174"/>
      <c r="C205" s="175"/>
      <c r="D205" s="180" t="s">
        <v>147</v>
      </c>
      <c r="E205" s="180"/>
      <c r="F205" s="180"/>
      <c r="G205" s="182" t="s">
        <v>2</v>
      </c>
      <c r="H205" s="182"/>
      <c r="I205" s="182" t="s">
        <v>4</v>
      </c>
      <c r="J205" s="182" t="s">
        <v>30</v>
      </c>
      <c r="K205" s="182" t="s">
        <v>31</v>
      </c>
      <c r="L205" s="182" t="s">
        <v>32</v>
      </c>
      <c r="M205" s="340" t="s">
        <v>3</v>
      </c>
      <c r="N205" s="175"/>
      <c r="O205" s="175"/>
      <c r="P205" s="174"/>
      <c r="Q205" s="178"/>
      <c r="R205" s="174"/>
      <c r="S205" s="174"/>
      <c r="AL205" s="174"/>
      <c r="AM205" s="174"/>
      <c r="AN205" s="174"/>
      <c r="AO205" s="174"/>
      <c r="AP205" s="174"/>
      <c r="AQ205" s="251"/>
      <c r="AR205" s="174"/>
      <c r="BL205" s="174"/>
      <c r="BM205" s="174"/>
      <c r="BN205" s="174"/>
      <c r="BO205" s="174"/>
      <c r="BP205" s="174"/>
      <c r="BQ205" s="174"/>
      <c r="BR205" s="174"/>
      <c r="BS205" s="174"/>
      <c r="BT205" s="174"/>
      <c r="BU205" s="174"/>
      <c r="BV205" s="174"/>
      <c r="BW205" s="174"/>
      <c r="BX205" s="174"/>
      <c r="BY205" s="174"/>
      <c r="BZ205" s="174"/>
      <c r="CA205" s="174"/>
      <c r="CB205" s="174"/>
      <c r="CC205" s="174"/>
      <c r="CD205" s="174"/>
      <c r="CE205" s="174"/>
      <c r="CF205" s="174"/>
      <c r="CG205" s="174"/>
    </row>
    <row r="206" spans="1:85" ht="16.5" customHeight="1" x14ac:dyDescent="0.25">
      <c r="A206" s="178"/>
      <c r="B206" s="174"/>
      <c r="C206" s="175"/>
      <c r="D206" s="47" t="s">
        <v>265</v>
      </c>
      <c r="G206" s="47" t="s">
        <v>309</v>
      </c>
      <c r="I206" s="177">
        <v>4</v>
      </c>
      <c r="J206" s="177">
        <v>8</v>
      </c>
      <c r="K206" s="177">
        <v>1</v>
      </c>
      <c r="L206" s="177">
        <v>9</v>
      </c>
      <c r="M206" s="341">
        <v>18</v>
      </c>
      <c r="N206" s="175"/>
      <c r="O206" s="175"/>
      <c r="P206" s="174"/>
      <c r="Q206" s="178"/>
      <c r="R206" s="174"/>
      <c r="S206" s="174"/>
      <c r="AL206" s="174"/>
      <c r="AM206" s="174"/>
      <c r="AN206" s="174"/>
      <c r="AO206" s="174"/>
      <c r="AP206" s="174"/>
      <c r="AQ206" s="251"/>
      <c r="AR206" s="174"/>
      <c r="BL206" s="174"/>
      <c r="BM206" s="174"/>
      <c r="BN206" s="174"/>
      <c r="BO206" s="174"/>
      <c r="BP206" s="174"/>
      <c r="BQ206" s="174"/>
      <c r="BR206" s="174"/>
      <c r="BS206" s="174"/>
      <c r="BT206" s="174"/>
      <c r="BU206" s="174"/>
      <c r="BV206" s="174"/>
      <c r="BW206" s="174"/>
      <c r="BX206" s="174"/>
      <c r="BY206" s="174"/>
      <c r="BZ206" s="174"/>
      <c r="CA206" s="174"/>
      <c r="CB206" s="174"/>
      <c r="CC206" s="174"/>
      <c r="CD206" s="174"/>
      <c r="CE206" s="174"/>
      <c r="CF206" s="174"/>
      <c r="CG206" s="174"/>
    </row>
    <row r="207" spans="1:85" ht="16.5" customHeight="1" x14ac:dyDescent="0.25">
      <c r="A207" s="178"/>
      <c r="B207" s="174"/>
      <c r="C207" s="320"/>
      <c r="D207" s="47" t="s">
        <v>46</v>
      </c>
      <c r="G207" s="47" t="s">
        <v>177</v>
      </c>
      <c r="I207" s="177">
        <v>19</v>
      </c>
      <c r="J207" s="177">
        <v>5</v>
      </c>
      <c r="K207" s="177">
        <v>7</v>
      </c>
      <c r="L207" s="177">
        <v>12</v>
      </c>
      <c r="M207" s="341">
        <v>10</v>
      </c>
      <c r="N207" s="320"/>
      <c r="O207" s="320"/>
      <c r="P207" s="174"/>
      <c r="Q207" s="178"/>
      <c r="R207" s="174"/>
      <c r="S207" s="174"/>
      <c r="AL207" s="174"/>
      <c r="AM207" s="174"/>
      <c r="AN207" s="174"/>
      <c r="AO207" s="174"/>
      <c r="AP207" s="174"/>
      <c r="AQ207" s="251"/>
      <c r="AR207" s="174"/>
      <c r="BL207" s="174"/>
      <c r="BM207" s="174"/>
      <c r="BN207" s="174"/>
      <c r="BO207" s="174"/>
      <c r="BP207" s="174"/>
      <c r="BQ207" s="174"/>
      <c r="BR207" s="174"/>
      <c r="BS207" s="174"/>
      <c r="BT207" s="174"/>
      <c r="BU207" s="174"/>
      <c r="BV207" s="174"/>
      <c r="BW207" s="174"/>
      <c r="BX207" s="174"/>
      <c r="BY207" s="174"/>
      <c r="BZ207" s="174"/>
      <c r="CA207" s="174"/>
      <c r="CB207" s="174"/>
      <c r="CC207" s="174"/>
      <c r="CD207" s="174"/>
      <c r="CE207" s="174"/>
      <c r="CF207" s="174"/>
      <c r="CG207" s="174"/>
    </row>
    <row r="208" spans="1:85" ht="16.5" customHeight="1" x14ac:dyDescent="0.25">
      <c r="A208" s="178"/>
      <c r="B208" s="174"/>
      <c r="C208" s="320"/>
      <c r="D208" s="47" t="s">
        <v>41</v>
      </c>
      <c r="G208" s="47" t="s">
        <v>21</v>
      </c>
      <c r="I208" s="177">
        <v>18</v>
      </c>
      <c r="J208" s="177">
        <v>1</v>
      </c>
      <c r="K208" s="177">
        <v>7</v>
      </c>
      <c r="L208" s="177">
        <v>8</v>
      </c>
      <c r="M208" s="341">
        <v>8</v>
      </c>
      <c r="N208" s="320"/>
      <c r="O208" s="320"/>
      <c r="P208" s="174"/>
      <c r="Q208" s="178"/>
      <c r="R208" s="174"/>
      <c r="S208" s="174"/>
      <c r="AL208" s="174"/>
      <c r="AM208" s="174"/>
      <c r="AN208" s="174"/>
      <c r="AO208" s="174"/>
      <c r="AP208" s="174"/>
      <c r="AQ208" s="251"/>
      <c r="AR208" s="174"/>
      <c r="BL208" s="174"/>
      <c r="BM208" s="174"/>
      <c r="BN208" s="174"/>
      <c r="BO208" s="174"/>
      <c r="BP208" s="174"/>
      <c r="BQ208" s="174"/>
      <c r="BR208" s="174"/>
      <c r="BS208" s="174"/>
      <c r="BT208" s="174"/>
      <c r="BU208" s="174"/>
      <c r="BV208" s="174"/>
      <c r="BW208" s="174"/>
      <c r="BX208" s="174"/>
      <c r="BY208" s="174"/>
      <c r="BZ208" s="174"/>
      <c r="CA208" s="174"/>
      <c r="CB208" s="174"/>
      <c r="CC208" s="174"/>
      <c r="CD208" s="174"/>
      <c r="CE208" s="174"/>
      <c r="CF208" s="174"/>
      <c r="CG208" s="174"/>
    </row>
    <row r="209" spans="1:85" ht="16.5" customHeight="1" x14ac:dyDescent="0.25">
      <c r="A209" s="178"/>
      <c r="B209" s="174"/>
      <c r="C209" s="320"/>
      <c r="D209" s="47" t="s">
        <v>424</v>
      </c>
      <c r="G209" s="47" t="s">
        <v>177</v>
      </c>
      <c r="I209" s="177">
        <v>3</v>
      </c>
      <c r="J209" s="177">
        <v>0</v>
      </c>
      <c r="K209" s="177">
        <v>1</v>
      </c>
      <c r="L209" s="177">
        <v>1</v>
      </c>
      <c r="M209" s="341">
        <v>6</v>
      </c>
      <c r="N209" s="320"/>
      <c r="O209" s="320"/>
      <c r="P209" s="174"/>
      <c r="Q209" s="178"/>
      <c r="R209" s="174"/>
      <c r="S209" s="174"/>
      <c r="AL209" s="174"/>
      <c r="AM209" s="174"/>
      <c r="AN209" s="174"/>
      <c r="AO209" s="174"/>
      <c r="AP209" s="174"/>
      <c r="AQ209" s="251"/>
      <c r="AR209" s="174"/>
      <c r="BL209" s="174"/>
      <c r="BM209" s="174"/>
      <c r="BN209" s="174"/>
      <c r="BO209" s="174"/>
      <c r="BP209" s="174"/>
      <c r="BQ209" s="174"/>
      <c r="BR209" s="174"/>
      <c r="BS209" s="174"/>
      <c r="BT209" s="174"/>
      <c r="BU209" s="174"/>
      <c r="BV209" s="174"/>
      <c r="BW209" s="174"/>
      <c r="BX209" s="174"/>
      <c r="BY209" s="174"/>
      <c r="BZ209" s="174"/>
      <c r="CA209" s="174"/>
      <c r="CB209" s="174"/>
      <c r="CC209" s="174"/>
      <c r="CD209" s="174"/>
      <c r="CE209" s="174"/>
      <c r="CF209" s="174"/>
      <c r="CG209" s="174"/>
    </row>
    <row r="210" spans="1:85" ht="16.5" customHeight="1" x14ac:dyDescent="0.25">
      <c r="A210" s="178"/>
      <c r="B210" s="174"/>
      <c r="C210" s="320"/>
      <c r="D210" s="47" t="s">
        <v>137</v>
      </c>
      <c r="G210" s="47" t="s">
        <v>307</v>
      </c>
      <c r="I210" s="177">
        <v>14</v>
      </c>
      <c r="J210" s="177">
        <v>6</v>
      </c>
      <c r="K210" s="177">
        <v>7</v>
      </c>
      <c r="L210" s="177">
        <v>13</v>
      </c>
      <c r="M210" s="341">
        <v>6</v>
      </c>
      <c r="N210" s="320"/>
      <c r="O210" s="320"/>
      <c r="P210" s="174"/>
      <c r="Q210" s="178"/>
      <c r="R210" s="174"/>
      <c r="S210" s="174"/>
      <c r="AL210" s="174"/>
      <c r="AM210" s="174"/>
      <c r="AN210" s="174"/>
      <c r="AO210" s="174"/>
      <c r="AP210" s="174"/>
      <c r="AQ210" s="251"/>
      <c r="AR210" s="174"/>
      <c r="BL210" s="174"/>
      <c r="BM210" s="174"/>
      <c r="BN210" s="174"/>
      <c r="BO210" s="174"/>
      <c r="BP210" s="174"/>
      <c r="BQ210" s="174"/>
      <c r="BR210" s="174"/>
      <c r="BS210" s="174"/>
      <c r="BT210" s="174"/>
      <c r="BU210" s="174"/>
      <c r="BV210" s="174"/>
      <c r="BW210" s="174"/>
      <c r="BX210" s="174"/>
      <c r="BY210" s="174"/>
      <c r="BZ210" s="174"/>
      <c r="CA210" s="174"/>
      <c r="CB210" s="174"/>
      <c r="CC210" s="174"/>
      <c r="CD210" s="174"/>
      <c r="CE210" s="174"/>
      <c r="CF210" s="174"/>
      <c r="CG210" s="174"/>
    </row>
    <row r="211" spans="1:85" ht="16.5" customHeight="1" x14ac:dyDescent="0.25">
      <c r="A211" s="178"/>
      <c r="B211" s="174"/>
      <c r="C211" s="320"/>
      <c r="D211" s="47" t="s">
        <v>62</v>
      </c>
      <c r="G211" s="47" t="s">
        <v>308</v>
      </c>
      <c r="I211" s="177">
        <v>14</v>
      </c>
      <c r="J211" s="177">
        <v>0</v>
      </c>
      <c r="K211" s="177">
        <v>4</v>
      </c>
      <c r="L211" s="177">
        <v>4</v>
      </c>
      <c r="M211" s="341">
        <v>6</v>
      </c>
      <c r="N211" s="320"/>
      <c r="O211" s="320"/>
      <c r="P211" s="174"/>
      <c r="Q211" s="178"/>
      <c r="R211" s="174"/>
      <c r="S211" s="174"/>
      <c r="AL211" s="174"/>
      <c r="AM211" s="174"/>
      <c r="AN211" s="174"/>
      <c r="AO211" s="174"/>
      <c r="AP211" s="174"/>
      <c r="AQ211" s="251"/>
      <c r="AR211" s="174"/>
      <c r="BL211" s="174"/>
      <c r="BM211" s="174"/>
      <c r="BN211" s="174"/>
      <c r="BO211" s="174"/>
      <c r="BP211" s="174"/>
      <c r="BQ211" s="174"/>
      <c r="BR211" s="174"/>
      <c r="BS211" s="174"/>
      <c r="BT211" s="174"/>
      <c r="BU211" s="174"/>
      <c r="BV211" s="174"/>
      <c r="BW211" s="174"/>
      <c r="BX211" s="174"/>
      <c r="BY211" s="174"/>
      <c r="BZ211" s="174"/>
      <c r="CA211" s="174"/>
      <c r="CB211" s="174"/>
      <c r="CC211" s="174"/>
      <c r="CD211" s="174"/>
      <c r="CE211" s="174"/>
      <c r="CF211" s="174"/>
      <c r="CG211" s="174"/>
    </row>
    <row r="212" spans="1:85" ht="16.5" customHeight="1" x14ac:dyDescent="0.25">
      <c r="A212" s="178"/>
      <c r="B212" s="174"/>
      <c r="C212" s="320"/>
      <c r="D212" s="47" t="s">
        <v>71</v>
      </c>
      <c r="G212" s="47" t="s">
        <v>17</v>
      </c>
      <c r="I212" s="177">
        <v>17</v>
      </c>
      <c r="J212" s="177">
        <v>26</v>
      </c>
      <c r="K212" s="177">
        <v>23</v>
      </c>
      <c r="L212" s="177">
        <v>49</v>
      </c>
      <c r="M212" s="341">
        <v>6</v>
      </c>
      <c r="N212" s="320"/>
      <c r="O212" s="320"/>
      <c r="P212" s="174"/>
      <c r="Q212" s="178"/>
      <c r="R212" s="174"/>
      <c r="S212" s="174"/>
      <c r="AL212" s="174"/>
      <c r="AM212" s="174"/>
      <c r="AN212" s="174"/>
      <c r="AO212" s="174"/>
      <c r="AP212" s="174"/>
      <c r="AQ212" s="251"/>
      <c r="AR212" s="174"/>
      <c r="BL212" s="174"/>
      <c r="BM212" s="174"/>
      <c r="BN212" s="174"/>
      <c r="BO212" s="174"/>
      <c r="BP212" s="174"/>
      <c r="BQ212" s="174"/>
      <c r="BR212" s="174"/>
      <c r="BS212" s="174"/>
      <c r="BT212" s="174"/>
      <c r="BU212" s="174"/>
      <c r="BV212" s="174"/>
      <c r="BW212" s="174"/>
      <c r="BX212" s="174"/>
      <c r="BY212" s="174"/>
      <c r="BZ212" s="174"/>
      <c r="CA212" s="174"/>
      <c r="CB212" s="174"/>
      <c r="CC212" s="174"/>
      <c r="CD212" s="174"/>
      <c r="CE212" s="174"/>
      <c r="CF212" s="174"/>
      <c r="CG212" s="174"/>
    </row>
    <row r="213" spans="1:85" ht="16.5" customHeight="1" x14ac:dyDescent="0.25">
      <c r="A213" s="178"/>
      <c r="B213" s="174"/>
      <c r="C213" s="320"/>
      <c r="D213" s="47" t="s">
        <v>165</v>
      </c>
      <c r="G213" s="47" t="s">
        <v>308</v>
      </c>
      <c r="I213" s="177">
        <v>17</v>
      </c>
      <c r="J213" s="177">
        <v>17</v>
      </c>
      <c r="K213" s="177">
        <v>12</v>
      </c>
      <c r="L213" s="177">
        <v>29</v>
      </c>
      <c r="M213" s="341">
        <v>6</v>
      </c>
      <c r="N213" s="320"/>
      <c r="O213" s="320"/>
      <c r="P213" s="174"/>
      <c r="Q213" s="178"/>
      <c r="R213" s="174"/>
      <c r="S213" s="174"/>
      <c r="AL213" s="174"/>
      <c r="AM213" s="174"/>
      <c r="AN213" s="174"/>
      <c r="AO213" s="174"/>
      <c r="AP213" s="174"/>
      <c r="AQ213" s="251"/>
      <c r="AR213" s="174"/>
      <c r="BL213" s="174"/>
      <c r="BM213" s="174"/>
      <c r="BN213" s="174"/>
      <c r="BO213" s="174"/>
      <c r="BP213" s="174"/>
      <c r="BQ213" s="174"/>
      <c r="BR213" s="174"/>
      <c r="BS213" s="174"/>
      <c r="BT213" s="174"/>
      <c r="BU213" s="174"/>
      <c r="BV213" s="174"/>
      <c r="BW213" s="174"/>
      <c r="BX213" s="174"/>
      <c r="BY213" s="174"/>
      <c r="BZ213" s="174"/>
      <c r="CA213" s="174"/>
      <c r="CB213" s="174"/>
      <c r="CC213" s="174"/>
      <c r="CD213" s="174"/>
      <c r="CE213" s="174"/>
      <c r="CF213" s="174"/>
      <c r="CG213" s="174"/>
    </row>
    <row r="214" spans="1:85" ht="16.5" customHeight="1" x14ac:dyDescent="0.25">
      <c r="A214" s="178"/>
      <c r="B214" s="174"/>
      <c r="C214" s="320"/>
      <c r="D214" s="47" t="s">
        <v>150</v>
      </c>
      <c r="G214" s="47" t="s">
        <v>177</v>
      </c>
      <c r="H214" s="18"/>
      <c r="I214" s="177">
        <v>18</v>
      </c>
      <c r="J214" s="177">
        <v>15</v>
      </c>
      <c r="K214" s="177">
        <v>14</v>
      </c>
      <c r="L214" s="177">
        <v>29</v>
      </c>
      <c r="M214" s="341">
        <v>6</v>
      </c>
      <c r="N214" s="320"/>
      <c r="O214" s="320"/>
      <c r="P214" s="174"/>
      <c r="Q214" s="178"/>
      <c r="R214" s="174"/>
      <c r="S214" s="174"/>
      <c r="AL214" s="174"/>
      <c r="AM214" s="174"/>
      <c r="AN214" s="174"/>
      <c r="AO214" s="174"/>
      <c r="AP214" s="174"/>
      <c r="AQ214" s="251"/>
      <c r="AR214" s="174"/>
      <c r="BL214" s="174"/>
      <c r="BM214" s="174"/>
      <c r="BN214" s="174"/>
      <c r="BO214" s="174"/>
      <c r="BP214" s="174"/>
      <c r="BQ214" s="174"/>
      <c r="BR214" s="174"/>
      <c r="BS214" s="174"/>
      <c r="BT214" s="174"/>
      <c r="BU214" s="174"/>
      <c r="BV214" s="174"/>
      <c r="BW214" s="174"/>
      <c r="BX214" s="174"/>
      <c r="BY214" s="174"/>
      <c r="BZ214" s="174"/>
      <c r="CA214" s="174"/>
      <c r="CB214" s="174"/>
      <c r="CC214" s="174"/>
      <c r="CD214" s="174"/>
      <c r="CE214" s="174"/>
      <c r="CF214" s="174"/>
      <c r="CG214" s="174"/>
    </row>
    <row r="215" spans="1:85" ht="16.5" customHeight="1" x14ac:dyDescent="0.25">
      <c r="A215" s="178"/>
      <c r="B215" s="174"/>
      <c r="C215" s="320"/>
      <c r="D215" s="47" t="s">
        <v>111</v>
      </c>
      <c r="G215" s="47" t="s">
        <v>179</v>
      </c>
      <c r="H215" s="18"/>
      <c r="I215" s="177">
        <v>18</v>
      </c>
      <c r="J215" s="177">
        <v>0</v>
      </c>
      <c r="K215" s="177">
        <v>3</v>
      </c>
      <c r="L215" s="177">
        <v>3</v>
      </c>
      <c r="M215" s="341">
        <v>6</v>
      </c>
      <c r="N215" s="320"/>
      <c r="O215" s="320"/>
      <c r="P215" s="174"/>
      <c r="Q215" s="178"/>
      <c r="R215" s="174"/>
      <c r="S215" s="174"/>
      <c r="AL215" s="174"/>
      <c r="AM215" s="174"/>
      <c r="AN215" s="174"/>
      <c r="AO215" s="174"/>
      <c r="AP215" s="174"/>
      <c r="AQ215" s="251"/>
      <c r="AR215" s="174"/>
      <c r="BL215" s="174"/>
      <c r="BM215" s="174"/>
      <c r="BN215" s="174"/>
      <c r="BO215" s="174"/>
      <c r="BP215" s="174"/>
      <c r="BQ215" s="174"/>
      <c r="BR215" s="174"/>
      <c r="BS215" s="174"/>
      <c r="BT215" s="174"/>
      <c r="BU215" s="174"/>
      <c r="BV215" s="174"/>
      <c r="BW215" s="174"/>
      <c r="BX215" s="174"/>
      <c r="BY215" s="174"/>
      <c r="BZ215" s="174"/>
      <c r="CA215" s="174"/>
      <c r="CB215" s="174"/>
      <c r="CC215" s="174"/>
      <c r="CD215" s="174"/>
      <c r="CE215" s="174"/>
      <c r="CF215" s="174"/>
      <c r="CG215" s="174"/>
    </row>
    <row r="216" spans="1:85" ht="16.5" customHeight="1" x14ac:dyDescent="0.2">
      <c r="A216" s="178"/>
      <c r="B216" s="174"/>
      <c r="C216" s="175"/>
      <c r="N216" s="175"/>
      <c r="O216" s="175"/>
      <c r="P216" s="174"/>
      <c r="Q216" s="178"/>
      <c r="R216" s="174"/>
      <c r="S216" s="174"/>
      <c r="AL216" s="174"/>
      <c r="AM216" s="174"/>
      <c r="AN216" s="174"/>
      <c r="AO216" s="174"/>
      <c r="AP216" s="174"/>
      <c r="AQ216" s="251"/>
      <c r="AR216" s="174"/>
      <c r="BL216" s="174"/>
      <c r="BM216" s="174"/>
      <c r="BN216" s="174"/>
      <c r="BO216" s="174"/>
      <c r="BP216" s="174"/>
      <c r="BQ216" s="174"/>
      <c r="BR216" s="174"/>
      <c r="BS216" s="174"/>
      <c r="BT216" s="174"/>
      <c r="BU216" s="174"/>
      <c r="BV216" s="174"/>
      <c r="BW216" s="174"/>
      <c r="BX216" s="174"/>
      <c r="BY216" s="174"/>
      <c r="BZ216" s="174"/>
      <c r="CA216" s="174"/>
      <c r="CB216" s="174"/>
      <c r="CC216" s="174"/>
      <c r="CD216" s="174"/>
      <c r="CE216" s="174"/>
      <c r="CF216" s="174"/>
      <c r="CG216" s="174"/>
    </row>
    <row r="217" spans="1:85" ht="16.5" customHeight="1" x14ac:dyDescent="0.25">
      <c r="A217" s="178"/>
      <c r="B217" s="174"/>
      <c r="C217" s="175"/>
      <c r="D217" s="47"/>
      <c r="F217" s="175"/>
      <c r="G217" s="175"/>
      <c r="H217" s="175"/>
      <c r="I217" s="177"/>
      <c r="J217" s="177"/>
      <c r="K217" s="177"/>
      <c r="L217" s="177"/>
      <c r="M217" s="175"/>
      <c r="N217" s="175"/>
      <c r="O217" s="175"/>
      <c r="P217" s="174"/>
      <c r="Q217" s="178"/>
      <c r="R217" s="174"/>
      <c r="S217" s="174"/>
      <c r="AL217" s="174"/>
      <c r="AM217" s="174"/>
      <c r="AN217" s="174"/>
      <c r="AO217" s="174"/>
      <c r="AP217" s="174"/>
      <c r="AQ217" s="251"/>
      <c r="AR217" s="174"/>
      <c r="BL217" s="174"/>
      <c r="BM217" s="174"/>
      <c r="BN217" s="174"/>
      <c r="BO217" s="174"/>
      <c r="BP217" s="174"/>
      <c r="BQ217" s="174"/>
      <c r="BR217" s="174"/>
      <c r="BS217" s="174"/>
      <c r="BT217" s="174"/>
      <c r="BU217" s="174"/>
      <c r="BV217" s="174"/>
      <c r="BW217" s="174"/>
      <c r="BX217" s="174"/>
      <c r="BY217" s="174"/>
      <c r="BZ217" s="174"/>
      <c r="CA217" s="174"/>
      <c r="CB217" s="174"/>
      <c r="CC217" s="174"/>
      <c r="CD217" s="174"/>
      <c r="CE217" s="174"/>
      <c r="CF217" s="174"/>
      <c r="CG217" s="174"/>
    </row>
    <row r="218" spans="1:85" ht="15" x14ac:dyDescent="0.2">
      <c r="A218" s="178"/>
      <c r="Q218" s="178"/>
    </row>
    <row r="219" spans="1:85" ht="18" x14ac:dyDescent="0.2">
      <c r="A219" s="178"/>
      <c r="B219" s="407"/>
      <c r="C219" s="407"/>
      <c r="D219" s="407"/>
      <c r="E219" s="407"/>
      <c r="F219" s="407"/>
      <c r="G219" s="407"/>
      <c r="H219" s="407"/>
      <c r="I219" s="407"/>
      <c r="J219" s="407"/>
      <c r="K219" s="407"/>
      <c r="L219" s="407"/>
      <c r="M219" s="407"/>
      <c r="N219" s="407"/>
      <c r="O219" s="407"/>
      <c r="P219" s="407"/>
      <c r="Q219" s="178"/>
    </row>
  </sheetData>
  <mergeCells count="106">
    <mergeCell ref="B219:P219"/>
    <mergeCell ref="AF85:AG85"/>
    <mergeCell ref="AF98:AG98"/>
    <mergeCell ref="AF104:AG104"/>
    <mergeCell ref="AF105:AG105"/>
    <mergeCell ref="AF106:AG106"/>
    <mergeCell ref="B147:P147"/>
    <mergeCell ref="B161:P161"/>
    <mergeCell ref="B174:P174"/>
    <mergeCell ref="T96:AM96"/>
    <mergeCell ref="AF99:AG99"/>
    <mergeCell ref="AF100:AG100"/>
    <mergeCell ref="AF101:AG101"/>
    <mergeCell ref="AF102:AG102"/>
    <mergeCell ref="AF103:AG103"/>
    <mergeCell ref="AF88:AG88"/>
    <mergeCell ref="AF89:AG89"/>
    <mergeCell ref="AF90:AG90"/>
    <mergeCell ref="AF91:AG91"/>
    <mergeCell ref="AF92:AG92"/>
    <mergeCell ref="AF93:AG93"/>
    <mergeCell ref="AF78:AG78"/>
    <mergeCell ref="AF79:AG79"/>
    <mergeCell ref="AF80:AG80"/>
    <mergeCell ref="T83:AM83"/>
    <mergeCell ref="AF86:AG86"/>
    <mergeCell ref="AF87:AG87"/>
    <mergeCell ref="AS74:BK74"/>
    <mergeCell ref="BN74:CF74"/>
    <mergeCell ref="T76:AM76"/>
    <mergeCell ref="AW76:BA76"/>
    <mergeCell ref="BB76:BF76"/>
    <mergeCell ref="BG76:BK76"/>
    <mergeCell ref="BR76:BV76"/>
    <mergeCell ref="BW76:CA76"/>
    <mergeCell ref="CB76:CF76"/>
    <mergeCell ref="U69:V69"/>
    <mergeCell ref="Y69:AB69"/>
    <mergeCell ref="AG69:AH69"/>
    <mergeCell ref="AK69:AN69"/>
    <mergeCell ref="B74:P74"/>
    <mergeCell ref="T74:AP74"/>
    <mergeCell ref="U67:V67"/>
    <mergeCell ref="Y67:AB67"/>
    <mergeCell ref="AG67:AH67"/>
    <mergeCell ref="AK67:AN67"/>
    <mergeCell ref="U68:V68"/>
    <mergeCell ref="Y68:AB68"/>
    <mergeCell ref="AG68:AH68"/>
    <mergeCell ref="AK68:AN68"/>
    <mergeCell ref="U62:AO62"/>
    <mergeCell ref="X64:Y64"/>
    <mergeCell ref="AJ64:AL64"/>
    <mergeCell ref="Y65:AA65"/>
    <mergeCell ref="AK65:AN65"/>
    <mergeCell ref="U66:V66"/>
    <mergeCell ref="Y66:AB66"/>
    <mergeCell ref="AG66:AH66"/>
    <mergeCell ref="AK66:AN66"/>
    <mergeCell ref="AF39:AG39"/>
    <mergeCell ref="AF40:AG40"/>
    <mergeCell ref="AF41:AG41"/>
    <mergeCell ref="AF42:AG42"/>
    <mergeCell ref="AF43:AG43"/>
    <mergeCell ref="AF44:AG44"/>
    <mergeCell ref="T32:AM32"/>
    <mergeCell ref="AF34:AG34"/>
    <mergeCell ref="AF35:AG35"/>
    <mergeCell ref="AF36:AG36"/>
    <mergeCell ref="AF37:AG37"/>
    <mergeCell ref="AF38:AG38"/>
    <mergeCell ref="AF24:AG24"/>
    <mergeCell ref="AF25:AG25"/>
    <mergeCell ref="AF26:AG26"/>
    <mergeCell ref="AF27:AG27"/>
    <mergeCell ref="AF28:AG28"/>
    <mergeCell ref="AF29:AG29"/>
    <mergeCell ref="T17:AM17"/>
    <mergeCell ref="AF19:AG19"/>
    <mergeCell ref="AF20:AG20"/>
    <mergeCell ref="AF21:AG21"/>
    <mergeCell ref="AF22:AG22"/>
    <mergeCell ref="AF23:AG23"/>
    <mergeCell ref="AF8:AG8"/>
    <mergeCell ref="AF9:AG9"/>
    <mergeCell ref="AF10:AG10"/>
    <mergeCell ref="AF11:AG11"/>
    <mergeCell ref="AF13:AG13"/>
    <mergeCell ref="E14:F14"/>
    <mergeCell ref="AF14:AG14"/>
    <mergeCell ref="BW3:CA3"/>
    <mergeCell ref="CB3:CF3"/>
    <mergeCell ref="AF4:AG4"/>
    <mergeCell ref="AF5:AG5"/>
    <mergeCell ref="AF6:AG6"/>
    <mergeCell ref="AF7:AG7"/>
    <mergeCell ref="B1:P1"/>
    <mergeCell ref="T1:AP1"/>
    <mergeCell ref="AS1:BK1"/>
    <mergeCell ref="BN1:CF1"/>
    <mergeCell ref="G2:M2"/>
    <mergeCell ref="T3:AM3"/>
    <mergeCell ref="AW3:BA3"/>
    <mergeCell ref="BB3:BF3"/>
    <mergeCell ref="BG3:BK3"/>
    <mergeCell ref="BR3:BV3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3E11-3B99-4720-813C-4C091092382D}">
  <dimension ref="A1:CG219"/>
  <sheetViews>
    <sheetView zoomScale="70" zoomScaleNormal="70" zoomScaleSheetLayoutView="78" workbookViewId="0">
      <selection activeCell="C2" sqref="C2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1" width="8.7109375" style="44" customWidth="1"/>
    <col min="12" max="12" width="9.7109375" style="44" customWidth="1"/>
    <col min="13" max="13" width="11" style="44" customWidth="1"/>
    <col min="14" max="15" width="12.7109375" style="44" customWidth="1"/>
    <col min="16" max="16" width="18.7109375" style="44" customWidth="1"/>
    <col min="17" max="19" width="2.7109375" style="44" customWidth="1"/>
    <col min="20" max="20" width="5.85546875" style="44" customWidth="1"/>
    <col min="21" max="24" width="6" style="44" customWidth="1"/>
    <col min="25" max="25" width="14" style="44" customWidth="1"/>
    <col min="26" max="30" width="5.85546875" style="44" customWidth="1"/>
    <col min="31" max="31" width="7.42578125" style="44" customWidth="1"/>
    <col min="32" max="32" width="5.85546875" style="44" customWidth="1"/>
    <col min="33" max="37" width="6" style="44" customWidth="1"/>
    <col min="38" max="38" width="5.85546875" style="44" customWidth="1"/>
    <col min="39" max="39" width="11.7109375" style="44" customWidth="1"/>
    <col min="40" max="42" width="5.85546875" style="44" customWidth="1"/>
    <col min="43" max="44" width="2.7109375" style="44" customWidth="1"/>
    <col min="45" max="46" width="5.5703125" style="44" customWidth="1"/>
    <col min="47" max="47" width="25.7109375" style="44" customWidth="1"/>
    <col min="48" max="48" width="14.7109375" style="44" customWidth="1"/>
    <col min="49" max="53" width="6.7109375" style="44" customWidth="1"/>
    <col min="54" max="54" width="7.7109375" style="44" customWidth="1"/>
    <col min="55" max="58" width="6.7109375" style="44" customWidth="1"/>
    <col min="59" max="59" width="7.7109375" style="44" customWidth="1"/>
    <col min="60" max="63" width="6.7109375" style="44" customWidth="1"/>
    <col min="64" max="65" width="2.7109375" style="44" customWidth="1"/>
    <col min="66" max="67" width="5.5703125" style="44" customWidth="1"/>
    <col min="68" max="68" width="25.7109375" style="44" customWidth="1"/>
    <col min="69" max="69" width="14.7109375" style="44" customWidth="1"/>
    <col min="70" max="74" width="6.7109375" style="44" customWidth="1"/>
    <col min="75" max="75" width="7.7109375" style="44" customWidth="1"/>
    <col min="76" max="79" width="6.7109375" style="44" customWidth="1"/>
    <col min="80" max="80" width="7.7109375" style="44" customWidth="1"/>
    <col min="81" max="84" width="6.7109375" style="44" customWidth="1"/>
    <col min="85" max="85" width="2.7109375" style="44" customWidth="1"/>
    <col min="86" max="16384" width="9.140625" style="44"/>
  </cols>
  <sheetData>
    <row r="1" spans="1:85" ht="16.5" customHeight="1" x14ac:dyDescent="0.3">
      <c r="A1" s="170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170"/>
      <c r="R1" s="170"/>
      <c r="S1" s="170"/>
      <c r="T1" s="407" t="s">
        <v>1</v>
      </c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170"/>
      <c r="AR1" s="346"/>
      <c r="AS1" s="430" t="s">
        <v>622</v>
      </c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346"/>
      <c r="BM1" s="346"/>
      <c r="BN1" s="430" t="s">
        <v>623</v>
      </c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346"/>
    </row>
    <row r="2" spans="1:85" ht="16.5" customHeight="1" x14ac:dyDescent="0.3">
      <c r="A2" s="346"/>
      <c r="B2" s="60" t="s">
        <v>146</v>
      </c>
      <c r="C2" s="60">
        <v>18</v>
      </c>
      <c r="D2" s="59"/>
      <c r="E2" s="59"/>
      <c r="F2" s="59"/>
      <c r="G2" s="431" t="s">
        <v>644</v>
      </c>
      <c r="H2" s="431"/>
      <c r="I2" s="431"/>
      <c r="J2" s="431"/>
      <c r="K2" s="431"/>
      <c r="L2" s="431"/>
      <c r="M2" s="431"/>
      <c r="N2" s="59"/>
      <c r="O2" s="59"/>
      <c r="P2" s="59"/>
      <c r="Q2" s="346"/>
      <c r="R2" s="346"/>
      <c r="S2" s="321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5"/>
      <c r="AM2" s="176"/>
      <c r="AN2" s="176"/>
      <c r="AO2" s="177"/>
      <c r="AP2" s="177"/>
      <c r="AQ2" s="170"/>
      <c r="AR2" s="178"/>
      <c r="AS2" s="179"/>
      <c r="AT2" s="179"/>
      <c r="AU2" s="174"/>
      <c r="AV2" s="179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8"/>
      <c r="BM2" s="178"/>
      <c r="BN2" s="179"/>
      <c r="BO2" s="179"/>
      <c r="BP2" s="174"/>
      <c r="BQ2" s="179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8"/>
    </row>
    <row r="3" spans="1:85" ht="16.5" customHeight="1" thickBot="1" x14ac:dyDescent="0.3">
      <c r="A3" s="346"/>
      <c r="B3" s="16" t="s">
        <v>725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16" t="str">
        <f>"Week "&amp;TEXT(C2-1,"##")</f>
        <v>Week 17</v>
      </c>
      <c r="Q3" s="346"/>
      <c r="R3" s="346"/>
      <c r="S3" s="321"/>
      <c r="T3" s="408" t="s">
        <v>654</v>
      </c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174"/>
      <c r="AO3" s="174"/>
      <c r="AP3" s="177"/>
      <c r="AQ3" s="170"/>
      <c r="AR3" s="178"/>
      <c r="AS3" s="174"/>
      <c r="AT3" s="174"/>
      <c r="AU3" s="174"/>
      <c r="AV3" s="174"/>
      <c r="AW3" s="407" t="s">
        <v>654</v>
      </c>
      <c r="AX3" s="407"/>
      <c r="AY3" s="407"/>
      <c r="AZ3" s="407"/>
      <c r="BA3" s="415"/>
      <c r="BB3" s="416" t="s">
        <v>652</v>
      </c>
      <c r="BC3" s="408"/>
      <c r="BD3" s="408"/>
      <c r="BE3" s="408"/>
      <c r="BF3" s="417"/>
      <c r="BG3" s="407" t="s">
        <v>663</v>
      </c>
      <c r="BH3" s="407"/>
      <c r="BI3" s="407"/>
      <c r="BJ3" s="407"/>
      <c r="BK3" s="407"/>
      <c r="BL3" s="178"/>
      <c r="BM3" s="178"/>
      <c r="BN3" s="174"/>
      <c r="BO3" s="174"/>
      <c r="BP3" s="174"/>
      <c r="BQ3" s="174"/>
      <c r="BR3" s="407" t="s">
        <v>654</v>
      </c>
      <c r="BS3" s="407"/>
      <c r="BT3" s="407"/>
      <c r="BU3" s="407"/>
      <c r="BV3" s="415"/>
      <c r="BW3" s="416" t="s">
        <v>652</v>
      </c>
      <c r="BX3" s="408"/>
      <c r="BY3" s="408"/>
      <c r="BZ3" s="408"/>
      <c r="CA3" s="417"/>
      <c r="CB3" s="407" t="s">
        <v>663</v>
      </c>
      <c r="CC3" s="407"/>
      <c r="CD3" s="407"/>
      <c r="CE3" s="407"/>
      <c r="CF3" s="407"/>
      <c r="CG3" s="178"/>
    </row>
    <row r="4" spans="1:85" ht="16.5" customHeight="1" thickBot="1" x14ac:dyDescent="0.3">
      <c r="A4" s="346"/>
      <c r="B4" s="19" t="s">
        <v>624</v>
      </c>
      <c r="C4" s="20" t="s">
        <v>173</v>
      </c>
      <c r="D4" s="42"/>
      <c r="E4" s="20"/>
      <c r="F4" s="42"/>
      <c r="G4" s="19">
        <v>3</v>
      </c>
      <c r="H4" s="19">
        <v>0</v>
      </c>
      <c r="I4" s="19">
        <v>0</v>
      </c>
      <c r="J4" s="19">
        <f t="shared" ref="J4:J11" si="0">2*G4+I4</f>
        <v>6</v>
      </c>
      <c r="K4" s="91">
        <f t="shared" ref="K4:K11" si="1">+J4/((G4+H4+I4)*2)</f>
        <v>1</v>
      </c>
      <c r="L4" s="350">
        <f t="shared" ref="L4:L11" si="2">SUMIF(AS$12:AS$61,C4&amp;" Totals",AX$12:AX$61)+SUMIF(AS$84:AS$134,C4&amp;" Totals",AX$84:AX$134)</f>
        <v>11</v>
      </c>
      <c r="M4" s="19">
        <v>5</v>
      </c>
      <c r="N4" s="350">
        <f t="shared" ref="N4:N11" si="3">SUMIF(AS$12:AS$61,C4&amp;" Totals",AY$12:AY$61)+SUMIF(AS$84:AS$134,C4&amp;" Totals",AY$84:AY$134)</f>
        <v>14</v>
      </c>
      <c r="O4" s="350">
        <f t="shared" ref="O4:O11" si="4">SUMIF(AS$12:AS$61,C4&amp;" Totals",BA$12:BA$61)+SUMIF(AS$84:AS$134,C4&amp;" Totals",BA$84:BA$134)</f>
        <v>2</v>
      </c>
      <c r="P4" s="19">
        <v>1</v>
      </c>
      <c r="Q4" s="346"/>
      <c r="R4" s="346"/>
      <c r="S4" s="321"/>
      <c r="T4" s="349" t="s">
        <v>310</v>
      </c>
      <c r="U4" s="25"/>
      <c r="V4" s="25"/>
      <c r="W4" s="25"/>
      <c r="X4" s="25"/>
      <c r="Y4" s="25" t="s">
        <v>2</v>
      </c>
      <c r="Z4" s="254"/>
      <c r="AA4" s="25"/>
      <c r="AB4" s="349" t="s">
        <v>4</v>
      </c>
      <c r="AC4" s="349" t="s">
        <v>8</v>
      </c>
      <c r="AD4" s="349" t="s">
        <v>9</v>
      </c>
      <c r="AE4" s="349" t="s">
        <v>10</v>
      </c>
      <c r="AF4" s="423" t="s">
        <v>129</v>
      </c>
      <c r="AG4" s="423"/>
      <c r="AH4" s="349" t="s">
        <v>3</v>
      </c>
      <c r="AI4" s="349" t="s">
        <v>130</v>
      </c>
      <c r="AJ4" s="349" t="s">
        <v>5</v>
      </c>
      <c r="AK4" s="349" t="s">
        <v>7</v>
      </c>
      <c r="AL4" s="349" t="s">
        <v>6</v>
      </c>
      <c r="AM4" s="349" t="s">
        <v>131</v>
      </c>
      <c r="AN4" s="174"/>
      <c r="AO4" s="174"/>
      <c r="AP4" s="177"/>
      <c r="AQ4" s="170"/>
      <c r="AR4" s="178"/>
      <c r="AS4" s="186" t="s">
        <v>28</v>
      </c>
      <c r="AT4" s="186"/>
      <c r="AU4" s="186"/>
      <c r="AV4" s="187" t="s">
        <v>29</v>
      </c>
      <c r="AW4" s="346" t="s">
        <v>4</v>
      </c>
      <c r="AX4" s="346" t="s">
        <v>30</v>
      </c>
      <c r="AY4" s="346" t="s">
        <v>31</v>
      </c>
      <c r="AZ4" s="188" t="s">
        <v>32</v>
      </c>
      <c r="BA4" s="346" t="s">
        <v>3</v>
      </c>
      <c r="BB4" s="189" t="s">
        <v>4</v>
      </c>
      <c r="BC4" s="190" t="s">
        <v>30</v>
      </c>
      <c r="BD4" s="190" t="s">
        <v>31</v>
      </c>
      <c r="BE4" s="190" t="s">
        <v>32</v>
      </c>
      <c r="BF4" s="191" t="s">
        <v>3</v>
      </c>
      <c r="BG4" s="188" t="s">
        <v>4</v>
      </c>
      <c r="BH4" s="188" t="s">
        <v>30</v>
      </c>
      <c r="BI4" s="188" t="s">
        <v>31</v>
      </c>
      <c r="BJ4" s="188" t="s">
        <v>32</v>
      </c>
      <c r="BK4" s="188" t="s">
        <v>3</v>
      </c>
      <c r="BL4" s="178"/>
      <c r="BM4" s="178"/>
      <c r="BN4" s="192" t="s">
        <v>28</v>
      </c>
      <c r="BO4" s="192"/>
      <c r="BP4" s="192"/>
      <c r="BQ4" s="193"/>
      <c r="BR4" s="188" t="s">
        <v>4</v>
      </c>
      <c r="BS4" s="188" t="s">
        <v>30</v>
      </c>
      <c r="BT4" s="188" t="s">
        <v>31</v>
      </c>
      <c r="BU4" s="188" t="s">
        <v>32</v>
      </c>
      <c r="BV4" s="188" t="s">
        <v>3</v>
      </c>
      <c r="BW4" s="189" t="s">
        <v>4</v>
      </c>
      <c r="BX4" s="190" t="s">
        <v>30</v>
      </c>
      <c r="BY4" s="190" t="s">
        <v>31</v>
      </c>
      <c r="BZ4" s="190" t="s">
        <v>32</v>
      </c>
      <c r="CA4" s="191" t="s">
        <v>3</v>
      </c>
      <c r="CB4" s="188" t="s">
        <v>4</v>
      </c>
      <c r="CC4" s="188" t="s">
        <v>30</v>
      </c>
      <c r="CD4" s="188" t="s">
        <v>31</v>
      </c>
      <c r="CE4" s="188" t="s">
        <v>32</v>
      </c>
      <c r="CF4" s="188" t="s">
        <v>3</v>
      </c>
      <c r="CG4" s="178"/>
    </row>
    <row r="5" spans="1:85" ht="16.5" customHeight="1" x14ac:dyDescent="0.25">
      <c r="A5" s="346"/>
      <c r="B5" s="19" t="s">
        <v>625</v>
      </c>
      <c r="C5" s="20" t="s">
        <v>23</v>
      </c>
      <c r="D5" s="42"/>
      <c r="E5" s="42"/>
      <c r="F5" s="42"/>
      <c r="G5" s="19">
        <v>2</v>
      </c>
      <c r="H5" s="19">
        <v>1</v>
      </c>
      <c r="I5" s="19">
        <v>0</v>
      </c>
      <c r="J5" s="19">
        <f t="shared" si="0"/>
        <v>4</v>
      </c>
      <c r="K5" s="91">
        <f t="shared" si="1"/>
        <v>0.66666666666666663</v>
      </c>
      <c r="L5" s="350">
        <f t="shared" si="2"/>
        <v>10</v>
      </c>
      <c r="M5" s="19">
        <v>9</v>
      </c>
      <c r="N5" s="350">
        <f t="shared" si="3"/>
        <v>14</v>
      </c>
      <c r="O5" s="350">
        <f t="shared" si="4"/>
        <v>20</v>
      </c>
      <c r="P5" s="19">
        <v>2</v>
      </c>
      <c r="Q5" s="346"/>
      <c r="R5" s="346"/>
      <c r="S5" s="321"/>
      <c r="T5" s="94">
        <v>7.5</v>
      </c>
      <c r="U5" s="106" t="s">
        <v>180</v>
      </c>
      <c r="V5" s="107"/>
      <c r="W5" s="106"/>
      <c r="X5" s="106"/>
      <c r="Y5" s="106" t="s">
        <v>173</v>
      </c>
      <c r="Z5" s="177"/>
      <c r="AA5" s="177"/>
      <c r="AB5" s="177">
        <v>3</v>
      </c>
      <c r="AC5" s="177">
        <v>3</v>
      </c>
      <c r="AD5" s="177">
        <v>0</v>
      </c>
      <c r="AE5" s="177">
        <v>0</v>
      </c>
      <c r="AF5" s="413">
        <f t="shared" ref="AF5:AF11" si="5">+(AC5*2+AE5)/(2*AB5)</f>
        <v>1</v>
      </c>
      <c r="AG5" s="413"/>
      <c r="AH5" s="177">
        <v>0</v>
      </c>
      <c r="AI5" s="177">
        <v>0</v>
      </c>
      <c r="AJ5" s="177">
        <v>5</v>
      </c>
      <c r="AK5" s="177">
        <v>0</v>
      </c>
      <c r="AL5" s="177">
        <v>0</v>
      </c>
      <c r="AM5" s="196">
        <f t="shared" ref="AM5:AM11" si="6">+AJ5/AB5</f>
        <v>1.6666666666666667</v>
      </c>
      <c r="AN5" s="174"/>
      <c r="AO5" s="174"/>
      <c r="AP5" s="177"/>
      <c r="AQ5" s="170"/>
      <c r="AR5" s="178"/>
      <c r="AS5" s="197" t="s">
        <v>68</v>
      </c>
      <c r="AT5" s="197"/>
      <c r="AU5" s="197"/>
      <c r="AV5" s="198" t="s">
        <v>52</v>
      </c>
      <c r="AW5" s="199">
        <v>1</v>
      </c>
      <c r="AX5" s="199">
        <v>0</v>
      </c>
      <c r="AY5" s="199">
        <v>0</v>
      </c>
      <c r="AZ5" s="177">
        <f t="shared" ref="AZ5:AZ15" si="7">+AY5+AX5</f>
        <v>0</v>
      </c>
      <c r="BA5" s="199">
        <v>0</v>
      </c>
      <c r="BB5" s="200">
        <f t="shared" ref="BB5:BF19" si="8">+AW5+BG5</f>
        <v>35</v>
      </c>
      <c r="BC5" s="199">
        <f t="shared" si="8"/>
        <v>9</v>
      </c>
      <c r="BD5" s="199">
        <f t="shared" si="8"/>
        <v>9</v>
      </c>
      <c r="BE5" s="177">
        <f t="shared" si="8"/>
        <v>18</v>
      </c>
      <c r="BF5" s="201">
        <f t="shared" si="8"/>
        <v>0</v>
      </c>
      <c r="BG5" s="31">
        <v>34</v>
      </c>
      <c r="BH5" s="31">
        <v>9</v>
      </c>
      <c r="BI5" s="31">
        <v>9</v>
      </c>
      <c r="BJ5" s="31">
        <f t="shared" ref="BJ5:BJ13" si="9">+BH5+BI5</f>
        <v>18</v>
      </c>
      <c r="BK5" s="31">
        <v>0</v>
      </c>
      <c r="BL5" s="178"/>
      <c r="BM5" s="178"/>
      <c r="BN5" s="64">
        <v>6</v>
      </c>
      <c r="BP5" s="47" t="s">
        <v>478</v>
      </c>
      <c r="BQ5" s="174"/>
      <c r="BR5" s="177">
        <v>4</v>
      </c>
      <c r="BS5" s="177">
        <v>0</v>
      </c>
      <c r="BT5" s="177">
        <v>1</v>
      </c>
      <c r="BU5" s="177">
        <f t="shared" ref="BU5:BU13" si="10">+BS5+BT5</f>
        <v>1</v>
      </c>
      <c r="BV5" s="177">
        <v>0</v>
      </c>
      <c r="BW5" s="202">
        <f>+CB5+BR5</f>
        <v>13</v>
      </c>
      <c r="BX5" s="177">
        <f>+CC5+BS5</f>
        <v>1</v>
      </c>
      <c r="BY5" s="177">
        <f>+CD5+BT5</f>
        <v>1</v>
      </c>
      <c r="BZ5" s="177">
        <f>+BX5+BY5</f>
        <v>2</v>
      </c>
      <c r="CA5" s="203">
        <f>+CF5+BV5</f>
        <v>2</v>
      </c>
      <c r="CB5" s="48">
        <v>9</v>
      </c>
      <c r="CC5" s="48">
        <v>1</v>
      </c>
      <c r="CD5" s="48">
        <v>0</v>
      </c>
      <c r="CE5" s="48">
        <f t="shared" ref="CE5:CE52" si="11">+CC5+CD5</f>
        <v>1</v>
      </c>
      <c r="CF5" s="48">
        <v>2</v>
      </c>
      <c r="CG5" s="178"/>
    </row>
    <row r="6" spans="1:85" ht="16.5" customHeight="1" x14ac:dyDescent="0.25">
      <c r="A6" s="346"/>
      <c r="B6" s="19" t="s">
        <v>627</v>
      </c>
      <c r="C6" s="20" t="s">
        <v>21</v>
      </c>
      <c r="D6" s="42"/>
      <c r="E6" s="20"/>
      <c r="F6" s="42"/>
      <c r="G6" s="19">
        <v>1</v>
      </c>
      <c r="H6" s="19">
        <v>2</v>
      </c>
      <c r="I6" s="19">
        <v>0</v>
      </c>
      <c r="J6" s="19">
        <f t="shared" si="0"/>
        <v>2</v>
      </c>
      <c r="K6" s="91">
        <f t="shared" si="1"/>
        <v>0.33333333333333331</v>
      </c>
      <c r="L6" s="350">
        <f t="shared" si="2"/>
        <v>10</v>
      </c>
      <c r="M6" s="19">
        <v>9</v>
      </c>
      <c r="N6" s="350">
        <f t="shared" si="3"/>
        <v>15</v>
      </c>
      <c r="O6" s="350">
        <f t="shared" si="4"/>
        <v>2</v>
      </c>
      <c r="P6" s="19">
        <v>2</v>
      </c>
      <c r="Q6" s="346"/>
      <c r="R6" s="346"/>
      <c r="S6" s="321"/>
      <c r="T6" s="94">
        <v>8</v>
      </c>
      <c r="U6" s="106" t="s">
        <v>126</v>
      </c>
      <c r="V6" s="107"/>
      <c r="W6" s="106"/>
      <c r="X6" s="106"/>
      <c r="Y6" s="106" t="s">
        <v>21</v>
      </c>
      <c r="Z6" s="177"/>
      <c r="AA6" s="177"/>
      <c r="AB6" s="177">
        <v>3</v>
      </c>
      <c r="AC6" s="177">
        <v>1</v>
      </c>
      <c r="AD6" s="177">
        <v>2</v>
      </c>
      <c r="AE6" s="177">
        <v>0</v>
      </c>
      <c r="AF6" s="411">
        <f t="shared" si="5"/>
        <v>0.33333333333333331</v>
      </c>
      <c r="AG6" s="411"/>
      <c r="AH6" s="177">
        <v>0</v>
      </c>
      <c r="AI6" s="177">
        <v>0</v>
      </c>
      <c r="AJ6" s="177">
        <v>8</v>
      </c>
      <c r="AK6" s="177">
        <v>1</v>
      </c>
      <c r="AL6" s="177">
        <v>1</v>
      </c>
      <c r="AM6" s="255">
        <f t="shared" si="6"/>
        <v>2.6666666666666665</v>
      </c>
      <c r="AN6" s="174"/>
      <c r="AO6" s="174"/>
      <c r="AP6" s="177"/>
      <c r="AQ6" s="170"/>
      <c r="AR6" s="178"/>
      <c r="AS6" s="94">
        <v>6.5</v>
      </c>
      <c r="AT6" s="43">
        <v>11</v>
      </c>
      <c r="AU6" s="41" t="s">
        <v>99</v>
      </c>
      <c r="AV6" s="175" t="s">
        <v>19</v>
      </c>
      <c r="AW6" s="177">
        <v>3</v>
      </c>
      <c r="AX6" s="177">
        <v>1</v>
      </c>
      <c r="AY6" s="177">
        <v>0</v>
      </c>
      <c r="AZ6" s="177">
        <f t="shared" si="7"/>
        <v>1</v>
      </c>
      <c r="BA6" s="177">
        <v>0</v>
      </c>
      <c r="BB6" s="202">
        <f t="shared" si="8"/>
        <v>15</v>
      </c>
      <c r="BC6" s="177">
        <f t="shared" si="8"/>
        <v>5</v>
      </c>
      <c r="BD6" s="177">
        <f t="shared" si="8"/>
        <v>3</v>
      </c>
      <c r="BE6" s="177">
        <f t="shared" si="8"/>
        <v>8</v>
      </c>
      <c r="BF6" s="203">
        <f t="shared" si="8"/>
        <v>2</v>
      </c>
      <c r="BG6" s="48">
        <v>12</v>
      </c>
      <c r="BH6" s="48">
        <v>4</v>
      </c>
      <c r="BI6" s="48">
        <v>3</v>
      </c>
      <c r="BJ6" s="48">
        <f t="shared" si="9"/>
        <v>7</v>
      </c>
      <c r="BK6" s="48">
        <v>2</v>
      </c>
      <c r="BL6" s="178"/>
      <c r="BM6" s="178"/>
      <c r="BN6" s="64">
        <v>6.5</v>
      </c>
      <c r="BP6" s="47" t="s">
        <v>366</v>
      </c>
      <c r="BQ6" s="174"/>
      <c r="BR6" s="177">
        <v>0</v>
      </c>
      <c r="BS6" s="177">
        <v>0</v>
      </c>
      <c r="BT6" s="177">
        <v>0</v>
      </c>
      <c r="BU6" s="177">
        <f t="shared" si="10"/>
        <v>0</v>
      </c>
      <c r="BV6" s="177">
        <v>0</v>
      </c>
      <c r="BW6" s="202">
        <f t="shared" ref="BW6:BY21" si="12">+CB6+BR6</f>
        <v>3</v>
      </c>
      <c r="BX6" s="177">
        <f t="shared" si="12"/>
        <v>0</v>
      </c>
      <c r="BY6" s="177">
        <f t="shared" si="12"/>
        <v>1</v>
      </c>
      <c r="BZ6" s="177">
        <f t="shared" ref="BZ6:BZ52" si="13">+BX6+BY6</f>
        <v>1</v>
      </c>
      <c r="CA6" s="203">
        <f t="shared" ref="CA6:CA52" si="14">+CF6+BV6</f>
        <v>0</v>
      </c>
      <c r="CB6" s="48">
        <v>3</v>
      </c>
      <c r="CC6" s="48">
        <v>0</v>
      </c>
      <c r="CD6" s="48">
        <v>1</v>
      </c>
      <c r="CE6" s="48">
        <f t="shared" si="11"/>
        <v>1</v>
      </c>
      <c r="CF6" s="48">
        <v>0</v>
      </c>
      <c r="CG6" s="178"/>
    </row>
    <row r="7" spans="1:85" ht="16.5" customHeight="1" thickBot="1" x14ac:dyDescent="0.3">
      <c r="A7" s="346"/>
      <c r="B7" s="19" t="s">
        <v>626</v>
      </c>
      <c r="C7" s="20" t="s">
        <v>51</v>
      </c>
      <c r="D7" s="42"/>
      <c r="E7" s="42"/>
      <c r="F7" s="42"/>
      <c r="G7" s="19">
        <v>0</v>
      </c>
      <c r="H7" s="19">
        <v>3</v>
      </c>
      <c r="I7" s="19">
        <v>0</v>
      </c>
      <c r="J7" s="19">
        <f t="shared" si="0"/>
        <v>0</v>
      </c>
      <c r="K7" s="91">
        <f t="shared" si="1"/>
        <v>0</v>
      </c>
      <c r="L7" s="350">
        <f t="shared" si="2"/>
        <v>1</v>
      </c>
      <c r="M7" s="19">
        <v>9</v>
      </c>
      <c r="N7" s="350">
        <f t="shared" si="3"/>
        <v>1</v>
      </c>
      <c r="O7" s="350">
        <f t="shared" si="4"/>
        <v>0</v>
      </c>
      <c r="P7" s="19">
        <v>4</v>
      </c>
      <c r="Q7" s="346"/>
      <c r="R7" s="346"/>
      <c r="S7" s="321"/>
      <c r="T7" s="94">
        <v>7.5</v>
      </c>
      <c r="U7" s="106" t="s">
        <v>127</v>
      </c>
      <c r="V7" s="107"/>
      <c r="W7" s="106"/>
      <c r="X7" s="106"/>
      <c r="Y7" s="106" t="s">
        <v>19</v>
      </c>
      <c r="Z7" s="177"/>
      <c r="AA7" s="177"/>
      <c r="AB7" s="177">
        <v>2</v>
      </c>
      <c r="AC7" s="177">
        <v>0</v>
      </c>
      <c r="AD7" s="177">
        <v>2</v>
      </c>
      <c r="AE7" s="177">
        <v>0</v>
      </c>
      <c r="AF7" s="411">
        <f t="shared" si="5"/>
        <v>0</v>
      </c>
      <c r="AG7" s="411"/>
      <c r="AH7" s="177">
        <v>0</v>
      </c>
      <c r="AI7" s="177">
        <v>0</v>
      </c>
      <c r="AJ7" s="177">
        <v>6</v>
      </c>
      <c r="AK7" s="177">
        <v>1</v>
      </c>
      <c r="AL7" s="177">
        <v>0</v>
      </c>
      <c r="AM7" s="255">
        <f t="shared" si="6"/>
        <v>3</v>
      </c>
      <c r="AN7" s="174"/>
      <c r="AO7" s="174"/>
      <c r="AP7" s="177"/>
      <c r="AQ7" s="170"/>
      <c r="AR7" s="178"/>
      <c r="AS7" s="94">
        <v>8.5</v>
      </c>
      <c r="AT7" s="43">
        <v>13</v>
      </c>
      <c r="AU7" s="41" t="s">
        <v>72</v>
      </c>
      <c r="AV7" s="175" t="s">
        <v>19</v>
      </c>
      <c r="AW7" s="177">
        <v>3</v>
      </c>
      <c r="AX7" s="177">
        <v>0</v>
      </c>
      <c r="AY7" s="177">
        <v>1</v>
      </c>
      <c r="AZ7" s="177">
        <f t="shared" si="7"/>
        <v>1</v>
      </c>
      <c r="BA7" s="177">
        <v>0</v>
      </c>
      <c r="BB7" s="202">
        <f t="shared" si="8"/>
        <v>16</v>
      </c>
      <c r="BC7" s="177">
        <f t="shared" si="8"/>
        <v>8</v>
      </c>
      <c r="BD7" s="177">
        <f t="shared" si="8"/>
        <v>8</v>
      </c>
      <c r="BE7" s="177">
        <f t="shared" si="8"/>
        <v>16</v>
      </c>
      <c r="BF7" s="203">
        <f t="shared" si="8"/>
        <v>0</v>
      </c>
      <c r="BG7" s="48">
        <v>13</v>
      </c>
      <c r="BH7" s="48">
        <v>8</v>
      </c>
      <c r="BI7" s="48">
        <v>7</v>
      </c>
      <c r="BJ7" s="48">
        <f t="shared" si="9"/>
        <v>15</v>
      </c>
      <c r="BK7" s="48">
        <v>0</v>
      </c>
      <c r="BL7" s="178"/>
      <c r="BM7" s="178"/>
      <c r="BN7" s="64">
        <v>8</v>
      </c>
      <c r="BP7" s="47" t="s">
        <v>611</v>
      </c>
      <c r="BQ7" s="174"/>
      <c r="BR7" s="177">
        <v>1</v>
      </c>
      <c r="BS7" s="177">
        <v>0</v>
      </c>
      <c r="BT7" s="177">
        <v>1</v>
      </c>
      <c r="BU7" s="177">
        <f t="shared" si="10"/>
        <v>1</v>
      </c>
      <c r="BV7" s="177">
        <v>0</v>
      </c>
      <c r="BW7" s="202">
        <f t="shared" si="12"/>
        <v>2</v>
      </c>
      <c r="BX7" s="177">
        <f t="shared" si="12"/>
        <v>1</v>
      </c>
      <c r="BY7" s="177">
        <f t="shared" si="12"/>
        <v>1</v>
      </c>
      <c r="BZ7" s="177">
        <f t="shared" si="13"/>
        <v>2</v>
      </c>
      <c r="CA7" s="203">
        <f t="shared" si="14"/>
        <v>0</v>
      </c>
      <c r="CB7" s="48">
        <v>1</v>
      </c>
      <c r="CC7" s="48">
        <v>1</v>
      </c>
      <c r="CD7" s="48">
        <v>0</v>
      </c>
      <c r="CE7" s="48">
        <f t="shared" si="11"/>
        <v>1</v>
      </c>
      <c r="CF7" s="48">
        <v>0</v>
      </c>
      <c r="CG7" s="178"/>
    </row>
    <row r="8" spans="1:85" ht="16.5" customHeight="1" x14ac:dyDescent="0.25">
      <c r="A8" s="346"/>
      <c r="B8" s="23" t="s">
        <v>628</v>
      </c>
      <c r="C8" s="252" t="s">
        <v>86</v>
      </c>
      <c r="D8" s="84"/>
      <c r="E8" s="252"/>
      <c r="F8" s="84"/>
      <c r="G8" s="23">
        <v>3</v>
      </c>
      <c r="H8" s="23">
        <v>0</v>
      </c>
      <c r="I8" s="23">
        <v>0</v>
      </c>
      <c r="J8" s="23">
        <f t="shared" si="0"/>
        <v>6</v>
      </c>
      <c r="K8" s="253">
        <f t="shared" si="1"/>
        <v>1</v>
      </c>
      <c r="L8" s="351">
        <f t="shared" si="2"/>
        <v>12</v>
      </c>
      <c r="M8" s="23">
        <v>5</v>
      </c>
      <c r="N8" s="351">
        <f t="shared" si="3"/>
        <v>23</v>
      </c>
      <c r="O8" s="351">
        <f t="shared" si="4"/>
        <v>6</v>
      </c>
      <c r="P8" s="23">
        <v>1</v>
      </c>
      <c r="Q8" s="346"/>
      <c r="R8" s="346"/>
      <c r="S8" s="321"/>
      <c r="T8" s="94">
        <v>7</v>
      </c>
      <c r="U8" s="106" t="s">
        <v>24</v>
      </c>
      <c r="V8" s="107"/>
      <c r="W8" s="106"/>
      <c r="X8" s="106"/>
      <c r="Y8" s="106" t="s">
        <v>25</v>
      </c>
      <c r="Z8" s="177"/>
      <c r="AA8" s="177"/>
      <c r="AB8" s="177">
        <v>3</v>
      </c>
      <c r="AC8" s="177">
        <v>1</v>
      </c>
      <c r="AD8" s="177">
        <v>1</v>
      </c>
      <c r="AE8" s="177">
        <v>1</v>
      </c>
      <c r="AF8" s="411">
        <f t="shared" si="5"/>
        <v>0.5</v>
      </c>
      <c r="AG8" s="411"/>
      <c r="AH8" s="177">
        <v>0</v>
      </c>
      <c r="AI8" s="177">
        <v>0</v>
      </c>
      <c r="AJ8" s="177">
        <v>9</v>
      </c>
      <c r="AK8" s="177">
        <v>0</v>
      </c>
      <c r="AL8" s="177">
        <v>0</v>
      </c>
      <c r="AM8" s="255">
        <f t="shared" si="6"/>
        <v>3</v>
      </c>
      <c r="AN8" s="174"/>
      <c r="AO8" s="174"/>
      <c r="AP8" s="177"/>
      <c r="AQ8" s="170"/>
      <c r="AR8" s="178"/>
      <c r="AS8" s="94">
        <v>7</v>
      </c>
      <c r="AT8" s="43">
        <v>6</v>
      </c>
      <c r="AU8" s="41" t="s">
        <v>58</v>
      </c>
      <c r="AV8" s="175" t="s">
        <v>19</v>
      </c>
      <c r="AW8" s="177">
        <v>3</v>
      </c>
      <c r="AX8" s="177">
        <v>0</v>
      </c>
      <c r="AY8" s="177">
        <v>0</v>
      </c>
      <c r="AZ8" s="177">
        <f t="shared" si="7"/>
        <v>0</v>
      </c>
      <c r="BA8" s="177">
        <v>0</v>
      </c>
      <c r="BB8" s="202">
        <f t="shared" si="8"/>
        <v>18</v>
      </c>
      <c r="BC8" s="177">
        <f t="shared" si="8"/>
        <v>1</v>
      </c>
      <c r="BD8" s="177">
        <f t="shared" si="8"/>
        <v>7</v>
      </c>
      <c r="BE8" s="177">
        <f t="shared" si="8"/>
        <v>8</v>
      </c>
      <c r="BF8" s="203">
        <f t="shared" si="8"/>
        <v>0</v>
      </c>
      <c r="BG8" s="48">
        <v>15</v>
      </c>
      <c r="BH8" s="48">
        <v>1</v>
      </c>
      <c r="BI8" s="48">
        <v>7</v>
      </c>
      <c r="BJ8" s="48">
        <f t="shared" si="9"/>
        <v>8</v>
      </c>
      <c r="BK8" s="48">
        <v>0</v>
      </c>
      <c r="BL8" s="178"/>
      <c r="BM8" s="178"/>
      <c r="BN8" s="64">
        <v>6.5</v>
      </c>
      <c r="BP8" s="47" t="s">
        <v>443</v>
      </c>
      <c r="BQ8" s="47" t="s">
        <v>692</v>
      </c>
      <c r="BR8" s="177"/>
      <c r="BS8" s="177"/>
      <c r="BT8" s="177"/>
      <c r="BU8" s="177"/>
      <c r="BV8" s="177"/>
      <c r="BW8" s="202">
        <f t="shared" si="12"/>
        <v>7</v>
      </c>
      <c r="BX8" s="177">
        <f t="shared" si="12"/>
        <v>7</v>
      </c>
      <c r="BY8" s="177">
        <f t="shared" si="12"/>
        <v>3</v>
      </c>
      <c r="BZ8" s="177">
        <f t="shared" si="13"/>
        <v>10</v>
      </c>
      <c r="CA8" s="203">
        <f t="shared" si="14"/>
        <v>0</v>
      </c>
      <c r="CB8" s="48">
        <v>7</v>
      </c>
      <c r="CC8" s="48">
        <v>7</v>
      </c>
      <c r="CD8" s="48">
        <v>3</v>
      </c>
      <c r="CE8" s="48">
        <f t="shared" si="11"/>
        <v>10</v>
      </c>
      <c r="CF8" s="48">
        <v>0</v>
      </c>
      <c r="CG8" s="178"/>
    </row>
    <row r="9" spans="1:85" ht="16.5" customHeight="1" x14ac:dyDescent="0.25">
      <c r="A9" s="346"/>
      <c r="B9" s="19" t="s">
        <v>631</v>
      </c>
      <c r="C9" s="20" t="s">
        <v>53</v>
      </c>
      <c r="D9" s="42"/>
      <c r="E9" s="20"/>
      <c r="F9" s="42"/>
      <c r="G9" s="19">
        <v>1</v>
      </c>
      <c r="H9" s="19">
        <v>1</v>
      </c>
      <c r="I9" s="19">
        <v>1</v>
      </c>
      <c r="J9" s="19">
        <f t="shared" si="0"/>
        <v>3</v>
      </c>
      <c r="K9" s="91">
        <f t="shared" si="1"/>
        <v>0.5</v>
      </c>
      <c r="L9" s="350">
        <f t="shared" si="2"/>
        <v>7</v>
      </c>
      <c r="M9" s="19">
        <v>9</v>
      </c>
      <c r="N9" s="350">
        <f t="shared" si="3"/>
        <v>10</v>
      </c>
      <c r="O9" s="350">
        <f t="shared" si="4"/>
        <v>6</v>
      </c>
      <c r="P9" s="19">
        <v>3</v>
      </c>
      <c r="Q9" s="346"/>
      <c r="R9" s="346"/>
      <c r="S9" s="321"/>
      <c r="T9" s="94">
        <v>7.5</v>
      </c>
      <c r="U9" s="106" t="s">
        <v>149</v>
      </c>
      <c r="V9" s="107"/>
      <c r="W9" s="106"/>
      <c r="X9" s="106"/>
      <c r="Y9" s="106" t="s">
        <v>23</v>
      </c>
      <c r="Z9" s="177"/>
      <c r="AA9" s="177"/>
      <c r="AB9" s="177">
        <v>3</v>
      </c>
      <c r="AC9" s="177">
        <v>2</v>
      </c>
      <c r="AD9" s="177">
        <v>1</v>
      </c>
      <c r="AE9" s="177">
        <v>0</v>
      </c>
      <c r="AF9" s="411">
        <f t="shared" si="5"/>
        <v>0.66666666666666663</v>
      </c>
      <c r="AG9" s="411"/>
      <c r="AH9" s="177">
        <v>2</v>
      </c>
      <c r="AI9" s="177">
        <v>0</v>
      </c>
      <c r="AJ9" s="177">
        <v>9</v>
      </c>
      <c r="AK9" s="177">
        <v>0</v>
      </c>
      <c r="AL9" s="177">
        <v>1</v>
      </c>
      <c r="AM9" s="255">
        <f t="shared" si="6"/>
        <v>3</v>
      </c>
      <c r="AN9" s="174"/>
      <c r="AO9" s="174"/>
      <c r="AP9" s="177"/>
      <c r="AQ9" s="170"/>
      <c r="AR9" s="178"/>
      <c r="AS9" s="94">
        <v>9</v>
      </c>
      <c r="AT9" s="43">
        <v>4</v>
      </c>
      <c r="AU9" s="41" t="s">
        <v>117</v>
      </c>
      <c r="AV9" s="175" t="s">
        <v>19</v>
      </c>
      <c r="AW9" s="177">
        <v>3</v>
      </c>
      <c r="AX9" s="177">
        <v>0</v>
      </c>
      <c r="AY9" s="177">
        <v>0</v>
      </c>
      <c r="AZ9" s="177">
        <f t="shared" si="7"/>
        <v>0</v>
      </c>
      <c r="BA9" s="177">
        <v>0</v>
      </c>
      <c r="BB9" s="202">
        <f t="shared" si="8"/>
        <v>12</v>
      </c>
      <c r="BC9" s="177">
        <f t="shared" si="8"/>
        <v>5</v>
      </c>
      <c r="BD9" s="177">
        <f t="shared" si="8"/>
        <v>2</v>
      </c>
      <c r="BE9" s="177">
        <f t="shared" si="8"/>
        <v>7</v>
      </c>
      <c r="BF9" s="203">
        <f t="shared" si="8"/>
        <v>2</v>
      </c>
      <c r="BG9" s="48">
        <v>9</v>
      </c>
      <c r="BH9" s="48">
        <v>5</v>
      </c>
      <c r="BI9" s="48">
        <v>2</v>
      </c>
      <c r="BJ9" s="48">
        <f t="shared" si="9"/>
        <v>7</v>
      </c>
      <c r="BK9" s="48">
        <v>2</v>
      </c>
      <c r="BL9" s="178"/>
      <c r="BM9" s="178"/>
      <c r="BN9" s="64">
        <v>7.5</v>
      </c>
      <c r="BP9" s="47" t="s">
        <v>365</v>
      </c>
      <c r="BQ9" s="174"/>
      <c r="BR9" s="177">
        <v>3</v>
      </c>
      <c r="BS9" s="177">
        <v>0</v>
      </c>
      <c r="BT9" s="177">
        <v>1</v>
      </c>
      <c r="BU9" s="177">
        <f t="shared" si="10"/>
        <v>1</v>
      </c>
      <c r="BV9" s="177">
        <v>0</v>
      </c>
      <c r="BW9" s="202">
        <f t="shared" si="12"/>
        <v>5</v>
      </c>
      <c r="BX9" s="177">
        <f t="shared" si="12"/>
        <v>0</v>
      </c>
      <c r="BY9" s="177">
        <f t="shared" si="12"/>
        <v>1</v>
      </c>
      <c r="BZ9" s="177">
        <f t="shared" si="13"/>
        <v>1</v>
      </c>
      <c r="CA9" s="203">
        <f t="shared" si="14"/>
        <v>0</v>
      </c>
      <c r="CB9" s="48">
        <v>2</v>
      </c>
      <c r="CC9" s="48">
        <v>0</v>
      </c>
      <c r="CD9" s="48">
        <v>0</v>
      </c>
      <c r="CE9" s="48">
        <f t="shared" si="11"/>
        <v>0</v>
      </c>
      <c r="CF9" s="48">
        <v>0</v>
      </c>
      <c r="CG9" s="178"/>
    </row>
    <row r="10" spans="1:85" ht="16.5" customHeight="1" x14ac:dyDescent="0.25">
      <c r="A10" s="206"/>
      <c r="B10" s="19" t="s">
        <v>630</v>
      </c>
      <c r="C10" s="20" t="s">
        <v>15</v>
      </c>
      <c r="D10" s="42"/>
      <c r="E10" s="20"/>
      <c r="F10" s="42"/>
      <c r="G10" s="19">
        <v>0</v>
      </c>
      <c r="H10" s="19">
        <v>1</v>
      </c>
      <c r="I10" s="19">
        <v>2</v>
      </c>
      <c r="J10" s="19">
        <f t="shared" si="0"/>
        <v>2</v>
      </c>
      <c r="K10" s="91">
        <f t="shared" si="1"/>
        <v>0.33333333333333331</v>
      </c>
      <c r="L10" s="350">
        <f t="shared" si="2"/>
        <v>8</v>
      </c>
      <c r="M10" s="19">
        <v>11</v>
      </c>
      <c r="N10" s="350">
        <f t="shared" si="3"/>
        <v>11</v>
      </c>
      <c r="O10" s="350">
        <f t="shared" si="4"/>
        <v>8</v>
      </c>
      <c r="P10" s="19">
        <v>2</v>
      </c>
      <c r="Q10" s="206"/>
      <c r="R10" s="206"/>
      <c r="S10" s="322"/>
      <c r="T10" s="94">
        <v>7</v>
      </c>
      <c r="U10" s="106" t="s">
        <v>22</v>
      </c>
      <c r="V10" s="107"/>
      <c r="W10" s="106"/>
      <c r="X10" s="106"/>
      <c r="Y10" s="106" t="s">
        <v>15</v>
      </c>
      <c r="Z10" s="177"/>
      <c r="AA10" s="177"/>
      <c r="AB10" s="177">
        <v>3</v>
      </c>
      <c r="AC10" s="177">
        <v>0</v>
      </c>
      <c r="AD10" s="177">
        <v>1</v>
      </c>
      <c r="AE10" s="177">
        <v>2</v>
      </c>
      <c r="AF10" s="411">
        <f t="shared" si="5"/>
        <v>0.33333333333333331</v>
      </c>
      <c r="AG10" s="411"/>
      <c r="AH10" s="177">
        <v>0</v>
      </c>
      <c r="AI10" s="177">
        <v>0</v>
      </c>
      <c r="AJ10" s="177">
        <v>11</v>
      </c>
      <c r="AK10" s="177">
        <v>0</v>
      </c>
      <c r="AL10" s="177">
        <v>0</v>
      </c>
      <c r="AM10" s="255">
        <f t="shared" si="6"/>
        <v>3.6666666666666665</v>
      </c>
      <c r="AN10" s="174"/>
      <c r="AO10" s="174"/>
      <c r="AP10" s="177"/>
      <c r="AQ10" s="170"/>
      <c r="AR10" s="178"/>
      <c r="AS10" s="94">
        <v>7</v>
      </c>
      <c r="AT10" s="43">
        <v>10</v>
      </c>
      <c r="AU10" s="41" t="s">
        <v>47</v>
      </c>
      <c r="AV10" s="175" t="s">
        <v>19</v>
      </c>
      <c r="AW10" s="177">
        <v>2</v>
      </c>
      <c r="AX10" s="177">
        <v>0</v>
      </c>
      <c r="AY10" s="177">
        <v>0</v>
      </c>
      <c r="AZ10" s="177">
        <f t="shared" si="7"/>
        <v>0</v>
      </c>
      <c r="BA10" s="177">
        <v>0</v>
      </c>
      <c r="BB10" s="202">
        <f t="shared" si="8"/>
        <v>13</v>
      </c>
      <c r="BC10" s="177">
        <f t="shared" si="8"/>
        <v>3</v>
      </c>
      <c r="BD10" s="177">
        <f t="shared" si="8"/>
        <v>2</v>
      </c>
      <c r="BE10" s="177">
        <f t="shared" si="8"/>
        <v>5</v>
      </c>
      <c r="BF10" s="203">
        <f t="shared" si="8"/>
        <v>2</v>
      </c>
      <c r="BG10" s="48">
        <v>11</v>
      </c>
      <c r="BH10" s="48">
        <v>3</v>
      </c>
      <c r="BI10" s="48">
        <v>2</v>
      </c>
      <c r="BJ10" s="48">
        <f t="shared" si="9"/>
        <v>5</v>
      </c>
      <c r="BK10" s="48">
        <v>2</v>
      </c>
      <c r="BL10" s="178"/>
      <c r="BM10" s="178"/>
      <c r="BN10" s="64">
        <v>8</v>
      </c>
      <c r="BP10" s="47" t="s">
        <v>408</v>
      </c>
      <c r="BQ10" s="174"/>
      <c r="BR10" s="177">
        <v>0</v>
      </c>
      <c r="BS10" s="177">
        <v>0</v>
      </c>
      <c r="BT10" s="177">
        <v>0</v>
      </c>
      <c r="BU10" s="177">
        <f t="shared" si="10"/>
        <v>0</v>
      </c>
      <c r="BV10" s="177">
        <v>0</v>
      </c>
      <c r="BW10" s="202">
        <f t="shared" si="12"/>
        <v>1</v>
      </c>
      <c r="BX10" s="177">
        <f t="shared" si="12"/>
        <v>0</v>
      </c>
      <c r="BY10" s="177">
        <f t="shared" si="12"/>
        <v>0</v>
      </c>
      <c r="BZ10" s="177">
        <f t="shared" si="13"/>
        <v>0</v>
      </c>
      <c r="CA10" s="203">
        <f t="shared" si="14"/>
        <v>0</v>
      </c>
      <c r="CB10" s="48">
        <v>1</v>
      </c>
      <c r="CC10" s="48">
        <v>0</v>
      </c>
      <c r="CD10" s="48">
        <v>0</v>
      </c>
      <c r="CE10" s="48">
        <f t="shared" si="11"/>
        <v>0</v>
      </c>
      <c r="CF10" s="48">
        <v>0</v>
      </c>
      <c r="CG10" s="178"/>
    </row>
    <row r="11" spans="1:85" ht="16.5" customHeight="1" thickBot="1" x14ac:dyDescent="0.3">
      <c r="A11" s="206"/>
      <c r="B11" s="19" t="s">
        <v>629</v>
      </c>
      <c r="C11" s="20" t="s">
        <v>172</v>
      </c>
      <c r="D11" s="42"/>
      <c r="E11" s="42"/>
      <c r="F11" s="42"/>
      <c r="G11" s="19">
        <v>0</v>
      </c>
      <c r="H11" s="19">
        <v>2</v>
      </c>
      <c r="I11" s="19">
        <v>1</v>
      </c>
      <c r="J11" s="19">
        <f t="shared" si="0"/>
        <v>1</v>
      </c>
      <c r="K11" s="91">
        <f t="shared" si="1"/>
        <v>0.16666666666666666</v>
      </c>
      <c r="L11" s="350">
        <f t="shared" si="2"/>
        <v>9</v>
      </c>
      <c r="M11" s="19">
        <v>11</v>
      </c>
      <c r="N11" s="350">
        <f t="shared" si="3"/>
        <v>15</v>
      </c>
      <c r="O11" s="350">
        <f t="shared" si="4"/>
        <v>10</v>
      </c>
      <c r="P11" s="19">
        <v>3</v>
      </c>
      <c r="Q11" s="206"/>
      <c r="R11" s="206"/>
      <c r="S11" s="322"/>
      <c r="T11" s="94">
        <v>8</v>
      </c>
      <c r="U11" s="106" t="s">
        <v>18</v>
      </c>
      <c r="V11" s="107"/>
      <c r="W11" s="106"/>
      <c r="X11" s="106"/>
      <c r="Y11" s="106" t="s">
        <v>177</v>
      </c>
      <c r="Z11" s="177"/>
      <c r="AA11" s="177"/>
      <c r="AB11" s="177">
        <v>3</v>
      </c>
      <c r="AC11" s="177">
        <v>0</v>
      </c>
      <c r="AD11" s="177">
        <v>2</v>
      </c>
      <c r="AE11" s="177">
        <v>1</v>
      </c>
      <c r="AF11" s="411">
        <f t="shared" si="5"/>
        <v>0.16666666666666666</v>
      </c>
      <c r="AG11" s="411"/>
      <c r="AH11" s="177">
        <v>0</v>
      </c>
      <c r="AI11" s="177">
        <v>0</v>
      </c>
      <c r="AJ11" s="177">
        <v>11</v>
      </c>
      <c r="AK11" s="177">
        <v>0</v>
      </c>
      <c r="AL11" s="177">
        <v>0</v>
      </c>
      <c r="AM11" s="255">
        <f t="shared" si="6"/>
        <v>3.6666666666666665</v>
      </c>
      <c r="AN11" s="174"/>
      <c r="AO11" s="174"/>
      <c r="AP11" s="176"/>
      <c r="AQ11" s="170"/>
      <c r="AR11" s="178"/>
      <c r="AS11" s="94">
        <v>6.5</v>
      </c>
      <c r="AT11" s="43">
        <v>5</v>
      </c>
      <c r="AU11" s="41" t="s">
        <v>75</v>
      </c>
      <c r="AV11" s="175" t="s">
        <v>19</v>
      </c>
      <c r="AW11" s="177">
        <v>3</v>
      </c>
      <c r="AX11" s="177">
        <v>0</v>
      </c>
      <c r="AY11" s="177">
        <v>0</v>
      </c>
      <c r="AZ11" s="177">
        <f t="shared" si="7"/>
        <v>0</v>
      </c>
      <c r="BA11" s="177">
        <v>0</v>
      </c>
      <c r="BB11" s="202">
        <f t="shared" si="8"/>
        <v>15</v>
      </c>
      <c r="BC11" s="177">
        <f t="shared" si="8"/>
        <v>2</v>
      </c>
      <c r="BD11" s="177">
        <f t="shared" si="8"/>
        <v>2</v>
      </c>
      <c r="BE11" s="177">
        <f t="shared" si="8"/>
        <v>4</v>
      </c>
      <c r="BF11" s="203">
        <f t="shared" si="8"/>
        <v>0</v>
      </c>
      <c r="BG11" s="48">
        <v>12</v>
      </c>
      <c r="BH11" s="48">
        <v>2</v>
      </c>
      <c r="BI11" s="48">
        <v>2</v>
      </c>
      <c r="BJ11" s="48">
        <f t="shared" si="9"/>
        <v>4</v>
      </c>
      <c r="BK11" s="48">
        <v>0</v>
      </c>
      <c r="BL11" s="178"/>
      <c r="BM11" s="178"/>
      <c r="BN11" s="64">
        <v>7.5</v>
      </c>
      <c r="BP11" s="47" t="s">
        <v>334</v>
      </c>
      <c r="BQ11" s="174"/>
      <c r="BR11" s="177">
        <v>1</v>
      </c>
      <c r="BS11" s="177">
        <v>0</v>
      </c>
      <c r="BT11" s="177">
        <v>0</v>
      </c>
      <c r="BU11" s="177">
        <f t="shared" si="10"/>
        <v>0</v>
      </c>
      <c r="BV11" s="177">
        <v>0</v>
      </c>
      <c r="BW11" s="202">
        <f t="shared" si="12"/>
        <v>8</v>
      </c>
      <c r="BX11" s="177">
        <f t="shared" si="12"/>
        <v>2</v>
      </c>
      <c r="BY11" s="177">
        <f t="shared" si="12"/>
        <v>2</v>
      </c>
      <c r="BZ11" s="177">
        <f t="shared" si="13"/>
        <v>4</v>
      </c>
      <c r="CA11" s="203">
        <f t="shared" si="14"/>
        <v>4</v>
      </c>
      <c r="CB11" s="48">
        <v>7</v>
      </c>
      <c r="CC11" s="48">
        <v>2</v>
      </c>
      <c r="CD11" s="48">
        <v>2</v>
      </c>
      <c r="CE11" s="48">
        <f t="shared" si="11"/>
        <v>4</v>
      </c>
      <c r="CF11" s="48">
        <v>4</v>
      </c>
      <c r="CG11" s="178"/>
    </row>
    <row r="12" spans="1:85" ht="16.5" customHeight="1" x14ac:dyDescent="0.25">
      <c r="A12" s="206"/>
      <c r="B12" s="21"/>
      <c r="C12" s="21"/>
      <c r="D12" s="21"/>
      <c r="E12" s="22"/>
      <c r="F12" s="21"/>
      <c r="G12" s="23">
        <f>SUM(G4:G11)</f>
        <v>10</v>
      </c>
      <c r="H12" s="23">
        <f>SUM(H4:H11)</f>
        <v>10</v>
      </c>
      <c r="I12" s="23">
        <f>SUM(I4:I11)</f>
        <v>4</v>
      </c>
      <c r="J12" s="23"/>
      <c r="K12" s="23"/>
      <c r="L12" s="23">
        <f>SUM(L4:L11)</f>
        <v>68</v>
      </c>
      <c r="M12" s="23">
        <f>SUM(M4:M11)</f>
        <v>68</v>
      </c>
      <c r="N12" s="23">
        <f>SUM(N4:N11)</f>
        <v>103</v>
      </c>
      <c r="O12" s="23">
        <f>SUM(O4:O11)</f>
        <v>54</v>
      </c>
      <c r="P12" s="23"/>
      <c r="Q12" s="206"/>
      <c r="R12" s="206"/>
      <c r="S12" s="322"/>
      <c r="T12" s="94">
        <v>7.5</v>
      </c>
      <c r="U12" s="106" t="s">
        <v>16</v>
      </c>
      <c r="V12" s="107"/>
      <c r="W12" s="106"/>
      <c r="X12" s="106"/>
      <c r="Y12" s="106" t="s">
        <v>17</v>
      </c>
      <c r="Z12" s="177"/>
      <c r="AA12" s="177"/>
      <c r="AB12" s="177">
        <v>0</v>
      </c>
      <c r="AC12" s="177">
        <v>0</v>
      </c>
      <c r="AD12" s="177">
        <v>0</v>
      </c>
      <c r="AE12" s="177">
        <v>0</v>
      </c>
      <c r="AF12" s="319"/>
      <c r="AG12" s="319"/>
      <c r="AH12" s="177">
        <v>0</v>
      </c>
      <c r="AI12" s="177">
        <v>0</v>
      </c>
      <c r="AJ12" s="177">
        <v>0</v>
      </c>
      <c r="AK12" s="177">
        <v>0</v>
      </c>
      <c r="AL12" s="177">
        <v>0</v>
      </c>
      <c r="AM12" s="255"/>
      <c r="AN12" s="174"/>
      <c r="AO12" s="174"/>
      <c r="AP12" s="174"/>
      <c r="AQ12" s="170"/>
      <c r="AR12" s="178"/>
      <c r="AS12" s="94">
        <v>7.5</v>
      </c>
      <c r="AT12" s="43">
        <v>3</v>
      </c>
      <c r="AU12" s="41" t="s">
        <v>66</v>
      </c>
      <c r="AV12" s="175" t="s">
        <v>19</v>
      </c>
      <c r="AW12" s="177">
        <v>3</v>
      </c>
      <c r="AX12" s="177">
        <v>0</v>
      </c>
      <c r="AY12" s="177">
        <v>0</v>
      </c>
      <c r="AZ12" s="177">
        <f t="shared" si="7"/>
        <v>0</v>
      </c>
      <c r="BA12" s="177">
        <v>0</v>
      </c>
      <c r="BB12" s="202">
        <f t="shared" si="8"/>
        <v>16</v>
      </c>
      <c r="BC12" s="177">
        <f t="shared" si="8"/>
        <v>0</v>
      </c>
      <c r="BD12" s="177">
        <f t="shared" si="8"/>
        <v>3</v>
      </c>
      <c r="BE12" s="177">
        <f t="shared" si="8"/>
        <v>3</v>
      </c>
      <c r="BF12" s="203">
        <f t="shared" si="8"/>
        <v>0</v>
      </c>
      <c r="BG12" s="48">
        <v>13</v>
      </c>
      <c r="BH12" s="48">
        <v>0</v>
      </c>
      <c r="BI12" s="48">
        <v>3</v>
      </c>
      <c r="BJ12" s="48">
        <f t="shared" si="9"/>
        <v>3</v>
      </c>
      <c r="BK12" s="48">
        <v>0</v>
      </c>
      <c r="BL12" s="178"/>
      <c r="BM12" s="178"/>
      <c r="BN12" s="64">
        <v>6</v>
      </c>
      <c r="BP12" s="47" t="s">
        <v>367</v>
      </c>
      <c r="BQ12" s="174"/>
      <c r="BR12" s="177">
        <v>0</v>
      </c>
      <c r="BS12" s="177">
        <v>0</v>
      </c>
      <c r="BT12" s="177">
        <v>0</v>
      </c>
      <c r="BU12" s="177">
        <f t="shared" si="10"/>
        <v>0</v>
      </c>
      <c r="BV12" s="177">
        <v>0</v>
      </c>
      <c r="BW12" s="202">
        <f t="shared" si="12"/>
        <v>3</v>
      </c>
      <c r="BX12" s="177">
        <f t="shared" si="12"/>
        <v>0</v>
      </c>
      <c r="BY12" s="177">
        <f t="shared" si="12"/>
        <v>0</v>
      </c>
      <c r="BZ12" s="177">
        <f t="shared" si="13"/>
        <v>0</v>
      </c>
      <c r="CA12" s="203">
        <f t="shared" si="14"/>
        <v>0</v>
      </c>
      <c r="CB12" s="48">
        <v>3</v>
      </c>
      <c r="CC12" s="48">
        <v>0</v>
      </c>
      <c r="CD12" s="48">
        <v>0</v>
      </c>
      <c r="CE12" s="48">
        <f t="shared" si="11"/>
        <v>0</v>
      </c>
      <c r="CF12" s="48">
        <v>0</v>
      </c>
      <c r="CG12" s="178"/>
    </row>
    <row r="13" spans="1:85" ht="16.5" customHeight="1" thickBot="1" x14ac:dyDescent="0.3">
      <c r="A13" s="178"/>
      <c r="Q13" s="178"/>
      <c r="R13" s="178"/>
      <c r="S13" s="323"/>
      <c r="T13" s="194"/>
      <c r="U13" s="175" t="s">
        <v>26</v>
      </c>
      <c r="V13" s="174"/>
      <c r="W13" s="175"/>
      <c r="X13" s="176"/>
      <c r="Y13" s="175"/>
      <c r="Z13" s="177"/>
      <c r="AA13" s="177"/>
      <c r="AB13" s="177">
        <f>+AB80</f>
        <v>4</v>
      </c>
      <c r="AC13" s="177">
        <f t="shared" ref="AC13:AE13" si="15">+AC80</f>
        <v>3</v>
      </c>
      <c r="AD13" s="177">
        <f t="shared" si="15"/>
        <v>1</v>
      </c>
      <c r="AE13" s="177">
        <f t="shared" si="15"/>
        <v>0</v>
      </c>
      <c r="AF13" s="411">
        <f t="shared" ref="AF13:AF14" si="16">+(AC13*2+AE13)/(2*AB13)</f>
        <v>0.75</v>
      </c>
      <c r="AG13" s="411"/>
      <c r="AH13" s="177">
        <f t="shared" ref="AH13:AL13" si="17">+AH80</f>
        <v>0</v>
      </c>
      <c r="AI13" s="177">
        <f t="shared" si="17"/>
        <v>0</v>
      </c>
      <c r="AJ13" s="177">
        <f t="shared" si="17"/>
        <v>7</v>
      </c>
      <c r="AK13" s="177">
        <f t="shared" si="17"/>
        <v>0</v>
      </c>
      <c r="AL13" s="177">
        <f t="shared" si="17"/>
        <v>0</v>
      </c>
      <c r="AM13" s="256">
        <f t="shared" ref="AM13:AM14" si="18">+AJ13/AB13</f>
        <v>1.75</v>
      </c>
      <c r="AN13" s="174"/>
      <c r="AO13" s="174"/>
      <c r="AP13" s="174"/>
      <c r="AQ13" s="170"/>
      <c r="AR13" s="178"/>
      <c r="AS13" s="94">
        <v>6</v>
      </c>
      <c r="AT13" s="43">
        <v>2</v>
      </c>
      <c r="AU13" s="41" t="s">
        <v>100</v>
      </c>
      <c r="AV13" s="175" t="s">
        <v>19</v>
      </c>
      <c r="AW13" s="177">
        <v>3</v>
      </c>
      <c r="AX13" s="177">
        <v>0</v>
      </c>
      <c r="AY13" s="177">
        <v>0</v>
      </c>
      <c r="AZ13" s="177">
        <f t="shared" si="7"/>
        <v>0</v>
      </c>
      <c r="BA13" s="177">
        <v>0</v>
      </c>
      <c r="BB13" s="202">
        <f t="shared" si="8"/>
        <v>18</v>
      </c>
      <c r="BC13" s="177">
        <f t="shared" si="8"/>
        <v>0</v>
      </c>
      <c r="BD13" s="177">
        <f t="shared" si="8"/>
        <v>0</v>
      </c>
      <c r="BE13" s="177">
        <f t="shared" si="8"/>
        <v>0</v>
      </c>
      <c r="BF13" s="203">
        <f t="shared" si="8"/>
        <v>0</v>
      </c>
      <c r="BG13" s="48">
        <v>15</v>
      </c>
      <c r="BH13" s="48">
        <v>0</v>
      </c>
      <c r="BI13" s="48">
        <v>0</v>
      </c>
      <c r="BJ13" s="48">
        <f t="shared" si="9"/>
        <v>0</v>
      </c>
      <c r="BK13" s="48">
        <v>0</v>
      </c>
      <c r="BL13" s="178"/>
      <c r="BM13" s="178"/>
      <c r="BN13" s="64">
        <v>6.5</v>
      </c>
      <c r="BP13" s="47" t="s">
        <v>427</v>
      </c>
      <c r="BQ13" s="174"/>
      <c r="BR13" s="177">
        <v>1</v>
      </c>
      <c r="BS13" s="177">
        <v>0</v>
      </c>
      <c r="BT13" s="177">
        <v>0</v>
      </c>
      <c r="BU13" s="177">
        <f t="shared" si="10"/>
        <v>0</v>
      </c>
      <c r="BV13" s="177">
        <v>0</v>
      </c>
      <c r="BW13" s="202">
        <f t="shared" si="12"/>
        <v>6</v>
      </c>
      <c r="BX13" s="177">
        <f t="shared" si="12"/>
        <v>0</v>
      </c>
      <c r="BY13" s="177">
        <f t="shared" si="12"/>
        <v>1</v>
      </c>
      <c r="BZ13" s="177">
        <f t="shared" si="13"/>
        <v>1</v>
      </c>
      <c r="CA13" s="203">
        <f t="shared" si="14"/>
        <v>0</v>
      </c>
      <c r="CB13" s="48">
        <v>5</v>
      </c>
      <c r="CC13" s="48">
        <v>0</v>
      </c>
      <c r="CD13" s="48">
        <v>1</v>
      </c>
      <c r="CE13" s="48">
        <f t="shared" si="11"/>
        <v>1</v>
      </c>
      <c r="CF13" s="48">
        <v>0</v>
      </c>
      <c r="CG13" s="178"/>
    </row>
    <row r="14" spans="1:85" ht="16.5" customHeight="1" x14ac:dyDescent="0.25">
      <c r="A14" s="178"/>
      <c r="B14" s="210" t="str">
        <f>"Summary for Week "&amp;TEXT(C2,"##")&amp;":"</f>
        <v>Summary for Week 18:</v>
      </c>
      <c r="C14" s="211"/>
      <c r="D14" s="211"/>
      <c r="E14" s="429">
        <v>44284</v>
      </c>
      <c r="F14" s="429"/>
      <c r="G14" s="212" t="s">
        <v>128</v>
      </c>
      <c r="H14" s="212" t="s">
        <v>33</v>
      </c>
      <c r="I14" s="212" t="s">
        <v>170</v>
      </c>
      <c r="J14" s="213"/>
      <c r="K14" s="213"/>
      <c r="L14" s="212" t="s">
        <v>169</v>
      </c>
      <c r="M14" s="213"/>
      <c r="N14" s="213"/>
      <c r="O14" s="213"/>
      <c r="P14" s="213"/>
      <c r="Q14" s="178"/>
      <c r="R14" s="178"/>
      <c r="S14" s="323"/>
      <c r="T14" s="208"/>
      <c r="U14" s="214"/>
      <c r="V14" s="215" t="s">
        <v>656</v>
      </c>
      <c r="W14" s="214"/>
      <c r="X14" s="214"/>
      <c r="Y14" s="215"/>
      <c r="Z14" s="199"/>
      <c r="AA14" s="199"/>
      <c r="AB14" s="68">
        <f t="shared" ref="AB14:AE14" si="19">SUM(AB5:AB13)</f>
        <v>24</v>
      </c>
      <c r="AC14" s="68">
        <f t="shared" si="19"/>
        <v>10</v>
      </c>
      <c r="AD14" s="68">
        <f t="shared" si="19"/>
        <v>10</v>
      </c>
      <c r="AE14" s="68">
        <f t="shared" si="19"/>
        <v>4</v>
      </c>
      <c r="AF14" s="413">
        <f t="shared" si="16"/>
        <v>0.5</v>
      </c>
      <c r="AG14" s="413"/>
      <c r="AH14" s="68">
        <f t="shared" ref="AH14:AL14" si="20">SUM(AH5:AH13)</f>
        <v>2</v>
      </c>
      <c r="AI14" s="68">
        <f t="shared" si="20"/>
        <v>0</v>
      </c>
      <c r="AJ14" s="68">
        <f t="shared" si="20"/>
        <v>66</v>
      </c>
      <c r="AK14" s="68">
        <f t="shared" si="20"/>
        <v>2</v>
      </c>
      <c r="AL14" s="68">
        <f t="shared" si="20"/>
        <v>2</v>
      </c>
      <c r="AM14" s="196">
        <f t="shared" si="18"/>
        <v>2.75</v>
      </c>
      <c r="AN14" s="177"/>
      <c r="AO14" s="177"/>
      <c r="AP14" s="177"/>
      <c r="AQ14" s="170"/>
      <c r="AR14" s="178"/>
      <c r="AS14" s="94">
        <v>6.5</v>
      </c>
      <c r="AT14" s="43">
        <v>15</v>
      </c>
      <c r="AU14" s="41" t="s">
        <v>242</v>
      </c>
      <c r="AV14" s="175" t="s">
        <v>19</v>
      </c>
      <c r="AW14" s="177">
        <v>3</v>
      </c>
      <c r="AX14" s="177">
        <v>0</v>
      </c>
      <c r="AY14" s="177">
        <v>0</v>
      </c>
      <c r="AZ14" s="177">
        <f t="shared" si="7"/>
        <v>0</v>
      </c>
      <c r="BA14" s="177">
        <v>0</v>
      </c>
      <c r="BB14" s="202">
        <f t="shared" si="8"/>
        <v>3</v>
      </c>
      <c r="BC14" s="177">
        <f t="shared" si="8"/>
        <v>0</v>
      </c>
      <c r="BD14" s="177">
        <f t="shared" si="8"/>
        <v>0</v>
      </c>
      <c r="BE14" s="177">
        <f t="shared" si="8"/>
        <v>0</v>
      </c>
      <c r="BF14" s="203">
        <f t="shared" si="8"/>
        <v>0</v>
      </c>
      <c r="BG14" s="48"/>
      <c r="BH14" s="48"/>
      <c r="BI14" s="48"/>
      <c r="BJ14" s="48"/>
      <c r="BK14" s="48"/>
      <c r="BL14" s="178"/>
      <c r="BM14" s="178"/>
      <c r="BN14" s="64">
        <v>7</v>
      </c>
      <c r="BP14" s="47" t="s">
        <v>685</v>
      </c>
      <c r="BR14" s="177">
        <v>1</v>
      </c>
      <c r="BS14" s="177">
        <v>0</v>
      </c>
      <c r="BT14" s="177">
        <v>0</v>
      </c>
      <c r="BU14" s="177">
        <f>+BS14+BT14</f>
        <v>0</v>
      </c>
      <c r="BV14" s="177">
        <v>0</v>
      </c>
      <c r="BW14" s="202">
        <f t="shared" si="12"/>
        <v>2</v>
      </c>
      <c r="BX14" s="177">
        <f t="shared" si="12"/>
        <v>0</v>
      </c>
      <c r="BY14" s="177">
        <f t="shared" si="12"/>
        <v>0</v>
      </c>
      <c r="BZ14" s="177">
        <f t="shared" si="13"/>
        <v>0</v>
      </c>
      <c r="CA14" s="203">
        <f t="shared" si="14"/>
        <v>0</v>
      </c>
      <c r="CB14" s="48">
        <v>1</v>
      </c>
      <c r="CC14" s="48">
        <v>0</v>
      </c>
      <c r="CD14" s="48">
        <v>0</v>
      </c>
      <c r="CE14" s="48">
        <f t="shared" si="11"/>
        <v>0</v>
      </c>
      <c r="CF14" s="48">
        <v>0</v>
      </c>
      <c r="CG14" s="178"/>
    </row>
    <row r="15" spans="1:85" ht="16.5" customHeight="1" x14ac:dyDescent="0.25">
      <c r="A15" s="178"/>
      <c r="B15" s="344" t="s">
        <v>56</v>
      </c>
      <c r="C15" s="327" t="s">
        <v>646</v>
      </c>
      <c r="D15" s="328"/>
      <c r="E15" s="320"/>
      <c r="F15" s="320"/>
      <c r="G15" s="330">
        <v>2</v>
      </c>
      <c r="H15" s="321">
        <v>1</v>
      </c>
      <c r="I15" s="175" t="s">
        <v>48</v>
      </c>
      <c r="J15" s="175"/>
      <c r="K15" s="175"/>
      <c r="L15" s="175" t="s">
        <v>281</v>
      </c>
      <c r="M15" s="175"/>
      <c r="N15" s="175"/>
      <c r="O15" s="175"/>
      <c r="P15" s="175"/>
      <c r="Q15" s="178"/>
      <c r="R15" s="178"/>
      <c r="S15" s="323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7"/>
      <c r="AM15" s="177"/>
      <c r="AN15" s="177"/>
      <c r="AO15" s="177"/>
      <c r="AP15" s="177"/>
      <c r="AQ15" s="170"/>
      <c r="AR15" s="178"/>
      <c r="AS15" s="94">
        <v>9</v>
      </c>
      <c r="AT15" s="43">
        <v>19</v>
      </c>
      <c r="AU15" s="41" t="s">
        <v>680</v>
      </c>
      <c r="AV15" s="175" t="s">
        <v>19</v>
      </c>
      <c r="AW15" s="177">
        <v>3</v>
      </c>
      <c r="AX15" s="177">
        <v>0</v>
      </c>
      <c r="AY15" s="177">
        <v>0</v>
      </c>
      <c r="AZ15" s="177">
        <f t="shared" si="7"/>
        <v>0</v>
      </c>
      <c r="BA15" s="177">
        <v>0</v>
      </c>
      <c r="BB15" s="202">
        <f t="shared" si="8"/>
        <v>3</v>
      </c>
      <c r="BC15" s="177">
        <f t="shared" si="8"/>
        <v>0</v>
      </c>
      <c r="BD15" s="177">
        <f t="shared" si="8"/>
        <v>0</v>
      </c>
      <c r="BE15" s="177">
        <f t="shared" si="8"/>
        <v>0</v>
      </c>
      <c r="BF15" s="203">
        <f t="shared" si="8"/>
        <v>0</v>
      </c>
      <c r="BG15" s="48"/>
      <c r="BH15" s="48"/>
      <c r="BI15" s="48"/>
      <c r="BJ15" s="48"/>
      <c r="BK15" s="48"/>
      <c r="BL15" s="178"/>
      <c r="BM15" s="178"/>
      <c r="BN15" s="64">
        <v>6.5</v>
      </c>
      <c r="BP15" s="47" t="s">
        <v>433</v>
      </c>
      <c r="BQ15" s="47" t="s">
        <v>692</v>
      </c>
      <c r="BR15" s="177"/>
      <c r="BS15" s="177"/>
      <c r="BT15" s="177"/>
      <c r="BU15" s="177"/>
      <c r="BV15" s="177"/>
      <c r="BW15" s="202">
        <f t="shared" si="12"/>
        <v>7</v>
      </c>
      <c r="BX15" s="177">
        <f t="shared" si="12"/>
        <v>0</v>
      </c>
      <c r="BY15" s="177">
        <f t="shared" si="12"/>
        <v>2</v>
      </c>
      <c r="BZ15" s="177">
        <f t="shared" si="13"/>
        <v>2</v>
      </c>
      <c r="CA15" s="203">
        <f t="shared" si="14"/>
        <v>0</v>
      </c>
      <c r="CB15" s="48">
        <v>7</v>
      </c>
      <c r="CC15" s="48">
        <v>0</v>
      </c>
      <c r="CD15" s="48">
        <v>2</v>
      </c>
      <c r="CE15" s="48">
        <f t="shared" si="11"/>
        <v>2</v>
      </c>
      <c r="CF15" s="48">
        <v>0</v>
      </c>
      <c r="CG15" s="178"/>
    </row>
    <row r="16" spans="1:85" ht="16.5" customHeight="1" x14ac:dyDescent="0.25">
      <c r="A16" s="178"/>
      <c r="B16" s="177" t="s">
        <v>36</v>
      </c>
      <c r="C16" s="320" t="s">
        <v>737</v>
      </c>
      <c r="D16" s="320"/>
      <c r="E16" s="320"/>
      <c r="F16" s="320"/>
      <c r="G16" s="330"/>
      <c r="H16" s="321">
        <v>2</v>
      </c>
      <c r="I16" s="175" t="s">
        <v>165</v>
      </c>
      <c r="J16" s="174"/>
      <c r="K16" s="174"/>
      <c r="L16" s="175" t="s">
        <v>429</v>
      </c>
      <c r="M16" s="175"/>
      <c r="N16" s="175"/>
      <c r="O16" s="175"/>
      <c r="P16" s="175"/>
      <c r="Q16" s="178"/>
      <c r="R16" s="178"/>
      <c r="S16" s="323"/>
      <c r="T16" s="177"/>
      <c r="U16" s="175"/>
      <c r="V16" s="175"/>
      <c r="W16" s="175"/>
      <c r="X16" s="175"/>
      <c r="Y16" s="205"/>
      <c r="Z16" s="177"/>
      <c r="AA16" s="177"/>
      <c r="AB16" s="177"/>
      <c r="AC16" s="177"/>
      <c r="AD16" s="177"/>
      <c r="AE16" s="176"/>
      <c r="AF16" s="175"/>
      <c r="AG16" s="175"/>
      <c r="AH16" s="175"/>
      <c r="AI16" s="175"/>
      <c r="AJ16" s="175"/>
      <c r="AK16" s="205"/>
      <c r="AL16" s="177"/>
      <c r="AM16" s="177"/>
      <c r="AN16" s="177"/>
      <c r="AO16" s="177"/>
      <c r="AP16" s="177"/>
      <c r="AQ16" s="170"/>
      <c r="AR16" s="178"/>
      <c r="AS16" s="94">
        <v>9</v>
      </c>
      <c r="AT16" s="43"/>
      <c r="AU16" s="41" t="s">
        <v>133</v>
      </c>
      <c r="AV16" s="175" t="s">
        <v>19</v>
      </c>
      <c r="AW16" s="177"/>
      <c r="AX16" s="177"/>
      <c r="AY16" s="177"/>
      <c r="AZ16" s="177"/>
      <c r="BA16" s="177"/>
      <c r="BB16" s="202">
        <f t="shared" si="8"/>
        <v>5</v>
      </c>
      <c r="BC16" s="177">
        <f t="shared" si="8"/>
        <v>1</v>
      </c>
      <c r="BD16" s="177">
        <f t="shared" si="8"/>
        <v>3</v>
      </c>
      <c r="BE16" s="177">
        <f t="shared" si="8"/>
        <v>4</v>
      </c>
      <c r="BF16" s="203">
        <f t="shared" si="8"/>
        <v>2</v>
      </c>
      <c r="BG16" s="48">
        <v>5</v>
      </c>
      <c r="BH16" s="48">
        <v>1</v>
      </c>
      <c r="BI16" s="48">
        <v>3</v>
      </c>
      <c r="BJ16" s="48">
        <f>+BH16+BI16</f>
        <v>4</v>
      </c>
      <c r="BK16" s="48">
        <v>2</v>
      </c>
      <c r="BL16" s="178"/>
      <c r="BM16" s="178"/>
      <c r="BN16" s="64">
        <v>8</v>
      </c>
      <c r="BP16" s="47" t="s">
        <v>401</v>
      </c>
      <c r="BQ16" s="47" t="s">
        <v>697</v>
      </c>
      <c r="BR16" s="177"/>
      <c r="BS16" s="177"/>
      <c r="BT16" s="177"/>
      <c r="BU16" s="177"/>
      <c r="BV16" s="177"/>
      <c r="BW16" s="202">
        <f t="shared" si="12"/>
        <v>8</v>
      </c>
      <c r="BX16" s="177">
        <f t="shared" si="12"/>
        <v>12</v>
      </c>
      <c r="BY16" s="177">
        <f t="shared" si="12"/>
        <v>7</v>
      </c>
      <c r="BZ16" s="177">
        <f t="shared" si="13"/>
        <v>19</v>
      </c>
      <c r="CA16" s="203">
        <f t="shared" si="14"/>
        <v>0</v>
      </c>
      <c r="CB16" s="48">
        <v>8</v>
      </c>
      <c r="CC16" s="48">
        <v>12</v>
      </c>
      <c r="CD16" s="48">
        <v>7</v>
      </c>
      <c r="CE16" s="48">
        <f t="shared" si="11"/>
        <v>19</v>
      </c>
      <c r="CF16" s="48">
        <v>0</v>
      </c>
      <c r="CG16" s="178"/>
    </row>
    <row r="17" spans="1:85" ht="16.5" customHeight="1" x14ac:dyDescent="0.25">
      <c r="A17" s="178"/>
      <c r="B17" s="174"/>
      <c r="C17" s="18"/>
      <c r="D17" s="324"/>
      <c r="E17" s="324"/>
      <c r="F17" s="324"/>
      <c r="G17" s="324"/>
      <c r="H17" s="321"/>
      <c r="I17" s="175"/>
      <c r="J17" s="174"/>
      <c r="K17" s="174"/>
      <c r="L17" s="175"/>
      <c r="M17" s="175"/>
      <c r="N17" s="175"/>
      <c r="O17" s="175"/>
      <c r="P17" s="175"/>
      <c r="Q17" s="178"/>
      <c r="R17" s="178"/>
      <c r="S17" s="323"/>
      <c r="T17" s="408" t="s">
        <v>658</v>
      </c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177"/>
      <c r="AO17" s="177"/>
      <c r="AP17" s="177"/>
      <c r="AQ17" s="170"/>
      <c r="AR17" s="178"/>
      <c r="AS17" s="94">
        <v>6.5</v>
      </c>
      <c r="AT17" s="43"/>
      <c r="AU17" s="41" t="s">
        <v>119</v>
      </c>
      <c r="AV17" s="175" t="s">
        <v>19</v>
      </c>
      <c r="AW17" s="177"/>
      <c r="AX17" s="177"/>
      <c r="AY17" s="177"/>
      <c r="AZ17" s="177"/>
      <c r="BA17" s="177"/>
      <c r="BB17" s="202">
        <f t="shared" si="8"/>
        <v>9</v>
      </c>
      <c r="BC17" s="177">
        <f t="shared" si="8"/>
        <v>0</v>
      </c>
      <c r="BD17" s="177">
        <f t="shared" si="8"/>
        <v>2</v>
      </c>
      <c r="BE17" s="177">
        <f t="shared" si="8"/>
        <v>2</v>
      </c>
      <c r="BF17" s="203">
        <f t="shared" si="8"/>
        <v>0</v>
      </c>
      <c r="BG17" s="48">
        <v>9</v>
      </c>
      <c r="BH17" s="48">
        <v>0</v>
      </c>
      <c r="BI17" s="48">
        <v>2</v>
      </c>
      <c r="BJ17" s="48">
        <f>+BH17+BI17</f>
        <v>2</v>
      </c>
      <c r="BK17" s="48">
        <v>0</v>
      </c>
      <c r="BL17" s="178"/>
      <c r="BM17" s="178"/>
      <c r="BN17" s="64">
        <v>8</v>
      </c>
      <c r="BP17" s="47" t="s">
        <v>397</v>
      </c>
      <c r="BQ17" s="174"/>
      <c r="BR17" s="177">
        <v>1</v>
      </c>
      <c r="BS17" s="177">
        <v>1</v>
      </c>
      <c r="BT17" s="177">
        <v>0</v>
      </c>
      <c r="BU17" s="177">
        <f t="shared" ref="BU17:BU23" si="21">+BS17+BT17</f>
        <v>1</v>
      </c>
      <c r="BV17" s="177">
        <v>0</v>
      </c>
      <c r="BW17" s="202">
        <f t="shared" si="12"/>
        <v>5</v>
      </c>
      <c r="BX17" s="177">
        <f t="shared" si="12"/>
        <v>2</v>
      </c>
      <c r="BY17" s="177">
        <f t="shared" si="12"/>
        <v>1</v>
      </c>
      <c r="BZ17" s="177">
        <f t="shared" si="13"/>
        <v>3</v>
      </c>
      <c r="CA17" s="203">
        <f t="shared" si="14"/>
        <v>0</v>
      </c>
      <c r="CB17" s="48">
        <v>4</v>
      </c>
      <c r="CC17" s="48">
        <v>1</v>
      </c>
      <c r="CD17" s="48">
        <v>1</v>
      </c>
      <c r="CE17" s="48">
        <f t="shared" si="11"/>
        <v>2</v>
      </c>
      <c r="CF17" s="48">
        <v>0</v>
      </c>
      <c r="CG17" s="178"/>
    </row>
    <row r="18" spans="1:85" ht="16.5" customHeight="1" thickBot="1" x14ac:dyDescent="0.3">
      <c r="A18" s="178"/>
      <c r="B18" s="177" t="s">
        <v>60</v>
      </c>
      <c r="C18" s="327" t="s">
        <v>645</v>
      </c>
      <c r="D18" s="324"/>
      <c r="E18" s="320"/>
      <c r="F18" s="320"/>
      <c r="G18" s="330">
        <v>5</v>
      </c>
      <c r="H18" s="321">
        <v>1</v>
      </c>
      <c r="I18" s="175" t="s">
        <v>71</v>
      </c>
      <c r="L18" s="175" t="s">
        <v>739</v>
      </c>
      <c r="Q18" s="178"/>
      <c r="R18" s="178"/>
      <c r="S18" s="323"/>
      <c r="AN18" s="177"/>
      <c r="AO18" s="177"/>
      <c r="AP18" s="177"/>
      <c r="AQ18" s="170"/>
      <c r="AR18" s="178"/>
      <c r="AS18" s="33" t="s">
        <v>247</v>
      </c>
      <c r="AT18" s="216"/>
      <c r="AU18" s="216"/>
      <c r="AV18" s="216"/>
      <c r="AW18" s="217">
        <f>SUM(AW5:AW17)</f>
        <v>30</v>
      </c>
      <c r="AX18" s="217">
        <f>SUM(AX5:AX17)</f>
        <v>1</v>
      </c>
      <c r="AY18" s="217">
        <f>SUM(AY5:AY17)</f>
        <v>1</v>
      </c>
      <c r="AZ18" s="217">
        <f>+AY18+AX18</f>
        <v>2</v>
      </c>
      <c r="BA18" s="217">
        <f>SUM(BA5:BA17)</f>
        <v>0</v>
      </c>
      <c r="BB18" s="218">
        <f t="shared" si="8"/>
        <v>178</v>
      </c>
      <c r="BC18" s="217">
        <f t="shared" si="8"/>
        <v>34</v>
      </c>
      <c r="BD18" s="217">
        <f t="shared" si="8"/>
        <v>42</v>
      </c>
      <c r="BE18" s="217">
        <f t="shared" si="8"/>
        <v>76</v>
      </c>
      <c r="BF18" s="219">
        <f t="shared" si="8"/>
        <v>8</v>
      </c>
      <c r="BG18" s="217">
        <f>+SUM(BG5:BG17)</f>
        <v>148</v>
      </c>
      <c r="BH18" s="217">
        <f>+SUM(BH5:BH17)</f>
        <v>33</v>
      </c>
      <c r="BI18" s="217">
        <f>+SUM(BI5:BI17)+SUMIF($Y$35:$Y$42,"Canadiens",$AI$35:$AI$42)</f>
        <v>41</v>
      </c>
      <c r="BJ18" s="217">
        <f>+BI18+BH18</f>
        <v>74</v>
      </c>
      <c r="BK18" s="217">
        <f>+SUM(BK5:BK17)+SUMIF($Y$35:$Y$42,"Canadiens",$AH$35:$AH$42)</f>
        <v>8</v>
      </c>
      <c r="BL18" s="178"/>
      <c r="BM18" s="178"/>
      <c r="BN18" s="64">
        <v>8.5</v>
      </c>
      <c r="BP18" s="47" t="s">
        <v>479</v>
      </c>
      <c r="BQ18" s="174"/>
      <c r="BR18" s="177">
        <v>2</v>
      </c>
      <c r="BS18" s="177">
        <v>2</v>
      </c>
      <c r="BT18" s="177">
        <v>0</v>
      </c>
      <c r="BU18" s="177">
        <f t="shared" si="21"/>
        <v>2</v>
      </c>
      <c r="BV18" s="177">
        <v>2</v>
      </c>
      <c r="BW18" s="202">
        <f t="shared" si="12"/>
        <v>7</v>
      </c>
      <c r="BX18" s="177">
        <f t="shared" si="12"/>
        <v>9</v>
      </c>
      <c r="BY18" s="177">
        <f t="shared" si="12"/>
        <v>4</v>
      </c>
      <c r="BZ18" s="177">
        <f t="shared" si="13"/>
        <v>13</v>
      </c>
      <c r="CA18" s="203">
        <f t="shared" si="14"/>
        <v>2</v>
      </c>
      <c r="CB18" s="48">
        <v>5</v>
      </c>
      <c r="CC18" s="48">
        <v>7</v>
      </c>
      <c r="CD18" s="48">
        <v>4</v>
      </c>
      <c r="CE18" s="48">
        <f t="shared" si="11"/>
        <v>11</v>
      </c>
      <c r="CF18" s="48">
        <v>0</v>
      </c>
      <c r="CG18" s="178"/>
    </row>
    <row r="19" spans="1:85" ht="16.5" customHeight="1" thickBot="1" x14ac:dyDescent="0.3">
      <c r="A19" s="178"/>
      <c r="B19" s="177" t="s">
        <v>36</v>
      </c>
      <c r="C19" s="320" t="s">
        <v>738</v>
      </c>
      <c r="D19" s="320"/>
      <c r="E19" s="320"/>
      <c r="F19" s="320"/>
      <c r="G19" s="330"/>
      <c r="H19" s="321">
        <v>1</v>
      </c>
      <c r="I19" s="175" t="s">
        <v>40</v>
      </c>
      <c r="L19" s="175" t="s">
        <v>740</v>
      </c>
      <c r="Q19" s="178"/>
      <c r="R19" s="178"/>
      <c r="S19" s="323"/>
      <c r="T19" s="349" t="s">
        <v>310</v>
      </c>
      <c r="U19" s="25"/>
      <c r="V19" s="25"/>
      <c r="W19" s="25"/>
      <c r="X19" s="25"/>
      <c r="Y19" s="25" t="s">
        <v>2</v>
      </c>
      <c r="Z19" s="254"/>
      <c r="AA19" s="25"/>
      <c r="AB19" s="349" t="s">
        <v>4</v>
      </c>
      <c r="AC19" s="349" t="s">
        <v>8</v>
      </c>
      <c r="AD19" s="349" t="s">
        <v>9</v>
      </c>
      <c r="AE19" s="349" t="s">
        <v>10</v>
      </c>
      <c r="AF19" s="423" t="s">
        <v>129</v>
      </c>
      <c r="AG19" s="423"/>
      <c r="AH19" s="349" t="s">
        <v>3</v>
      </c>
      <c r="AI19" s="349" t="s">
        <v>130</v>
      </c>
      <c r="AJ19" s="349" t="s">
        <v>5</v>
      </c>
      <c r="AK19" s="349" t="s">
        <v>7</v>
      </c>
      <c r="AL19" s="349" t="s">
        <v>6</v>
      </c>
      <c r="AM19" s="349" t="s">
        <v>131</v>
      </c>
      <c r="AN19" s="177"/>
      <c r="AO19" s="177"/>
      <c r="AP19" s="177"/>
      <c r="AQ19" s="170"/>
      <c r="AR19" s="178"/>
      <c r="AS19" s="34" t="s">
        <v>172</v>
      </c>
      <c r="AT19" s="220"/>
      <c r="AU19" s="221"/>
      <c r="AV19" s="32" t="s">
        <v>176</v>
      </c>
      <c r="AW19" s="199">
        <v>5</v>
      </c>
      <c r="AX19" s="199">
        <v>1</v>
      </c>
      <c r="AY19" s="199">
        <v>3</v>
      </c>
      <c r="AZ19" s="177">
        <f t="shared" ref="AZ19" si="22">+AY19+AX19</f>
        <v>4</v>
      </c>
      <c r="BA19" s="199">
        <v>0</v>
      </c>
      <c r="BB19" s="202">
        <f t="shared" si="8"/>
        <v>35</v>
      </c>
      <c r="BC19" s="177">
        <f t="shared" si="8"/>
        <v>6</v>
      </c>
      <c r="BD19" s="177">
        <f t="shared" si="8"/>
        <v>11</v>
      </c>
      <c r="BE19" s="177">
        <f t="shared" si="8"/>
        <v>17</v>
      </c>
      <c r="BF19" s="203">
        <f t="shared" si="8"/>
        <v>6</v>
      </c>
      <c r="BG19" s="31">
        <v>30</v>
      </c>
      <c r="BH19" s="31">
        <v>5</v>
      </c>
      <c r="BI19" s="31">
        <v>8</v>
      </c>
      <c r="BJ19" s="31">
        <f t="shared" ref="BJ19" si="23">+BH19+BI19</f>
        <v>13</v>
      </c>
      <c r="BK19" s="31">
        <v>6</v>
      </c>
      <c r="BL19" s="178"/>
      <c r="BM19" s="178"/>
      <c r="BN19" s="64">
        <v>6.5</v>
      </c>
      <c r="BP19" s="47" t="s">
        <v>531</v>
      </c>
      <c r="BQ19" s="174"/>
      <c r="BR19" s="177">
        <v>0</v>
      </c>
      <c r="BS19" s="177">
        <v>0</v>
      </c>
      <c r="BT19" s="177">
        <v>0</v>
      </c>
      <c r="BU19" s="177">
        <f t="shared" si="21"/>
        <v>0</v>
      </c>
      <c r="BV19" s="177">
        <v>0</v>
      </c>
      <c r="BW19" s="202">
        <f t="shared" si="12"/>
        <v>4</v>
      </c>
      <c r="BX19" s="177">
        <f t="shared" si="12"/>
        <v>1</v>
      </c>
      <c r="BY19" s="177">
        <f t="shared" si="12"/>
        <v>1</v>
      </c>
      <c r="BZ19" s="177">
        <f t="shared" si="13"/>
        <v>2</v>
      </c>
      <c r="CA19" s="203">
        <f t="shared" si="14"/>
        <v>0</v>
      </c>
      <c r="CB19" s="48">
        <v>4</v>
      </c>
      <c r="CC19" s="48">
        <v>1</v>
      </c>
      <c r="CD19" s="48">
        <v>1</v>
      </c>
      <c r="CE19" s="48">
        <f t="shared" si="11"/>
        <v>2</v>
      </c>
      <c r="CF19" s="48">
        <v>0</v>
      </c>
      <c r="CG19" s="178"/>
    </row>
    <row r="20" spans="1:85" ht="16.5" customHeight="1" x14ac:dyDescent="0.25">
      <c r="A20" s="178"/>
      <c r="C20" s="18"/>
      <c r="D20" s="18"/>
      <c r="E20" s="18"/>
      <c r="F20" s="18"/>
      <c r="G20" s="18"/>
      <c r="H20" s="321">
        <v>1</v>
      </c>
      <c r="I20" s="175" t="s">
        <v>71</v>
      </c>
      <c r="L20" s="175" t="s">
        <v>741</v>
      </c>
      <c r="Q20" s="178"/>
      <c r="R20" s="178"/>
      <c r="S20" s="323"/>
      <c r="T20" s="94">
        <v>7.5</v>
      </c>
      <c r="U20" s="106" t="s">
        <v>16</v>
      </c>
      <c r="V20" s="107"/>
      <c r="W20" s="106"/>
      <c r="X20" s="106"/>
      <c r="Y20" s="106" t="s">
        <v>17</v>
      </c>
      <c r="Z20" s="177"/>
      <c r="AA20" s="177"/>
      <c r="AB20" s="177">
        <f t="shared" ref="AB20:AE27" si="24">SUMIF($U$5:$U$12,$U20,AB$5:AB$12)+SUMIF($U$35:$U$42,$U20,AB$35:AB$42)</f>
        <v>10.5</v>
      </c>
      <c r="AC20" s="177">
        <f t="shared" si="24"/>
        <v>6</v>
      </c>
      <c r="AD20" s="177">
        <f t="shared" si="24"/>
        <v>3</v>
      </c>
      <c r="AE20" s="177">
        <f t="shared" si="24"/>
        <v>1</v>
      </c>
      <c r="AF20" s="411">
        <f t="shared" ref="AF20:AF29" si="25">+(AC20*2+AE20)/(2*AB20)</f>
        <v>0.61904761904761907</v>
      </c>
      <c r="AG20" s="411"/>
      <c r="AH20" s="177">
        <f t="shared" ref="AH20:AL27" si="26">SUMIF($U$5:$U$12,$U20,AH$5:AH$12)+SUMIF($U$35:$U$42,$U20,AH$35:AH$42)</f>
        <v>0</v>
      </c>
      <c r="AI20" s="177">
        <f t="shared" si="26"/>
        <v>0</v>
      </c>
      <c r="AJ20" s="177">
        <f t="shared" si="26"/>
        <v>15</v>
      </c>
      <c r="AK20" s="177">
        <f t="shared" si="26"/>
        <v>0</v>
      </c>
      <c r="AL20" s="177">
        <f t="shared" si="26"/>
        <v>4</v>
      </c>
      <c r="AM20" s="196">
        <f>+AJ20/AB20</f>
        <v>1.4285714285714286</v>
      </c>
      <c r="AN20" s="177"/>
      <c r="AO20" s="177"/>
      <c r="AP20" s="177"/>
      <c r="AQ20" s="170"/>
      <c r="AR20" s="178"/>
      <c r="AS20" s="64">
        <v>9</v>
      </c>
      <c r="AT20" s="48">
        <v>27</v>
      </c>
      <c r="AU20" s="47" t="s">
        <v>150</v>
      </c>
      <c r="AV20" s="175" t="s">
        <v>177</v>
      </c>
      <c r="AW20" s="177">
        <v>2</v>
      </c>
      <c r="AX20" s="177">
        <v>3</v>
      </c>
      <c r="AY20" s="177">
        <v>2</v>
      </c>
      <c r="AZ20" s="177">
        <f t="shared" ref="AZ20:AZ28" si="27">+AY20+AX20</f>
        <v>5</v>
      </c>
      <c r="BA20" s="177">
        <v>2</v>
      </c>
      <c r="BB20" s="202">
        <f t="shared" ref="BB20:BB28" si="28">+AW20+BG20</f>
        <v>17</v>
      </c>
      <c r="BC20" s="177">
        <f t="shared" ref="BC20:BC28" si="29">+AX20+BH20</f>
        <v>14</v>
      </c>
      <c r="BD20" s="177">
        <f t="shared" ref="BD20:BD28" si="30">+AY20+BI20</f>
        <v>14</v>
      </c>
      <c r="BE20" s="177">
        <f t="shared" ref="BE20:BE28" si="31">+AZ20+BJ20</f>
        <v>28</v>
      </c>
      <c r="BF20" s="203">
        <f t="shared" ref="BF20:BF28" si="32">+BA20+BK20</f>
        <v>6</v>
      </c>
      <c r="BG20" s="48">
        <v>15</v>
      </c>
      <c r="BH20" s="48">
        <v>11</v>
      </c>
      <c r="BI20" s="48">
        <v>12</v>
      </c>
      <c r="BJ20" s="48">
        <f>+BH20+BI20</f>
        <v>23</v>
      </c>
      <c r="BK20" s="48">
        <v>4</v>
      </c>
      <c r="BL20" s="178"/>
      <c r="BM20" s="178"/>
      <c r="BN20" s="64">
        <v>7</v>
      </c>
      <c r="BP20" s="47" t="s">
        <v>423</v>
      </c>
      <c r="BQ20" s="174"/>
      <c r="BR20" s="177">
        <v>0</v>
      </c>
      <c r="BS20" s="177">
        <v>0</v>
      </c>
      <c r="BT20" s="177">
        <v>0</v>
      </c>
      <c r="BU20" s="177">
        <f t="shared" si="21"/>
        <v>0</v>
      </c>
      <c r="BV20" s="177">
        <v>0</v>
      </c>
      <c r="BW20" s="202">
        <f t="shared" si="12"/>
        <v>1</v>
      </c>
      <c r="BX20" s="177">
        <f t="shared" si="12"/>
        <v>0</v>
      </c>
      <c r="BY20" s="177">
        <f t="shared" si="12"/>
        <v>0</v>
      </c>
      <c r="BZ20" s="177">
        <f t="shared" si="13"/>
        <v>0</v>
      </c>
      <c r="CA20" s="203">
        <f t="shared" si="14"/>
        <v>0</v>
      </c>
      <c r="CB20" s="48">
        <v>1</v>
      </c>
      <c r="CC20" s="48">
        <v>0</v>
      </c>
      <c r="CD20" s="48">
        <v>0</v>
      </c>
      <c r="CE20" s="48">
        <f t="shared" si="11"/>
        <v>0</v>
      </c>
      <c r="CF20" s="48">
        <v>0</v>
      </c>
      <c r="CG20" s="178"/>
    </row>
    <row r="21" spans="1:85" ht="16.5" customHeight="1" x14ac:dyDescent="0.25">
      <c r="A21" s="178"/>
      <c r="H21" s="321">
        <v>2</v>
      </c>
      <c r="I21" s="175" t="s">
        <v>89</v>
      </c>
      <c r="L21" s="175" t="s">
        <v>742</v>
      </c>
      <c r="Q21" s="178"/>
      <c r="R21" s="178"/>
      <c r="S21" s="323"/>
      <c r="T21" s="94">
        <v>7.5</v>
      </c>
      <c r="U21" s="106" t="s">
        <v>180</v>
      </c>
      <c r="V21" s="107"/>
      <c r="W21" s="106"/>
      <c r="X21" s="106"/>
      <c r="Y21" s="106" t="s">
        <v>173</v>
      </c>
      <c r="Z21" s="177"/>
      <c r="AA21" s="177"/>
      <c r="AB21" s="177">
        <f t="shared" si="24"/>
        <v>16</v>
      </c>
      <c r="AC21" s="177">
        <f t="shared" si="24"/>
        <v>11</v>
      </c>
      <c r="AD21" s="177">
        <f t="shared" si="24"/>
        <v>2</v>
      </c>
      <c r="AE21" s="177">
        <f t="shared" si="24"/>
        <v>3</v>
      </c>
      <c r="AF21" s="411">
        <f t="shared" si="25"/>
        <v>0.78125</v>
      </c>
      <c r="AG21" s="411"/>
      <c r="AH21" s="177">
        <f t="shared" si="26"/>
        <v>0</v>
      </c>
      <c r="AI21" s="177">
        <f t="shared" si="26"/>
        <v>3</v>
      </c>
      <c r="AJ21" s="177">
        <f t="shared" si="26"/>
        <v>25</v>
      </c>
      <c r="AK21" s="177">
        <f t="shared" si="26"/>
        <v>0</v>
      </c>
      <c r="AL21" s="177">
        <f t="shared" si="26"/>
        <v>3</v>
      </c>
      <c r="AM21" s="255">
        <f t="shared" ref="AM21:AM29" si="33">+AJ21/AB21</f>
        <v>1.5625</v>
      </c>
      <c r="AN21" s="177"/>
      <c r="AO21" s="177"/>
      <c r="AP21" s="177"/>
      <c r="AQ21" s="170"/>
      <c r="AR21" s="178"/>
      <c r="AS21" s="64">
        <v>7.5</v>
      </c>
      <c r="AT21" s="48">
        <v>7</v>
      </c>
      <c r="AU21" s="47" t="s">
        <v>46</v>
      </c>
      <c r="AV21" s="175" t="s">
        <v>177</v>
      </c>
      <c r="AW21" s="177">
        <v>3</v>
      </c>
      <c r="AX21" s="177">
        <v>2</v>
      </c>
      <c r="AY21" s="177">
        <v>2</v>
      </c>
      <c r="AZ21" s="177">
        <f t="shared" si="27"/>
        <v>4</v>
      </c>
      <c r="BA21" s="177">
        <v>2</v>
      </c>
      <c r="BB21" s="202">
        <f t="shared" si="28"/>
        <v>18</v>
      </c>
      <c r="BC21" s="177">
        <f t="shared" si="29"/>
        <v>4</v>
      </c>
      <c r="BD21" s="177">
        <f t="shared" si="30"/>
        <v>7</v>
      </c>
      <c r="BE21" s="177">
        <f t="shared" si="31"/>
        <v>11</v>
      </c>
      <c r="BF21" s="203">
        <f t="shared" si="32"/>
        <v>8</v>
      </c>
      <c r="BG21" s="48">
        <v>15</v>
      </c>
      <c r="BH21" s="48">
        <v>2</v>
      </c>
      <c r="BI21" s="48">
        <v>5</v>
      </c>
      <c r="BJ21" s="48">
        <f>+BH21+BI21</f>
        <v>7</v>
      </c>
      <c r="BK21" s="48">
        <v>6</v>
      </c>
      <c r="BL21" s="178"/>
      <c r="BM21" s="178"/>
      <c r="BN21" s="64">
        <v>8</v>
      </c>
      <c r="BP21" s="47" t="s">
        <v>398</v>
      </c>
      <c r="BQ21" s="174"/>
      <c r="BR21" s="177">
        <v>1</v>
      </c>
      <c r="BS21" s="177">
        <v>0</v>
      </c>
      <c r="BT21" s="177">
        <v>0</v>
      </c>
      <c r="BU21" s="177">
        <f t="shared" si="21"/>
        <v>0</v>
      </c>
      <c r="BV21" s="177">
        <v>0</v>
      </c>
      <c r="BW21" s="202">
        <f t="shared" si="12"/>
        <v>4</v>
      </c>
      <c r="BX21" s="177">
        <f t="shared" si="12"/>
        <v>1</v>
      </c>
      <c r="BY21" s="177">
        <f t="shared" si="12"/>
        <v>0</v>
      </c>
      <c r="BZ21" s="177">
        <f t="shared" si="13"/>
        <v>1</v>
      </c>
      <c r="CA21" s="203">
        <f t="shared" si="14"/>
        <v>0</v>
      </c>
      <c r="CB21" s="48">
        <v>3</v>
      </c>
      <c r="CC21" s="48">
        <v>1</v>
      </c>
      <c r="CD21" s="48">
        <v>0</v>
      </c>
      <c r="CE21" s="48">
        <f t="shared" si="11"/>
        <v>1</v>
      </c>
      <c r="CF21" s="48">
        <v>0</v>
      </c>
      <c r="CG21" s="178"/>
    </row>
    <row r="22" spans="1:85" ht="16.5" customHeight="1" x14ac:dyDescent="0.25">
      <c r="A22" s="178"/>
      <c r="H22" s="321">
        <v>2</v>
      </c>
      <c r="I22" s="175" t="s">
        <v>40</v>
      </c>
      <c r="L22" s="175" t="s">
        <v>743</v>
      </c>
      <c r="Q22" s="178"/>
      <c r="R22" s="178"/>
      <c r="S22" s="323"/>
      <c r="T22" s="94">
        <v>8</v>
      </c>
      <c r="U22" s="106" t="s">
        <v>18</v>
      </c>
      <c r="V22" s="107"/>
      <c r="W22" s="106"/>
      <c r="X22" s="106"/>
      <c r="Y22" s="106" t="s">
        <v>177</v>
      </c>
      <c r="Z22" s="177"/>
      <c r="AA22" s="177"/>
      <c r="AB22" s="177">
        <f t="shared" si="24"/>
        <v>18</v>
      </c>
      <c r="AC22" s="177">
        <f t="shared" si="24"/>
        <v>6</v>
      </c>
      <c r="AD22" s="177">
        <f t="shared" si="24"/>
        <v>7</v>
      </c>
      <c r="AE22" s="177">
        <f t="shared" si="24"/>
        <v>5</v>
      </c>
      <c r="AF22" s="411">
        <f t="shared" si="25"/>
        <v>0.47222222222222221</v>
      </c>
      <c r="AG22" s="411"/>
      <c r="AH22" s="177">
        <f t="shared" si="26"/>
        <v>0</v>
      </c>
      <c r="AI22" s="177">
        <f t="shared" si="26"/>
        <v>0</v>
      </c>
      <c r="AJ22" s="177">
        <f t="shared" si="26"/>
        <v>42</v>
      </c>
      <c r="AK22" s="177">
        <f t="shared" si="26"/>
        <v>1</v>
      </c>
      <c r="AL22" s="177">
        <f t="shared" si="26"/>
        <v>3</v>
      </c>
      <c r="AM22" s="255">
        <f t="shared" si="33"/>
        <v>2.3333333333333335</v>
      </c>
      <c r="AN22" s="177"/>
      <c r="AO22" s="177"/>
      <c r="AP22" s="177"/>
      <c r="AQ22" s="222"/>
      <c r="AR22" s="178"/>
      <c r="AS22" s="64">
        <v>7</v>
      </c>
      <c r="AT22" s="48">
        <v>10</v>
      </c>
      <c r="AU22" s="47" t="s">
        <v>267</v>
      </c>
      <c r="AV22" s="175" t="s">
        <v>177</v>
      </c>
      <c r="AW22" s="177">
        <v>3</v>
      </c>
      <c r="AX22" s="177">
        <v>2</v>
      </c>
      <c r="AY22" s="177">
        <v>2</v>
      </c>
      <c r="AZ22" s="177">
        <f t="shared" si="27"/>
        <v>4</v>
      </c>
      <c r="BA22" s="177">
        <v>0</v>
      </c>
      <c r="BB22" s="202">
        <f t="shared" si="28"/>
        <v>3</v>
      </c>
      <c r="BC22" s="177">
        <f t="shared" si="29"/>
        <v>2</v>
      </c>
      <c r="BD22" s="177">
        <f t="shared" si="30"/>
        <v>2</v>
      </c>
      <c r="BE22" s="177">
        <f t="shared" si="31"/>
        <v>4</v>
      </c>
      <c r="BF22" s="203">
        <f t="shared" si="32"/>
        <v>0</v>
      </c>
      <c r="BG22" s="48"/>
      <c r="BH22" s="48"/>
      <c r="BI22" s="48"/>
      <c r="BJ22" s="48"/>
      <c r="BK22" s="48"/>
      <c r="BL22" s="178"/>
      <c r="BM22" s="178"/>
      <c r="BN22" s="64">
        <v>7</v>
      </c>
      <c r="BP22" s="47" t="s">
        <v>422</v>
      </c>
      <c r="BQ22" s="174"/>
      <c r="BR22" s="177">
        <v>1</v>
      </c>
      <c r="BS22" s="177">
        <v>0</v>
      </c>
      <c r="BT22" s="177">
        <v>0</v>
      </c>
      <c r="BU22" s="177">
        <f t="shared" si="21"/>
        <v>0</v>
      </c>
      <c r="BV22" s="177">
        <v>0</v>
      </c>
      <c r="BW22" s="202">
        <f t="shared" ref="BW22:BY37" si="34">+CB22+BR22</f>
        <v>3</v>
      </c>
      <c r="BX22" s="177">
        <f t="shared" si="34"/>
        <v>0</v>
      </c>
      <c r="BY22" s="177">
        <f t="shared" si="34"/>
        <v>1</v>
      </c>
      <c r="BZ22" s="177">
        <f t="shared" si="13"/>
        <v>1</v>
      </c>
      <c r="CA22" s="203">
        <f t="shared" si="14"/>
        <v>0</v>
      </c>
      <c r="CB22" s="48">
        <v>2</v>
      </c>
      <c r="CC22" s="48">
        <v>0</v>
      </c>
      <c r="CD22" s="48">
        <v>1</v>
      </c>
      <c r="CE22" s="48">
        <f t="shared" si="11"/>
        <v>1</v>
      </c>
      <c r="CF22" s="48">
        <v>0</v>
      </c>
      <c r="CG22" s="178"/>
    </row>
    <row r="23" spans="1:85" ht="16.5" customHeight="1" x14ac:dyDescent="0.25">
      <c r="A23" s="178"/>
      <c r="B23" s="223"/>
      <c r="C23" s="224"/>
      <c r="D23" s="224"/>
      <c r="E23" s="224"/>
      <c r="F23" s="224"/>
      <c r="G23" s="224"/>
      <c r="H23" s="224"/>
      <c r="I23" s="224"/>
      <c r="J23" s="225"/>
      <c r="K23" s="225"/>
      <c r="L23" s="225"/>
      <c r="M23" s="225"/>
      <c r="N23" s="225"/>
      <c r="O23" s="225"/>
      <c r="P23" s="225"/>
      <c r="Q23" s="178"/>
      <c r="R23" s="178"/>
      <c r="S23" s="323"/>
      <c r="T23" s="94">
        <v>7.5</v>
      </c>
      <c r="U23" s="106" t="s">
        <v>149</v>
      </c>
      <c r="V23" s="107"/>
      <c r="W23" s="106"/>
      <c r="X23" s="106"/>
      <c r="Y23" s="106" t="s">
        <v>23</v>
      </c>
      <c r="Z23" s="177"/>
      <c r="AA23" s="177"/>
      <c r="AB23" s="177">
        <f t="shared" si="24"/>
        <v>17</v>
      </c>
      <c r="AC23" s="177">
        <f t="shared" si="24"/>
        <v>10</v>
      </c>
      <c r="AD23" s="177">
        <f t="shared" si="24"/>
        <v>6</v>
      </c>
      <c r="AE23" s="177">
        <f t="shared" si="24"/>
        <v>1</v>
      </c>
      <c r="AF23" s="411">
        <f t="shared" si="25"/>
        <v>0.61764705882352944</v>
      </c>
      <c r="AG23" s="411"/>
      <c r="AH23" s="177">
        <f t="shared" si="26"/>
        <v>2</v>
      </c>
      <c r="AI23" s="177">
        <f t="shared" si="26"/>
        <v>1</v>
      </c>
      <c r="AJ23" s="177">
        <f t="shared" si="26"/>
        <v>48</v>
      </c>
      <c r="AK23" s="177">
        <f t="shared" si="26"/>
        <v>1</v>
      </c>
      <c r="AL23" s="177">
        <f t="shared" si="26"/>
        <v>2</v>
      </c>
      <c r="AM23" s="255">
        <f t="shared" si="33"/>
        <v>2.8235294117647061</v>
      </c>
      <c r="AN23" s="177"/>
      <c r="AO23" s="177"/>
      <c r="AP23" s="177"/>
      <c r="AQ23" s="346"/>
      <c r="AR23" s="178"/>
      <c r="AS23" s="64">
        <v>7</v>
      </c>
      <c r="AT23" s="48">
        <v>55</v>
      </c>
      <c r="AU23" s="47" t="s">
        <v>118</v>
      </c>
      <c r="AV23" s="175" t="s">
        <v>177</v>
      </c>
      <c r="AW23" s="177">
        <v>3</v>
      </c>
      <c r="AX23" s="177">
        <v>0</v>
      </c>
      <c r="AY23" s="177">
        <v>2</v>
      </c>
      <c r="AZ23" s="177">
        <f t="shared" si="27"/>
        <v>2</v>
      </c>
      <c r="BA23" s="177">
        <v>0</v>
      </c>
      <c r="BB23" s="202">
        <f t="shared" si="28"/>
        <v>13</v>
      </c>
      <c r="BC23" s="177">
        <f t="shared" si="29"/>
        <v>0</v>
      </c>
      <c r="BD23" s="177">
        <f t="shared" si="30"/>
        <v>6</v>
      </c>
      <c r="BE23" s="177">
        <f t="shared" si="31"/>
        <v>6</v>
      </c>
      <c r="BF23" s="203">
        <f t="shared" si="32"/>
        <v>0</v>
      </c>
      <c r="BG23" s="48">
        <v>10</v>
      </c>
      <c r="BH23" s="48">
        <v>0</v>
      </c>
      <c r="BI23" s="48">
        <v>4</v>
      </c>
      <c r="BJ23" s="48">
        <f>+BH23+BI23</f>
        <v>4</v>
      </c>
      <c r="BK23" s="48">
        <v>0</v>
      </c>
      <c r="BL23" s="178"/>
      <c r="BM23" s="178"/>
      <c r="BN23" s="64">
        <v>7.5</v>
      </c>
      <c r="BP23" s="47" t="s">
        <v>396</v>
      </c>
      <c r="BQ23" s="174"/>
      <c r="BR23" s="177">
        <v>2</v>
      </c>
      <c r="BS23" s="177">
        <v>0</v>
      </c>
      <c r="BT23" s="177">
        <v>2</v>
      </c>
      <c r="BU23" s="177">
        <f t="shared" si="21"/>
        <v>2</v>
      </c>
      <c r="BV23" s="177">
        <v>2</v>
      </c>
      <c r="BW23" s="202">
        <f t="shared" si="34"/>
        <v>5</v>
      </c>
      <c r="BX23" s="177">
        <f t="shared" si="34"/>
        <v>0</v>
      </c>
      <c r="BY23" s="177">
        <f t="shared" si="34"/>
        <v>2</v>
      </c>
      <c r="BZ23" s="177">
        <f t="shared" si="13"/>
        <v>2</v>
      </c>
      <c r="CA23" s="203">
        <f t="shared" si="14"/>
        <v>2</v>
      </c>
      <c r="CB23" s="48">
        <v>3</v>
      </c>
      <c r="CC23" s="48">
        <v>0</v>
      </c>
      <c r="CD23" s="48">
        <v>0</v>
      </c>
      <c r="CE23" s="48">
        <f t="shared" si="11"/>
        <v>0</v>
      </c>
      <c r="CF23" s="48">
        <v>0</v>
      </c>
      <c r="CG23" s="178"/>
    </row>
    <row r="24" spans="1:85" ht="16.5" customHeight="1" x14ac:dyDescent="0.25">
      <c r="A24" s="178"/>
      <c r="B24" s="342" t="s">
        <v>65</v>
      </c>
      <c r="C24" s="327" t="s">
        <v>634</v>
      </c>
      <c r="D24" s="328"/>
      <c r="E24" s="320"/>
      <c r="F24" s="320"/>
      <c r="G24" s="330">
        <v>4</v>
      </c>
      <c r="H24" s="177">
        <v>1</v>
      </c>
      <c r="I24" s="175" t="s">
        <v>470</v>
      </c>
      <c r="J24" s="175"/>
      <c r="L24" s="175"/>
      <c r="M24" s="175" t="s">
        <v>254</v>
      </c>
      <c r="N24" s="175"/>
      <c r="O24" s="175"/>
      <c r="P24" s="175"/>
      <c r="Q24" s="178"/>
      <c r="R24" s="178"/>
      <c r="S24" s="323"/>
      <c r="T24" s="94">
        <v>7</v>
      </c>
      <c r="U24" s="106" t="s">
        <v>24</v>
      </c>
      <c r="V24" s="107"/>
      <c r="W24" s="106"/>
      <c r="X24" s="106"/>
      <c r="Y24" s="106" t="s">
        <v>25</v>
      </c>
      <c r="Z24" s="177"/>
      <c r="AA24" s="177"/>
      <c r="AB24" s="177">
        <f t="shared" si="24"/>
        <v>18</v>
      </c>
      <c r="AC24" s="177">
        <f t="shared" si="24"/>
        <v>8</v>
      </c>
      <c r="AD24" s="177">
        <f t="shared" si="24"/>
        <v>8</v>
      </c>
      <c r="AE24" s="177">
        <f t="shared" si="24"/>
        <v>2</v>
      </c>
      <c r="AF24" s="411">
        <f t="shared" si="25"/>
        <v>0.5</v>
      </c>
      <c r="AG24" s="411"/>
      <c r="AH24" s="177">
        <f t="shared" si="26"/>
        <v>2</v>
      </c>
      <c r="AI24" s="177">
        <f t="shared" si="26"/>
        <v>0</v>
      </c>
      <c r="AJ24" s="177">
        <f t="shared" si="26"/>
        <v>56</v>
      </c>
      <c r="AK24" s="177">
        <f t="shared" si="26"/>
        <v>1</v>
      </c>
      <c r="AL24" s="177">
        <f t="shared" si="26"/>
        <v>1</v>
      </c>
      <c r="AM24" s="255">
        <f t="shared" si="33"/>
        <v>3.1111111111111112</v>
      </c>
      <c r="AN24" s="177"/>
      <c r="AO24" s="177"/>
      <c r="AP24" s="177"/>
      <c r="AQ24" s="346"/>
      <c r="AR24" s="178"/>
      <c r="AS24" s="64">
        <v>6.5</v>
      </c>
      <c r="AT24" s="48">
        <v>2</v>
      </c>
      <c r="AU24" s="47" t="s">
        <v>161</v>
      </c>
      <c r="AV24" s="175" t="s">
        <v>177</v>
      </c>
      <c r="AW24" s="177">
        <v>3</v>
      </c>
      <c r="AX24" s="177">
        <v>1</v>
      </c>
      <c r="AY24" s="177">
        <v>0</v>
      </c>
      <c r="AZ24" s="177">
        <f t="shared" si="27"/>
        <v>1</v>
      </c>
      <c r="BA24" s="177">
        <v>0</v>
      </c>
      <c r="BB24" s="202">
        <f t="shared" si="28"/>
        <v>18</v>
      </c>
      <c r="BC24" s="177">
        <f t="shared" si="29"/>
        <v>6</v>
      </c>
      <c r="BD24" s="177">
        <f t="shared" si="30"/>
        <v>8</v>
      </c>
      <c r="BE24" s="177">
        <f t="shared" si="31"/>
        <v>14</v>
      </c>
      <c r="BF24" s="203">
        <f t="shared" si="32"/>
        <v>0</v>
      </c>
      <c r="BG24" s="48">
        <v>15</v>
      </c>
      <c r="BH24" s="48">
        <v>5</v>
      </c>
      <c r="BI24" s="48">
        <v>8</v>
      </c>
      <c r="BJ24" s="48">
        <f>+BH24+BI24</f>
        <v>13</v>
      </c>
      <c r="BK24" s="48">
        <v>0</v>
      </c>
      <c r="BL24" s="178"/>
      <c r="BM24" s="178"/>
      <c r="BN24" s="64">
        <v>6.5</v>
      </c>
      <c r="BP24" s="47" t="s">
        <v>242</v>
      </c>
      <c r="BQ24" s="47" t="s">
        <v>693</v>
      </c>
      <c r="BR24" s="177"/>
      <c r="BS24" s="177"/>
      <c r="BT24" s="177"/>
      <c r="BU24" s="177"/>
      <c r="BV24" s="177"/>
      <c r="BW24" s="202">
        <f t="shared" si="34"/>
        <v>14</v>
      </c>
      <c r="BX24" s="177">
        <f t="shared" si="34"/>
        <v>2</v>
      </c>
      <c r="BY24" s="177">
        <f t="shared" si="34"/>
        <v>3</v>
      </c>
      <c r="BZ24" s="177">
        <f t="shared" si="13"/>
        <v>5</v>
      </c>
      <c r="CA24" s="203">
        <f t="shared" si="14"/>
        <v>0</v>
      </c>
      <c r="CB24" s="48">
        <v>14</v>
      </c>
      <c r="CC24" s="48">
        <v>2</v>
      </c>
      <c r="CD24" s="48">
        <v>3</v>
      </c>
      <c r="CE24" s="48">
        <f t="shared" si="11"/>
        <v>5</v>
      </c>
      <c r="CF24" s="48">
        <v>0</v>
      </c>
      <c r="CG24" s="178"/>
    </row>
    <row r="25" spans="1:85" ht="16.5" customHeight="1" x14ac:dyDescent="0.25">
      <c r="A25" s="178"/>
      <c r="B25" s="177" t="s">
        <v>36</v>
      </c>
      <c r="C25" s="329"/>
      <c r="D25" s="329" t="s">
        <v>190</v>
      </c>
      <c r="E25" s="329"/>
      <c r="F25" s="320"/>
      <c r="G25" s="328"/>
      <c r="H25" s="177">
        <v>1</v>
      </c>
      <c r="I25" s="175" t="s">
        <v>73</v>
      </c>
      <c r="J25" s="175"/>
      <c r="L25" s="175" t="s">
        <v>745</v>
      </c>
      <c r="M25" s="175"/>
      <c r="N25" s="175"/>
      <c r="O25" s="175"/>
      <c r="P25" s="175"/>
      <c r="Q25" s="178"/>
      <c r="R25" s="178"/>
      <c r="S25" s="323"/>
      <c r="T25" s="94">
        <v>8</v>
      </c>
      <c r="U25" s="106" t="s">
        <v>126</v>
      </c>
      <c r="V25" s="107"/>
      <c r="W25" s="106"/>
      <c r="X25" s="106"/>
      <c r="Y25" s="106" t="s">
        <v>21</v>
      </c>
      <c r="Z25" s="177"/>
      <c r="AA25" s="177"/>
      <c r="AB25" s="177">
        <f t="shared" si="24"/>
        <v>18</v>
      </c>
      <c r="AC25" s="177">
        <f t="shared" si="24"/>
        <v>4</v>
      </c>
      <c r="AD25" s="177">
        <f t="shared" si="24"/>
        <v>12</v>
      </c>
      <c r="AE25" s="177">
        <f t="shared" si="24"/>
        <v>2</v>
      </c>
      <c r="AF25" s="411">
        <f t="shared" si="25"/>
        <v>0.27777777777777779</v>
      </c>
      <c r="AG25" s="411"/>
      <c r="AH25" s="177">
        <f t="shared" si="26"/>
        <v>0</v>
      </c>
      <c r="AI25" s="177">
        <f t="shared" si="26"/>
        <v>0</v>
      </c>
      <c r="AJ25" s="177">
        <f t="shared" si="26"/>
        <v>57</v>
      </c>
      <c r="AK25" s="177">
        <f t="shared" si="26"/>
        <v>2</v>
      </c>
      <c r="AL25" s="177">
        <f t="shared" si="26"/>
        <v>1</v>
      </c>
      <c r="AM25" s="255">
        <f t="shared" si="33"/>
        <v>3.1666666666666665</v>
      </c>
      <c r="AN25" s="177"/>
      <c r="AO25" s="177"/>
      <c r="AP25" s="177"/>
      <c r="AQ25" s="346"/>
      <c r="AR25" s="178"/>
      <c r="AS25" s="64">
        <v>7.5</v>
      </c>
      <c r="AT25" s="48">
        <v>4</v>
      </c>
      <c r="AU25" s="47" t="s">
        <v>90</v>
      </c>
      <c r="AV25" s="175" t="s">
        <v>177</v>
      </c>
      <c r="AW25" s="177">
        <v>3</v>
      </c>
      <c r="AX25" s="177">
        <v>0</v>
      </c>
      <c r="AY25" s="177">
        <v>1</v>
      </c>
      <c r="AZ25" s="177">
        <f t="shared" si="27"/>
        <v>1</v>
      </c>
      <c r="BA25" s="177">
        <v>0</v>
      </c>
      <c r="BB25" s="202">
        <f t="shared" si="28"/>
        <v>16</v>
      </c>
      <c r="BC25" s="177">
        <f t="shared" si="29"/>
        <v>4</v>
      </c>
      <c r="BD25" s="177">
        <f t="shared" si="30"/>
        <v>7</v>
      </c>
      <c r="BE25" s="177">
        <f t="shared" si="31"/>
        <v>11</v>
      </c>
      <c r="BF25" s="203">
        <f t="shared" si="32"/>
        <v>0</v>
      </c>
      <c r="BG25" s="48">
        <v>13</v>
      </c>
      <c r="BH25" s="48">
        <v>4</v>
      </c>
      <c r="BI25" s="48">
        <v>6</v>
      </c>
      <c r="BJ25" s="48">
        <f>+BH25+BI25</f>
        <v>10</v>
      </c>
      <c r="BK25" s="48">
        <v>0</v>
      </c>
      <c r="BL25" s="178"/>
      <c r="BM25" s="178"/>
      <c r="BN25" s="64">
        <v>8</v>
      </c>
      <c r="BP25" s="47" t="s">
        <v>458</v>
      </c>
      <c r="BQ25" s="47"/>
      <c r="BR25" s="177">
        <v>0</v>
      </c>
      <c r="BS25" s="177">
        <v>0</v>
      </c>
      <c r="BT25" s="177">
        <v>0</v>
      </c>
      <c r="BU25" s="177">
        <f>+BS25+BT25</f>
        <v>0</v>
      </c>
      <c r="BV25" s="177">
        <v>0</v>
      </c>
      <c r="BW25" s="202">
        <f t="shared" si="34"/>
        <v>5</v>
      </c>
      <c r="BX25" s="177">
        <f t="shared" si="34"/>
        <v>6</v>
      </c>
      <c r="BY25" s="177">
        <f t="shared" si="34"/>
        <v>0</v>
      </c>
      <c r="BZ25" s="177">
        <f t="shared" si="13"/>
        <v>6</v>
      </c>
      <c r="CA25" s="203">
        <f t="shared" si="14"/>
        <v>0</v>
      </c>
      <c r="CB25" s="48">
        <v>5</v>
      </c>
      <c r="CC25" s="48">
        <v>6</v>
      </c>
      <c r="CD25" s="48">
        <v>0</v>
      </c>
      <c r="CE25" s="48">
        <f t="shared" si="11"/>
        <v>6</v>
      </c>
      <c r="CF25" s="48">
        <v>0</v>
      </c>
      <c r="CG25" s="178"/>
    </row>
    <row r="26" spans="1:85" ht="16.5" customHeight="1" x14ac:dyDescent="0.25">
      <c r="A26" s="178"/>
      <c r="B26" s="174"/>
      <c r="C26" s="18"/>
      <c r="D26" s="329"/>
      <c r="E26" s="329"/>
      <c r="F26" s="324"/>
      <c r="G26" s="324"/>
      <c r="H26" s="177">
        <v>1</v>
      </c>
      <c r="I26" s="175" t="s">
        <v>470</v>
      </c>
      <c r="J26" s="175"/>
      <c r="L26" s="175" t="s">
        <v>166</v>
      </c>
      <c r="M26" s="175"/>
      <c r="N26" s="175"/>
      <c r="O26" s="175"/>
      <c r="P26" s="175"/>
      <c r="Q26" s="178"/>
      <c r="R26" s="178"/>
      <c r="S26" s="323"/>
      <c r="T26" s="94">
        <v>7</v>
      </c>
      <c r="U26" s="106" t="s">
        <v>22</v>
      </c>
      <c r="V26" s="107"/>
      <c r="W26" s="106"/>
      <c r="X26" s="106"/>
      <c r="Y26" s="106" t="s">
        <v>15</v>
      </c>
      <c r="Z26" s="177"/>
      <c r="AA26" s="177"/>
      <c r="AB26" s="177">
        <f t="shared" si="24"/>
        <v>17</v>
      </c>
      <c r="AC26" s="177">
        <f t="shared" si="24"/>
        <v>4</v>
      </c>
      <c r="AD26" s="177">
        <f t="shared" si="24"/>
        <v>7</v>
      </c>
      <c r="AE26" s="177">
        <f t="shared" si="24"/>
        <v>6</v>
      </c>
      <c r="AF26" s="411">
        <f t="shared" si="25"/>
        <v>0.41176470588235292</v>
      </c>
      <c r="AG26" s="411"/>
      <c r="AH26" s="177">
        <f t="shared" si="26"/>
        <v>0</v>
      </c>
      <c r="AI26" s="177">
        <f t="shared" si="26"/>
        <v>1</v>
      </c>
      <c r="AJ26" s="177">
        <f t="shared" si="26"/>
        <v>60</v>
      </c>
      <c r="AK26" s="177">
        <f t="shared" si="26"/>
        <v>0</v>
      </c>
      <c r="AL26" s="177">
        <f t="shared" si="26"/>
        <v>0</v>
      </c>
      <c r="AM26" s="255">
        <f t="shared" si="33"/>
        <v>3.5294117647058822</v>
      </c>
      <c r="AN26" s="177"/>
      <c r="AO26" s="177"/>
      <c r="AP26" s="177"/>
      <c r="AQ26" s="346"/>
      <c r="AR26" s="178"/>
      <c r="AS26" s="64">
        <v>8</v>
      </c>
      <c r="AT26" s="48">
        <v>5</v>
      </c>
      <c r="AU26" s="47" t="s">
        <v>76</v>
      </c>
      <c r="AV26" s="175" t="s">
        <v>177</v>
      </c>
      <c r="AW26" s="177">
        <v>3</v>
      </c>
      <c r="AX26" s="177">
        <v>0</v>
      </c>
      <c r="AY26" s="177">
        <v>1</v>
      </c>
      <c r="AZ26" s="177">
        <f t="shared" si="27"/>
        <v>1</v>
      </c>
      <c r="BA26" s="177">
        <v>0</v>
      </c>
      <c r="BB26" s="202">
        <f t="shared" si="28"/>
        <v>17</v>
      </c>
      <c r="BC26" s="177">
        <f t="shared" si="29"/>
        <v>2</v>
      </c>
      <c r="BD26" s="177">
        <f t="shared" si="30"/>
        <v>5</v>
      </c>
      <c r="BE26" s="177">
        <f t="shared" si="31"/>
        <v>7</v>
      </c>
      <c r="BF26" s="203">
        <f t="shared" si="32"/>
        <v>0</v>
      </c>
      <c r="BG26" s="48">
        <v>14</v>
      </c>
      <c r="BH26" s="48">
        <v>2</v>
      </c>
      <c r="BI26" s="48">
        <v>4</v>
      </c>
      <c r="BJ26" s="48">
        <f>+BH26+BI26</f>
        <v>6</v>
      </c>
      <c r="BK26" s="48">
        <v>0</v>
      </c>
      <c r="BL26" s="178"/>
      <c r="BM26" s="178"/>
      <c r="BN26" s="64">
        <v>8.5</v>
      </c>
      <c r="BP26" s="47" t="s">
        <v>480</v>
      </c>
      <c r="BQ26" s="47" t="s">
        <v>694</v>
      </c>
      <c r="BR26" s="177"/>
      <c r="BS26" s="177"/>
      <c r="BT26" s="177"/>
      <c r="BU26" s="177"/>
      <c r="BV26" s="177"/>
      <c r="BW26" s="202">
        <f t="shared" si="34"/>
        <v>5</v>
      </c>
      <c r="BX26" s="177">
        <f t="shared" si="34"/>
        <v>2</v>
      </c>
      <c r="BY26" s="177">
        <f t="shared" si="34"/>
        <v>2</v>
      </c>
      <c r="BZ26" s="177">
        <f t="shared" si="13"/>
        <v>4</v>
      </c>
      <c r="CA26" s="203">
        <f t="shared" si="14"/>
        <v>2</v>
      </c>
      <c r="CB26" s="48">
        <v>5</v>
      </c>
      <c r="CC26" s="48">
        <v>2</v>
      </c>
      <c r="CD26" s="48">
        <v>2</v>
      </c>
      <c r="CE26" s="48">
        <f t="shared" si="11"/>
        <v>4</v>
      </c>
      <c r="CF26" s="48">
        <v>2</v>
      </c>
      <c r="CG26" s="178"/>
    </row>
    <row r="27" spans="1:85" ht="16.5" customHeight="1" x14ac:dyDescent="0.25">
      <c r="A27" s="178"/>
      <c r="C27" s="329"/>
      <c r="D27" s="329"/>
      <c r="E27" s="329"/>
      <c r="F27" s="18"/>
      <c r="G27" s="18"/>
      <c r="H27" s="177">
        <v>2</v>
      </c>
      <c r="I27" s="175" t="s">
        <v>166</v>
      </c>
      <c r="J27" s="175"/>
      <c r="L27" s="175" t="s">
        <v>749</v>
      </c>
      <c r="M27" s="175"/>
      <c r="N27" s="175"/>
      <c r="O27" s="175"/>
      <c r="P27" s="175"/>
      <c r="Q27" s="178"/>
      <c r="R27" s="178"/>
      <c r="S27" s="323"/>
      <c r="T27" s="94">
        <v>7.5</v>
      </c>
      <c r="U27" s="106" t="s">
        <v>127</v>
      </c>
      <c r="V27" s="107"/>
      <c r="W27" s="106"/>
      <c r="X27" s="106"/>
      <c r="Y27" s="106" t="s">
        <v>19</v>
      </c>
      <c r="Z27" s="177"/>
      <c r="AA27" s="177"/>
      <c r="AB27" s="177">
        <f t="shared" si="24"/>
        <v>17</v>
      </c>
      <c r="AC27" s="177">
        <f t="shared" si="24"/>
        <v>3</v>
      </c>
      <c r="AD27" s="177">
        <f t="shared" si="24"/>
        <v>11</v>
      </c>
      <c r="AE27" s="177">
        <f t="shared" si="24"/>
        <v>3</v>
      </c>
      <c r="AF27" s="411">
        <f t="shared" si="25"/>
        <v>0.26470588235294118</v>
      </c>
      <c r="AG27" s="411"/>
      <c r="AH27" s="177">
        <f t="shared" si="26"/>
        <v>0</v>
      </c>
      <c r="AI27" s="177">
        <f t="shared" si="26"/>
        <v>1</v>
      </c>
      <c r="AJ27" s="177">
        <f t="shared" si="26"/>
        <v>62</v>
      </c>
      <c r="AK27" s="177">
        <f t="shared" si="26"/>
        <v>2</v>
      </c>
      <c r="AL27" s="177">
        <f t="shared" si="26"/>
        <v>0</v>
      </c>
      <c r="AM27" s="255">
        <f t="shared" si="33"/>
        <v>3.6470588235294117</v>
      </c>
      <c r="AN27" s="177"/>
      <c r="AO27" s="177"/>
      <c r="AP27" s="177"/>
      <c r="AQ27" s="346"/>
      <c r="AR27" s="178"/>
      <c r="AS27" s="64">
        <v>6</v>
      </c>
      <c r="AT27" s="48">
        <v>8</v>
      </c>
      <c r="AU27" s="47" t="s">
        <v>187</v>
      </c>
      <c r="AV27" s="175" t="s">
        <v>177</v>
      </c>
      <c r="AW27" s="177">
        <v>3</v>
      </c>
      <c r="AX27" s="177">
        <v>0</v>
      </c>
      <c r="AY27" s="177">
        <v>1</v>
      </c>
      <c r="AZ27" s="177">
        <f t="shared" si="27"/>
        <v>1</v>
      </c>
      <c r="BA27" s="177">
        <v>2</v>
      </c>
      <c r="BB27" s="202">
        <f t="shared" si="28"/>
        <v>15</v>
      </c>
      <c r="BC27" s="177">
        <f t="shared" si="29"/>
        <v>2</v>
      </c>
      <c r="BD27" s="177">
        <f t="shared" si="30"/>
        <v>4</v>
      </c>
      <c r="BE27" s="177">
        <f t="shared" si="31"/>
        <v>6</v>
      </c>
      <c r="BF27" s="203">
        <f t="shared" si="32"/>
        <v>2</v>
      </c>
      <c r="BG27" s="48">
        <v>12</v>
      </c>
      <c r="BH27" s="48">
        <v>2</v>
      </c>
      <c r="BI27" s="48">
        <v>3</v>
      </c>
      <c r="BJ27" s="48">
        <f>+BH27+BI27</f>
        <v>5</v>
      </c>
      <c r="BK27" s="48">
        <v>0</v>
      </c>
      <c r="BL27" s="178"/>
      <c r="BM27" s="178"/>
      <c r="BN27" s="64">
        <v>7</v>
      </c>
      <c r="BP27" s="47" t="s">
        <v>266</v>
      </c>
      <c r="BQ27" s="47"/>
      <c r="BR27" s="177">
        <v>0</v>
      </c>
      <c r="BS27" s="177">
        <v>0</v>
      </c>
      <c r="BT27" s="177">
        <v>0</v>
      </c>
      <c r="BU27" s="177">
        <f>+BS27+BT27</f>
        <v>0</v>
      </c>
      <c r="BV27" s="177">
        <v>0</v>
      </c>
      <c r="BW27" s="202">
        <f t="shared" si="34"/>
        <v>1</v>
      </c>
      <c r="BX27" s="177">
        <f t="shared" si="34"/>
        <v>0</v>
      </c>
      <c r="BY27" s="177">
        <f t="shared" si="34"/>
        <v>2</v>
      </c>
      <c r="BZ27" s="177">
        <f t="shared" si="13"/>
        <v>2</v>
      </c>
      <c r="CA27" s="203">
        <f t="shared" si="14"/>
        <v>0</v>
      </c>
      <c r="CB27" s="48">
        <v>1</v>
      </c>
      <c r="CC27" s="48">
        <v>0</v>
      </c>
      <c r="CD27" s="48">
        <v>2</v>
      </c>
      <c r="CE27" s="48">
        <f t="shared" si="11"/>
        <v>2</v>
      </c>
      <c r="CF27" s="48">
        <v>0</v>
      </c>
      <c r="CG27" s="178"/>
    </row>
    <row r="28" spans="1:85" ht="16.5" customHeight="1" thickBot="1" x14ac:dyDescent="0.3">
      <c r="A28" s="178"/>
      <c r="C28" s="18"/>
      <c r="D28" s="329"/>
      <c r="E28" s="329"/>
      <c r="F28" s="18"/>
      <c r="G28" s="18"/>
      <c r="H28" s="177"/>
      <c r="I28" s="175"/>
      <c r="J28" s="175"/>
      <c r="L28" s="175"/>
      <c r="M28" s="175"/>
      <c r="N28" s="175"/>
      <c r="O28" s="175"/>
      <c r="P28" s="175"/>
      <c r="Q28" s="178"/>
      <c r="R28" s="178"/>
      <c r="S28" s="323"/>
      <c r="T28" s="174"/>
      <c r="U28" s="175" t="s">
        <v>26</v>
      </c>
      <c r="V28" s="174"/>
      <c r="W28" s="175"/>
      <c r="X28" s="176"/>
      <c r="Y28" s="175"/>
      <c r="Z28" s="177"/>
      <c r="AA28" s="177"/>
      <c r="AB28" s="177">
        <f>+AB13+AB43</f>
        <v>12.5</v>
      </c>
      <c r="AC28" s="177">
        <f>+AC13+AC43</f>
        <v>8</v>
      </c>
      <c r="AD28" s="177">
        <f>+AD13+AD43</f>
        <v>4</v>
      </c>
      <c r="AE28" s="177">
        <f>+AE13+AE43</f>
        <v>1</v>
      </c>
      <c r="AF28" s="411">
        <f t="shared" si="25"/>
        <v>0.68</v>
      </c>
      <c r="AG28" s="411"/>
      <c r="AH28" s="177">
        <f>+AH13+AH43</f>
        <v>2</v>
      </c>
      <c r="AI28" s="177">
        <f>+AI13+AI43</f>
        <v>0</v>
      </c>
      <c r="AJ28" s="177">
        <f>+AJ13+AJ43</f>
        <v>25</v>
      </c>
      <c r="AK28" s="177">
        <f>+AK13+AK43</f>
        <v>0</v>
      </c>
      <c r="AL28" s="177">
        <f>+AL13+AL43</f>
        <v>0</v>
      </c>
      <c r="AM28" s="256">
        <f t="shared" si="33"/>
        <v>2</v>
      </c>
      <c r="AN28" s="177"/>
      <c r="AO28" s="177"/>
      <c r="AP28" s="177"/>
      <c r="AQ28" s="346"/>
      <c r="AR28" s="178"/>
      <c r="AS28" s="64">
        <v>8.5</v>
      </c>
      <c r="AT28" s="48">
        <v>9</v>
      </c>
      <c r="AU28" s="47" t="s">
        <v>424</v>
      </c>
      <c r="AV28" s="175" t="s">
        <v>177</v>
      </c>
      <c r="AW28" s="177">
        <v>2</v>
      </c>
      <c r="AX28" s="177">
        <v>0</v>
      </c>
      <c r="AY28" s="177">
        <v>1</v>
      </c>
      <c r="AZ28" s="177">
        <f t="shared" si="27"/>
        <v>1</v>
      </c>
      <c r="BA28" s="177">
        <v>4</v>
      </c>
      <c r="BB28" s="202">
        <f t="shared" si="28"/>
        <v>2</v>
      </c>
      <c r="BC28" s="177">
        <f t="shared" si="29"/>
        <v>0</v>
      </c>
      <c r="BD28" s="177">
        <f t="shared" si="30"/>
        <v>1</v>
      </c>
      <c r="BE28" s="177">
        <f t="shared" si="31"/>
        <v>1</v>
      </c>
      <c r="BF28" s="203">
        <f t="shared" si="32"/>
        <v>4</v>
      </c>
      <c r="BG28" s="48"/>
      <c r="BH28" s="48"/>
      <c r="BI28" s="48"/>
      <c r="BJ28" s="48"/>
      <c r="BK28" s="48"/>
      <c r="BL28" s="178"/>
      <c r="BM28" s="178"/>
      <c r="BN28" s="64">
        <v>9</v>
      </c>
      <c r="BP28" s="47" t="s">
        <v>431</v>
      </c>
      <c r="BQ28" s="47"/>
      <c r="BR28" s="177">
        <v>0</v>
      </c>
      <c r="BS28" s="177">
        <v>0</v>
      </c>
      <c r="BT28" s="177">
        <v>0</v>
      </c>
      <c r="BU28" s="177">
        <f>+BS28+BT28</f>
        <v>0</v>
      </c>
      <c r="BV28" s="177">
        <v>0</v>
      </c>
      <c r="BW28" s="202">
        <f t="shared" si="34"/>
        <v>4</v>
      </c>
      <c r="BX28" s="177">
        <f t="shared" si="34"/>
        <v>1</v>
      </c>
      <c r="BY28" s="177">
        <f t="shared" si="34"/>
        <v>1</v>
      </c>
      <c r="BZ28" s="177">
        <f t="shared" si="13"/>
        <v>2</v>
      </c>
      <c r="CA28" s="203">
        <f t="shared" si="14"/>
        <v>0</v>
      </c>
      <c r="CB28" s="48">
        <v>4</v>
      </c>
      <c r="CC28" s="48">
        <v>1</v>
      </c>
      <c r="CD28" s="48">
        <v>1</v>
      </c>
      <c r="CE28" s="48">
        <f t="shared" si="11"/>
        <v>2</v>
      </c>
      <c r="CF28" s="48">
        <v>0</v>
      </c>
      <c r="CG28" s="178"/>
    </row>
    <row r="29" spans="1:85" ht="16.5" customHeight="1" x14ac:dyDescent="0.25">
      <c r="A29" s="178"/>
      <c r="B29" s="324"/>
      <c r="C29" s="327" t="s">
        <v>647</v>
      </c>
      <c r="D29" s="328"/>
      <c r="E29" s="320"/>
      <c r="F29" s="320"/>
      <c r="G29" s="330">
        <v>3</v>
      </c>
      <c r="H29" s="177">
        <v>1</v>
      </c>
      <c r="I29" s="175" t="s">
        <v>230</v>
      </c>
      <c r="J29" s="175"/>
      <c r="K29" s="175"/>
      <c r="L29" s="175" t="s">
        <v>118</v>
      </c>
      <c r="M29" s="175"/>
      <c r="N29" s="175"/>
      <c r="O29" s="175"/>
      <c r="P29" s="175"/>
      <c r="Q29" s="178"/>
      <c r="R29" s="178"/>
      <c r="S29" s="323"/>
      <c r="T29" s="84"/>
      <c r="U29" s="84"/>
      <c r="V29" s="83" t="s">
        <v>655</v>
      </c>
      <c r="W29" s="84"/>
      <c r="X29" s="84"/>
      <c r="Y29" s="84"/>
      <c r="Z29" s="83"/>
      <c r="AA29" s="68"/>
      <c r="AB29" s="68">
        <f t="shared" ref="AB29:AE29" si="35">SUM(AB20:AB28)</f>
        <v>144</v>
      </c>
      <c r="AC29" s="68">
        <f t="shared" si="35"/>
        <v>60</v>
      </c>
      <c r="AD29" s="68">
        <f t="shared" si="35"/>
        <v>60</v>
      </c>
      <c r="AE29" s="68">
        <f t="shared" si="35"/>
        <v>24</v>
      </c>
      <c r="AF29" s="413">
        <f t="shared" si="25"/>
        <v>0.5</v>
      </c>
      <c r="AG29" s="413"/>
      <c r="AH29" s="68">
        <f t="shared" ref="AH29:AL29" si="36">SUM(AH20:AH28)</f>
        <v>6</v>
      </c>
      <c r="AI29" s="68">
        <f t="shared" si="36"/>
        <v>6</v>
      </c>
      <c r="AJ29" s="68">
        <f t="shared" si="36"/>
        <v>390</v>
      </c>
      <c r="AK29" s="68">
        <f t="shared" si="36"/>
        <v>7</v>
      </c>
      <c r="AL29" s="68">
        <f t="shared" si="36"/>
        <v>14</v>
      </c>
      <c r="AM29" s="196">
        <f t="shared" si="33"/>
        <v>2.7083333333333335</v>
      </c>
      <c r="AN29" s="177"/>
      <c r="AO29" s="177"/>
      <c r="AP29" s="177"/>
      <c r="AQ29" s="346"/>
      <c r="AR29" s="178"/>
      <c r="AS29" s="64">
        <v>8.5</v>
      </c>
      <c r="AT29" s="48"/>
      <c r="AU29" s="47" t="s">
        <v>143</v>
      </c>
      <c r="AV29" s="175" t="s">
        <v>177</v>
      </c>
      <c r="AW29" s="177"/>
      <c r="AX29" s="177"/>
      <c r="AY29" s="177"/>
      <c r="AZ29" s="177"/>
      <c r="BA29" s="177"/>
      <c r="BB29" s="202">
        <f t="shared" ref="BB29:BF33" si="37">+AW29+BG29</f>
        <v>7</v>
      </c>
      <c r="BC29" s="177">
        <f t="shared" si="37"/>
        <v>5</v>
      </c>
      <c r="BD29" s="177">
        <f t="shared" si="37"/>
        <v>2</v>
      </c>
      <c r="BE29" s="177">
        <f t="shared" si="37"/>
        <v>7</v>
      </c>
      <c r="BF29" s="203">
        <f t="shared" si="37"/>
        <v>0</v>
      </c>
      <c r="BG29" s="48">
        <v>7</v>
      </c>
      <c r="BH29" s="48">
        <v>5</v>
      </c>
      <c r="BI29" s="48">
        <v>2</v>
      </c>
      <c r="BJ29" s="48">
        <f>+BH29+BI29</f>
        <v>7</v>
      </c>
      <c r="BK29" s="48">
        <v>0</v>
      </c>
      <c r="BL29" s="178"/>
      <c r="BM29" s="178"/>
      <c r="BN29" s="64">
        <v>7.5</v>
      </c>
      <c r="BP29" s="47" t="s">
        <v>303</v>
      </c>
      <c r="BQ29" s="47" t="s">
        <v>695</v>
      </c>
      <c r="BR29" s="177"/>
      <c r="BS29" s="177"/>
      <c r="BT29" s="177"/>
      <c r="BU29" s="177"/>
      <c r="BV29" s="177"/>
      <c r="BW29" s="202">
        <f t="shared" si="34"/>
        <v>8</v>
      </c>
      <c r="BX29" s="177">
        <f t="shared" si="34"/>
        <v>0</v>
      </c>
      <c r="BY29" s="177">
        <f t="shared" si="34"/>
        <v>2</v>
      </c>
      <c r="BZ29" s="177">
        <f t="shared" si="13"/>
        <v>2</v>
      </c>
      <c r="CA29" s="203">
        <f t="shared" si="14"/>
        <v>2</v>
      </c>
      <c r="CB29" s="48">
        <v>8</v>
      </c>
      <c r="CC29" s="48">
        <v>0</v>
      </c>
      <c r="CD29" s="48">
        <v>2</v>
      </c>
      <c r="CE29" s="48">
        <f t="shared" si="11"/>
        <v>2</v>
      </c>
      <c r="CF29" s="48">
        <v>2</v>
      </c>
      <c r="CG29" s="178"/>
    </row>
    <row r="30" spans="1:85" ht="16.5" customHeight="1" x14ac:dyDescent="0.25">
      <c r="A30" s="178"/>
      <c r="B30" s="321" t="s">
        <v>36</v>
      </c>
      <c r="C30" s="320"/>
      <c r="D30" s="329" t="s">
        <v>190</v>
      </c>
      <c r="E30" s="329"/>
      <c r="F30" s="324"/>
      <c r="G30" s="324"/>
      <c r="H30" s="177">
        <v>1</v>
      </c>
      <c r="I30" s="175" t="s">
        <v>267</v>
      </c>
      <c r="J30" s="175"/>
      <c r="K30" s="175"/>
      <c r="L30" s="175" t="s">
        <v>747</v>
      </c>
      <c r="M30" s="175"/>
      <c r="N30" s="175"/>
      <c r="O30" s="175"/>
      <c r="P30" s="175"/>
      <c r="Q30" s="178"/>
      <c r="R30" s="178"/>
      <c r="S30" s="323"/>
      <c r="T30" s="177"/>
      <c r="U30" s="175"/>
      <c r="V30" s="175"/>
      <c r="W30" s="175"/>
      <c r="X30" s="194"/>
      <c r="Y30" s="175"/>
      <c r="Z30" s="177"/>
      <c r="AA30" s="177"/>
      <c r="AB30" s="177"/>
      <c r="AC30" s="177"/>
      <c r="AD30" s="177"/>
      <c r="AE30" s="176"/>
      <c r="AF30" s="177"/>
      <c r="AG30" s="175"/>
      <c r="AH30" s="175"/>
      <c r="AI30" s="175"/>
      <c r="AJ30" s="194"/>
      <c r="AK30" s="175"/>
      <c r="AL30" s="177"/>
      <c r="AM30" s="177"/>
      <c r="AN30" s="177"/>
      <c r="AO30" s="177"/>
      <c r="AP30" s="177"/>
      <c r="AQ30" s="346"/>
      <c r="AR30" s="178"/>
      <c r="AS30" s="64">
        <v>7</v>
      </c>
      <c r="AT30" s="48"/>
      <c r="AU30" s="47" t="s">
        <v>114</v>
      </c>
      <c r="AV30" s="175" t="s">
        <v>177</v>
      </c>
      <c r="AW30" s="177"/>
      <c r="AX30" s="177"/>
      <c r="AY30" s="177"/>
      <c r="AZ30" s="177"/>
      <c r="BA30" s="177"/>
      <c r="BB30" s="202">
        <f t="shared" si="37"/>
        <v>7</v>
      </c>
      <c r="BC30" s="177">
        <f t="shared" si="37"/>
        <v>2</v>
      </c>
      <c r="BD30" s="177">
        <f t="shared" si="37"/>
        <v>2</v>
      </c>
      <c r="BE30" s="177">
        <f t="shared" si="37"/>
        <v>4</v>
      </c>
      <c r="BF30" s="203">
        <f t="shared" si="37"/>
        <v>0</v>
      </c>
      <c r="BG30" s="48">
        <v>7</v>
      </c>
      <c r="BH30" s="48">
        <v>2</v>
      </c>
      <c r="BI30" s="48">
        <v>2</v>
      </c>
      <c r="BJ30" s="48">
        <f>+BH30+BI30</f>
        <v>4</v>
      </c>
      <c r="BK30" s="48">
        <v>0</v>
      </c>
      <c r="BL30" s="178"/>
      <c r="BM30" s="178"/>
      <c r="BN30" s="64">
        <v>7.5</v>
      </c>
      <c r="BP30" s="47" t="s">
        <v>326</v>
      </c>
      <c r="BQ30" s="47"/>
      <c r="BR30" s="177">
        <v>0</v>
      </c>
      <c r="BS30" s="177">
        <v>0</v>
      </c>
      <c r="BT30" s="177">
        <v>0</v>
      </c>
      <c r="BU30" s="177">
        <f>+BS30+BT30</f>
        <v>0</v>
      </c>
      <c r="BV30" s="177">
        <v>0</v>
      </c>
      <c r="BW30" s="202">
        <f t="shared" si="34"/>
        <v>2</v>
      </c>
      <c r="BX30" s="177">
        <f t="shared" si="34"/>
        <v>0</v>
      </c>
      <c r="BY30" s="177">
        <f t="shared" si="34"/>
        <v>1</v>
      </c>
      <c r="BZ30" s="177">
        <f t="shared" si="13"/>
        <v>1</v>
      </c>
      <c r="CA30" s="203">
        <f t="shared" si="14"/>
        <v>0</v>
      </c>
      <c r="CB30" s="48">
        <v>2</v>
      </c>
      <c r="CC30" s="48">
        <v>0</v>
      </c>
      <c r="CD30" s="48">
        <v>1</v>
      </c>
      <c r="CE30" s="48">
        <f t="shared" si="11"/>
        <v>1</v>
      </c>
      <c r="CF30" s="48">
        <v>0</v>
      </c>
      <c r="CG30" s="178"/>
    </row>
    <row r="31" spans="1:85" ht="16.5" customHeight="1" x14ac:dyDescent="0.25">
      <c r="A31" s="178"/>
      <c r="H31" s="177">
        <v>2</v>
      </c>
      <c r="I31" s="175" t="s">
        <v>267</v>
      </c>
      <c r="L31" s="175" t="s">
        <v>746</v>
      </c>
      <c r="M31" s="175"/>
      <c r="N31" s="175"/>
      <c r="O31" s="175"/>
      <c r="P31" s="175"/>
      <c r="Q31" s="178"/>
      <c r="R31" s="178"/>
      <c r="S31" s="323"/>
      <c r="T31" s="177"/>
      <c r="U31" s="175"/>
      <c r="V31" s="175"/>
      <c r="W31" s="175"/>
      <c r="X31" s="194"/>
      <c r="Y31" s="175"/>
      <c r="Z31" s="177"/>
      <c r="AA31" s="177"/>
      <c r="AB31" s="177"/>
      <c r="AC31" s="177"/>
      <c r="AD31" s="177"/>
      <c r="AE31" s="176"/>
      <c r="AF31" s="177"/>
      <c r="AG31" s="175"/>
      <c r="AH31" s="175"/>
      <c r="AI31" s="175"/>
      <c r="AJ31" s="194"/>
      <c r="AK31" s="175"/>
      <c r="AL31" s="177"/>
      <c r="AM31" s="177"/>
      <c r="AN31" s="177"/>
      <c r="AO31" s="177"/>
      <c r="AP31" s="177"/>
      <c r="AQ31" s="346"/>
      <c r="AR31" s="178"/>
      <c r="AS31" s="64">
        <v>6</v>
      </c>
      <c r="AT31" s="48"/>
      <c r="AU31" s="47" t="s">
        <v>140</v>
      </c>
      <c r="AV31" s="175" t="s">
        <v>177</v>
      </c>
      <c r="AW31" s="177"/>
      <c r="AX31" s="177"/>
      <c r="AY31" s="177"/>
      <c r="AZ31" s="177"/>
      <c r="BA31" s="177"/>
      <c r="BB31" s="202">
        <f t="shared" si="37"/>
        <v>10</v>
      </c>
      <c r="BC31" s="177">
        <f t="shared" si="37"/>
        <v>0</v>
      </c>
      <c r="BD31" s="177">
        <f t="shared" si="37"/>
        <v>1</v>
      </c>
      <c r="BE31" s="177">
        <f t="shared" si="37"/>
        <v>1</v>
      </c>
      <c r="BF31" s="203">
        <f t="shared" si="37"/>
        <v>2</v>
      </c>
      <c r="BG31" s="48">
        <v>10</v>
      </c>
      <c r="BH31" s="48">
        <v>0</v>
      </c>
      <c r="BI31" s="48">
        <v>1</v>
      </c>
      <c r="BJ31" s="48">
        <f>+BH31+BI31</f>
        <v>1</v>
      </c>
      <c r="BK31" s="48">
        <v>2</v>
      </c>
      <c r="BL31" s="178"/>
      <c r="BM31" s="178"/>
      <c r="BN31" s="64">
        <v>8</v>
      </c>
      <c r="BP31" s="47" t="s">
        <v>265</v>
      </c>
      <c r="BQ31" s="47" t="s">
        <v>695</v>
      </c>
      <c r="BR31" s="177"/>
      <c r="BS31" s="177"/>
      <c r="BT31" s="177"/>
      <c r="BU31" s="177"/>
      <c r="BV31" s="177"/>
      <c r="BW31" s="202">
        <f t="shared" si="34"/>
        <v>9</v>
      </c>
      <c r="BX31" s="177">
        <f t="shared" si="34"/>
        <v>10</v>
      </c>
      <c r="BY31" s="177">
        <f t="shared" si="34"/>
        <v>3</v>
      </c>
      <c r="BZ31" s="177">
        <f t="shared" si="13"/>
        <v>13</v>
      </c>
      <c r="CA31" s="203">
        <f t="shared" si="14"/>
        <v>4</v>
      </c>
      <c r="CB31" s="48">
        <v>9</v>
      </c>
      <c r="CC31" s="48">
        <v>10</v>
      </c>
      <c r="CD31" s="48">
        <v>3</v>
      </c>
      <c r="CE31" s="48">
        <f t="shared" si="11"/>
        <v>13</v>
      </c>
      <c r="CF31" s="48">
        <v>4</v>
      </c>
      <c r="CG31" s="178"/>
    </row>
    <row r="32" spans="1:85" ht="16.5" customHeight="1" thickBot="1" x14ac:dyDescent="0.3">
      <c r="A32" s="178"/>
      <c r="B32" s="224"/>
      <c r="C32" s="224"/>
      <c r="D32" s="224"/>
      <c r="E32" s="224"/>
      <c r="F32" s="224"/>
      <c r="G32" s="224"/>
      <c r="H32" s="224"/>
      <c r="I32" s="225"/>
      <c r="J32" s="225"/>
      <c r="K32" s="225"/>
      <c r="L32" s="225"/>
      <c r="M32" s="225"/>
      <c r="N32" s="225"/>
      <c r="O32" s="225"/>
      <c r="P32" s="225"/>
      <c r="Q32" s="178"/>
      <c r="R32" s="178"/>
      <c r="S32" s="323"/>
      <c r="T32" s="408" t="s">
        <v>651</v>
      </c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177"/>
      <c r="AO32" s="177"/>
      <c r="AP32" s="177"/>
      <c r="AQ32" s="346"/>
      <c r="AR32" s="178"/>
      <c r="AS32" s="216" t="s">
        <v>174</v>
      </c>
      <c r="AT32" s="216"/>
      <c r="AU32" s="216"/>
      <c r="AV32" s="216"/>
      <c r="AW32" s="217">
        <f>SUM(AW19:AW31)</f>
        <v>30</v>
      </c>
      <c r="AX32" s="217">
        <f>SUM(AX19:AX31)</f>
        <v>9</v>
      </c>
      <c r="AY32" s="217">
        <f>SUM(AY19:AY31)</f>
        <v>15</v>
      </c>
      <c r="AZ32" s="217">
        <f t="shared" ref="AZ32:AZ45" si="38">+AY32+AX32</f>
        <v>24</v>
      </c>
      <c r="BA32" s="217">
        <f>SUM(BA19:BA31)</f>
        <v>10</v>
      </c>
      <c r="BB32" s="218">
        <f t="shared" si="37"/>
        <v>178</v>
      </c>
      <c r="BC32" s="217">
        <f t="shared" si="37"/>
        <v>47</v>
      </c>
      <c r="BD32" s="217">
        <f t="shared" si="37"/>
        <v>70</v>
      </c>
      <c r="BE32" s="217">
        <f t="shared" si="37"/>
        <v>117</v>
      </c>
      <c r="BF32" s="219">
        <f t="shared" si="37"/>
        <v>28</v>
      </c>
      <c r="BG32" s="217">
        <f>+SUM(BG19:BG31)</f>
        <v>148</v>
      </c>
      <c r="BH32" s="217">
        <f>+SUM(BH19:BH31)</f>
        <v>38</v>
      </c>
      <c r="BI32" s="217">
        <f>+SUM(BI19:BI31)+SUMIF($Y$35:$Y$42,"SotF",$AI$35:$AI$42)</f>
        <v>55</v>
      </c>
      <c r="BJ32" s="217">
        <f>+BI32+BH32</f>
        <v>93</v>
      </c>
      <c r="BK32" s="217">
        <f>+SUM(BK19:BK31)+SUMIF($Y$35:$Y$42,"SotF",$AH$35:$AH$42)</f>
        <v>18</v>
      </c>
      <c r="BL32" s="178"/>
      <c r="BM32" s="178"/>
      <c r="BN32" s="64">
        <v>6</v>
      </c>
      <c r="BP32" s="47" t="s">
        <v>63</v>
      </c>
      <c r="BQ32" s="47"/>
      <c r="BR32" s="177">
        <v>0</v>
      </c>
      <c r="BS32" s="177">
        <v>0</v>
      </c>
      <c r="BT32" s="177">
        <v>0</v>
      </c>
      <c r="BU32" s="177">
        <f>+BS32+BT32</f>
        <v>0</v>
      </c>
      <c r="BV32" s="177">
        <v>0</v>
      </c>
      <c r="BW32" s="202">
        <f t="shared" si="34"/>
        <v>4</v>
      </c>
      <c r="BX32" s="177">
        <f t="shared" si="34"/>
        <v>0</v>
      </c>
      <c r="BY32" s="177">
        <f t="shared" si="34"/>
        <v>0</v>
      </c>
      <c r="BZ32" s="177">
        <f t="shared" si="13"/>
        <v>0</v>
      </c>
      <c r="CA32" s="203">
        <f t="shared" si="14"/>
        <v>4</v>
      </c>
      <c r="CB32" s="48">
        <v>4</v>
      </c>
      <c r="CC32" s="48">
        <v>0</v>
      </c>
      <c r="CD32" s="48">
        <v>0</v>
      </c>
      <c r="CE32" s="48">
        <f t="shared" si="11"/>
        <v>0</v>
      </c>
      <c r="CF32" s="48">
        <v>4</v>
      </c>
      <c r="CG32" s="178"/>
    </row>
    <row r="33" spans="1:85" ht="16.5" customHeight="1" x14ac:dyDescent="0.25">
      <c r="A33" s="178" t="s">
        <v>74</v>
      </c>
      <c r="B33" s="342" t="s">
        <v>77</v>
      </c>
      <c r="C33" s="327" t="s">
        <v>650</v>
      </c>
      <c r="D33" s="324"/>
      <c r="E33" s="324"/>
      <c r="F33" s="331"/>
      <c r="G33" s="330">
        <v>0</v>
      </c>
      <c r="H33" s="330"/>
      <c r="I33" s="175"/>
      <c r="J33" s="175"/>
      <c r="K33" s="175"/>
      <c r="L33" s="175"/>
      <c r="M33" s="175"/>
      <c r="N33" s="175"/>
      <c r="O33" s="175"/>
      <c r="P33" s="175"/>
      <c r="Q33" s="178"/>
      <c r="R33" s="178"/>
      <c r="S33" s="323"/>
      <c r="AN33" s="177"/>
      <c r="AO33" s="177"/>
      <c r="AP33" s="177"/>
      <c r="AQ33" s="346"/>
      <c r="AR33" s="178"/>
      <c r="AS33" s="220" t="s">
        <v>53</v>
      </c>
      <c r="AT33" s="220"/>
      <c r="AU33" s="221"/>
      <c r="AV33" s="205" t="s">
        <v>54</v>
      </c>
      <c r="AW33" s="199">
        <v>10</v>
      </c>
      <c r="AX33" s="199">
        <v>4</v>
      </c>
      <c r="AY33" s="199">
        <v>2</v>
      </c>
      <c r="AZ33" s="177">
        <f t="shared" si="38"/>
        <v>6</v>
      </c>
      <c r="BA33" s="199">
        <v>4</v>
      </c>
      <c r="BB33" s="202">
        <f t="shared" si="37"/>
        <v>42</v>
      </c>
      <c r="BC33" s="177">
        <f t="shared" si="37"/>
        <v>11</v>
      </c>
      <c r="BD33" s="177">
        <f t="shared" si="37"/>
        <v>7</v>
      </c>
      <c r="BE33" s="177">
        <f t="shared" si="37"/>
        <v>18</v>
      </c>
      <c r="BF33" s="203">
        <f t="shared" si="37"/>
        <v>14</v>
      </c>
      <c r="BG33" s="31">
        <v>32</v>
      </c>
      <c r="BH33" s="31">
        <v>7</v>
      </c>
      <c r="BI33" s="31">
        <v>5</v>
      </c>
      <c r="BJ33" s="31">
        <f t="shared" ref="BJ33" si="39">+BH33+BI33</f>
        <v>12</v>
      </c>
      <c r="BK33" s="31">
        <v>10</v>
      </c>
      <c r="BL33" s="178"/>
      <c r="BM33" s="178"/>
      <c r="BN33" s="64">
        <v>8.5</v>
      </c>
      <c r="BP33" s="47" t="s">
        <v>424</v>
      </c>
      <c r="BQ33" s="47" t="s">
        <v>696</v>
      </c>
      <c r="BR33" s="177"/>
      <c r="BS33" s="177"/>
      <c r="BT33" s="177"/>
      <c r="BU33" s="177"/>
      <c r="BV33" s="177"/>
      <c r="BW33" s="202">
        <f t="shared" si="34"/>
        <v>8</v>
      </c>
      <c r="BX33" s="177">
        <f t="shared" si="34"/>
        <v>1</v>
      </c>
      <c r="BY33" s="177">
        <f t="shared" si="34"/>
        <v>2</v>
      </c>
      <c r="BZ33" s="177">
        <f t="shared" si="13"/>
        <v>3</v>
      </c>
      <c r="CA33" s="203">
        <f t="shared" si="14"/>
        <v>4</v>
      </c>
      <c r="CB33" s="48">
        <v>8</v>
      </c>
      <c r="CC33" s="48">
        <v>1</v>
      </c>
      <c r="CD33" s="48">
        <v>2</v>
      </c>
      <c r="CE33" s="48">
        <f t="shared" si="11"/>
        <v>3</v>
      </c>
      <c r="CF33" s="48">
        <v>4</v>
      </c>
      <c r="CG33" s="178"/>
    </row>
    <row r="34" spans="1:85" ht="16.5" customHeight="1" thickBot="1" x14ac:dyDescent="0.3">
      <c r="A34" s="178"/>
      <c r="B34" s="177" t="s">
        <v>36</v>
      </c>
      <c r="C34" s="329"/>
      <c r="D34" s="329" t="s">
        <v>190</v>
      </c>
      <c r="E34" s="329"/>
      <c r="F34" s="324"/>
      <c r="G34" s="330"/>
      <c r="H34" s="330"/>
      <c r="I34" s="175"/>
      <c r="J34" s="175"/>
      <c r="K34" s="174"/>
      <c r="L34" s="175"/>
      <c r="M34" s="175"/>
      <c r="N34" s="175"/>
      <c r="O34" s="175"/>
      <c r="P34" s="175"/>
      <c r="Q34" s="178"/>
      <c r="R34" s="178"/>
      <c r="S34" s="323"/>
      <c r="T34" s="349" t="s">
        <v>310</v>
      </c>
      <c r="U34" s="25"/>
      <c r="V34" s="25"/>
      <c r="W34" s="25"/>
      <c r="X34" s="25"/>
      <c r="Y34" s="25" t="s">
        <v>2</v>
      </c>
      <c r="Z34" s="254"/>
      <c r="AA34" s="25"/>
      <c r="AB34" s="349" t="s">
        <v>4</v>
      </c>
      <c r="AC34" s="349" t="s">
        <v>8</v>
      </c>
      <c r="AD34" s="349" t="s">
        <v>9</v>
      </c>
      <c r="AE34" s="349" t="s">
        <v>10</v>
      </c>
      <c r="AF34" s="423" t="s">
        <v>129</v>
      </c>
      <c r="AG34" s="423"/>
      <c r="AH34" s="349" t="s">
        <v>3</v>
      </c>
      <c r="AI34" s="349" t="s">
        <v>130</v>
      </c>
      <c r="AJ34" s="349" t="s">
        <v>5</v>
      </c>
      <c r="AK34" s="349" t="s">
        <v>7</v>
      </c>
      <c r="AL34" s="349" t="s">
        <v>6</v>
      </c>
      <c r="AM34" s="349" t="s">
        <v>131</v>
      </c>
      <c r="AN34" s="177"/>
      <c r="AO34" s="177"/>
      <c r="AP34" s="177"/>
      <c r="AQ34" s="346"/>
      <c r="AR34" s="178"/>
      <c r="AS34" s="64">
        <v>8.5</v>
      </c>
      <c r="AT34" s="48">
        <v>14</v>
      </c>
      <c r="AU34" s="47" t="s">
        <v>73</v>
      </c>
      <c r="AV34" s="175" t="s">
        <v>307</v>
      </c>
      <c r="AW34" s="177">
        <v>3</v>
      </c>
      <c r="AX34" s="177">
        <v>2</v>
      </c>
      <c r="AY34" s="177">
        <v>1</v>
      </c>
      <c r="AZ34" s="177">
        <f t="shared" ref="AZ34:AZ43" si="40">+AY34+AX34</f>
        <v>3</v>
      </c>
      <c r="BA34" s="177">
        <v>0</v>
      </c>
      <c r="BB34" s="202">
        <f t="shared" ref="BB34:BB43" si="41">+AW34+BG34</f>
        <v>14</v>
      </c>
      <c r="BC34" s="177">
        <f t="shared" ref="BC34:BC43" si="42">+AX34+BH34</f>
        <v>9</v>
      </c>
      <c r="BD34" s="177">
        <f t="shared" ref="BD34:BD43" si="43">+AY34+BI34</f>
        <v>8</v>
      </c>
      <c r="BE34" s="177">
        <f t="shared" ref="BE34:BE43" si="44">+AZ34+BJ34</f>
        <v>17</v>
      </c>
      <c r="BF34" s="203">
        <f t="shared" ref="BF34:BF43" si="45">+BA34+BK34</f>
        <v>2</v>
      </c>
      <c r="BG34" s="48">
        <v>11</v>
      </c>
      <c r="BH34" s="48">
        <v>7</v>
      </c>
      <c r="BI34" s="48">
        <v>7</v>
      </c>
      <c r="BJ34" s="48">
        <f t="shared" ref="BJ34:BJ43" si="46">+BH34+BI34</f>
        <v>14</v>
      </c>
      <c r="BK34" s="48">
        <v>2</v>
      </c>
      <c r="BL34" s="178"/>
      <c r="BM34" s="178"/>
      <c r="BN34" s="64">
        <v>8</v>
      </c>
      <c r="BP34" s="47" t="s">
        <v>556</v>
      </c>
      <c r="BQ34" s="47"/>
      <c r="BR34" s="177">
        <v>0</v>
      </c>
      <c r="BS34" s="177">
        <v>0</v>
      </c>
      <c r="BT34" s="177">
        <v>0</v>
      </c>
      <c r="BU34" s="177">
        <f>+BS34+BT34</f>
        <v>0</v>
      </c>
      <c r="BV34" s="177">
        <v>0</v>
      </c>
      <c r="BW34" s="202">
        <f t="shared" si="34"/>
        <v>2</v>
      </c>
      <c r="BX34" s="177">
        <f t="shared" si="34"/>
        <v>0</v>
      </c>
      <c r="BY34" s="177">
        <f t="shared" si="34"/>
        <v>0</v>
      </c>
      <c r="BZ34" s="177">
        <f t="shared" si="13"/>
        <v>0</v>
      </c>
      <c r="CA34" s="203">
        <f t="shared" si="14"/>
        <v>0</v>
      </c>
      <c r="CB34" s="48">
        <v>2</v>
      </c>
      <c r="CC34" s="48">
        <v>0</v>
      </c>
      <c r="CD34" s="48">
        <v>0</v>
      </c>
      <c r="CE34" s="48">
        <f t="shared" si="11"/>
        <v>0</v>
      </c>
      <c r="CF34" s="48">
        <v>0</v>
      </c>
      <c r="CG34" s="178"/>
    </row>
    <row r="35" spans="1:85" ht="16.5" customHeight="1" x14ac:dyDescent="0.25">
      <c r="A35" s="178"/>
      <c r="C35" s="320"/>
      <c r="D35" s="18"/>
      <c r="E35" s="18"/>
      <c r="F35" s="18"/>
      <c r="G35" s="330"/>
      <c r="H35" s="330"/>
      <c r="I35" s="175"/>
      <c r="K35" s="174"/>
      <c r="L35" s="175"/>
      <c r="M35" s="175"/>
      <c r="P35" s="175"/>
      <c r="Q35" s="178"/>
      <c r="R35" s="178"/>
      <c r="S35" s="323"/>
      <c r="T35" s="94">
        <v>7.5</v>
      </c>
      <c r="U35" s="106" t="s">
        <v>16</v>
      </c>
      <c r="V35" s="107"/>
      <c r="W35" s="106"/>
      <c r="X35" s="106"/>
      <c r="Y35" s="106" t="s">
        <v>17</v>
      </c>
      <c r="AA35" s="58"/>
      <c r="AB35" s="58">
        <v>10.5</v>
      </c>
      <c r="AC35" s="58">
        <v>6</v>
      </c>
      <c r="AD35" s="58">
        <v>3</v>
      </c>
      <c r="AE35" s="58">
        <v>1</v>
      </c>
      <c r="AF35" s="413">
        <f t="shared" ref="AF35:AF42" si="47">+(AC35*2+AE35)/(2*AB35)</f>
        <v>0.61904761904761907</v>
      </c>
      <c r="AG35" s="413"/>
      <c r="AH35" s="58">
        <v>0</v>
      </c>
      <c r="AI35" s="58">
        <v>0</v>
      </c>
      <c r="AJ35" s="58">
        <v>15</v>
      </c>
      <c r="AK35" s="58">
        <v>0</v>
      </c>
      <c r="AL35" s="58">
        <v>4</v>
      </c>
      <c r="AM35" s="79">
        <f t="shared" ref="AM35:AM42" si="48">+AJ35/AB35</f>
        <v>1.4285714285714286</v>
      </c>
      <c r="AN35" s="177"/>
      <c r="AO35" s="177"/>
      <c r="AP35" s="177"/>
      <c r="AQ35" s="346"/>
      <c r="AR35" s="178"/>
      <c r="AS35" s="64">
        <v>7.5</v>
      </c>
      <c r="AT35" s="48">
        <v>27</v>
      </c>
      <c r="AU35" s="47" t="s">
        <v>43</v>
      </c>
      <c r="AV35" s="175" t="s">
        <v>307</v>
      </c>
      <c r="AW35" s="177">
        <v>3</v>
      </c>
      <c r="AX35" s="177">
        <v>0</v>
      </c>
      <c r="AY35" s="177">
        <v>3</v>
      </c>
      <c r="AZ35" s="177">
        <f t="shared" si="40"/>
        <v>3</v>
      </c>
      <c r="BA35" s="177">
        <v>0</v>
      </c>
      <c r="BB35" s="202">
        <f t="shared" si="41"/>
        <v>16</v>
      </c>
      <c r="BC35" s="177">
        <f t="shared" si="42"/>
        <v>6</v>
      </c>
      <c r="BD35" s="177">
        <f t="shared" si="43"/>
        <v>11</v>
      </c>
      <c r="BE35" s="177">
        <f t="shared" si="44"/>
        <v>17</v>
      </c>
      <c r="BF35" s="203">
        <f t="shared" si="45"/>
        <v>0</v>
      </c>
      <c r="BG35" s="48">
        <v>13</v>
      </c>
      <c r="BH35" s="48">
        <v>6</v>
      </c>
      <c r="BI35" s="48">
        <v>8</v>
      </c>
      <c r="BJ35" s="48">
        <f t="shared" si="46"/>
        <v>14</v>
      </c>
      <c r="BK35" s="48">
        <v>0</v>
      </c>
      <c r="BL35" s="178"/>
      <c r="BM35" s="178"/>
      <c r="BN35" s="64">
        <v>8.5</v>
      </c>
      <c r="BP35" s="47" t="s">
        <v>481</v>
      </c>
      <c r="BQ35" s="47"/>
      <c r="BR35" s="177">
        <v>0</v>
      </c>
      <c r="BS35" s="177">
        <v>0</v>
      </c>
      <c r="BT35" s="177">
        <v>0</v>
      </c>
      <c r="BU35" s="177">
        <f>+BS35+BT35</f>
        <v>0</v>
      </c>
      <c r="BV35" s="177">
        <v>0</v>
      </c>
      <c r="BW35" s="202">
        <f t="shared" si="34"/>
        <v>2</v>
      </c>
      <c r="BX35" s="177">
        <f t="shared" si="34"/>
        <v>1</v>
      </c>
      <c r="BY35" s="177">
        <f t="shared" si="34"/>
        <v>0</v>
      </c>
      <c r="BZ35" s="177">
        <f t="shared" si="13"/>
        <v>1</v>
      </c>
      <c r="CA35" s="203">
        <f t="shared" si="14"/>
        <v>0</v>
      </c>
      <c r="CB35" s="48">
        <v>2</v>
      </c>
      <c r="CC35" s="48">
        <v>1</v>
      </c>
      <c r="CD35" s="48">
        <v>0</v>
      </c>
      <c r="CE35" s="48">
        <f t="shared" si="11"/>
        <v>1</v>
      </c>
      <c r="CF35" s="48">
        <v>0</v>
      </c>
      <c r="CG35" s="178"/>
    </row>
    <row r="36" spans="1:85" ht="16.5" customHeight="1" x14ac:dyDescent="0.25">
      <c r="A36" s="178"/>
      <c r="B36" s="324"/>
      <c r="C36" s="327" t="s">
        <v>648</v>
      </c>
      <c r="D36" s="324"/>
      <c r="E36" s="324"/>
      <c r="F36" s="331"/>
      <c r="G36" s="330">
        <v>2</v>
      </c>
      <c r="H36" s="330">
        <v>2</v>
      </c>
      <c r="I36" s="175" t="s">
        <v>91</v>
      </c>
      <c r="J36" s="174"/>
      <c r="K36" s="174"/>
      <c r="L36" s="175"/>
      <c r="M36" s="175" t="s">
        <v>254</v>
      </c>
      <c r="N36" s="175"/>
      <c r="O36" s="175"/>
      <c r="P36" s="175"/>
      <c r="Q36" s="178"/>
      <c r="R36" s="178"/>
      <c r="S36" s="323"/>
      <c r="T36" s="94">
        <v>7.5</v>
      </c>
      <c r="U36" s="106" t="s">
        <v>180</v>
      </c>
      <c r="V36" s="107"/>
      <c r="W36" s="106"/>
      <c r="X36" s="106"/>
      <c r="Y36" s="106" t="s">
        <v>173</v>
      </c>
      <c r="AA36" s="58"/>
      <c r="AB36" s="58">
        <v>13</v>
      </c>
      <c r="AC36" s="58">
        <v>8</v>
      </c>
      <c r="AD36" s="58">
        <v>2</v>
      </c>
      <c r="AE36" s="58">
        <v>3</v>
      </c>
      <c r="AF36" s="411">
        <f t="shared" si="47"/>
        <v>0.73076923076923073</v>
      </c>
      <c r="AG36" s="411"/>
      <c r="AH36" s="58">
        <v>0</v>
      </c>
      <c r="AI36" s="58">
        <v>3</v>
      </c>
      <c r="AJ36" s="58">
        <v>20</v>
      </c>
      <c r="AK36" s="58">
        <v>0</v>
      </c>
      <c r="AL36" s="58">
        <v>3</v>
      </c>
      <c r="AM36" s="79">
        <f t="shared" si="48"/>
        <v>1.5384615384615385</v>
      </c>
      <c r="AN36" s="177"/>
      <c r="AO36" s="177"/>
      <c r="AP36" s="177"/>
      <c r="AQ36" s="346"/>
      <c r="AR36" s="178"/>
      <c r="AS36" s="64">
        <v>9.5</v>
      </c>
      <c r="AT36" s="48">
        <v>9</v>
      </c>
      <c r="AU36" s="47" t="s">
        <v>166</v>
      </c>
      <c r="AV36" s="175" t="s">
        <v>307</v>
      </c>
      <c r="AW36" s="177">
        <v>1</v>
      </c>
      <c r="AX36" s="177">
        <v>1</v>
      </c>
      <c r="AY36" s="177">
        <v>1</v>
      </c>
      <c r="AZ36" s="177">
        <f t="shared" si="40"/>
        <v>2</v>
      </c>
      <c r="BA36" s="177">
        <v>0</v>
      </c>
      <c r="BB36" s="202">
        <f t="shared" si="41"/>
        <v>16</v>
      </c>
      <c r="BC36" s="177">
        <f t="shared" si="42"/>
        <v>23</v>
      </c>
      <c r="BD36" s="177">
        <f t="shared" si="43"/>
        <v>13</v>
      </c>
      <c r="BE36" s="177">
        <f t="shared" si="44"/>
        <v>36</v>
      </c>
      <c r="BF36" s="203">
        <f t="shared" si="45"/>
        <v>0</v>
      </c>
      <c r="BG36" s="48">
        <v>15</v>
      </c>
      <c r="BH36" s="48">
        <v>22</v>
      </c>
      <c r="BI36" s="48">
        <v>12</v>
      </c>
      <c r="BJ36" s="48">
        <f t="shared" si="46"/>
        <v>34</v>
      </c>
      <c r="BK36" s="48">
        <v>0</v>
      </c>
      <c r="BL36" s="178"/>
      <c r="BM36" s="178"/>
      <c r="BN36" s="64">
        <v>9.5</v>
      </c>
      <c r="BP36" s="47" t="s">
        <v>404</v>
      </c>
      <c r="BQ36" s="47"/>
      <c r="BR36" s="177">
        <v>0</v>
      </c>
      <c r="BS36" s="177">
        <v>0</v>
      </c>
      <c r="BT36" s="177">
        <v>0</v>
      </c>
      <c r="BU36" s="177">
        <f>+BS36+BT36</f>
        <v>0</v>
      </c>
      <c r="BV36" s="177">
        <v>0</v>
      </c>
      <c r="BW36" s="202">
        <f t="shared" si="34"/>
        <v>2</v>
      </c>
      <c r="BX36" s="177">
        <f t="shared" si="34"/>
        <v>3</v>
      </c>
      <c r="BY36" s="177">
        <f t="shared" si="34"/>
        <v>0</v>
      </c>
      <c r="BZ36" s="177">
        <f t="shared" si="13"/>
        <v>3</v>
      </c>
      <c r="CA36" s="203">
        <f t="shared" si="14"/>
        <v>0</v>
      </c>
      <c r="CB36" s="48">
        <v>2</v>
      </c>
      <c r="CC36" s="48">
        <v>3</v>
      </c>
      <c r="CD36" s="48">
        <v>0</v>
      </c>
      <c r="CE36" s="48">
        <f t="shared" si="11"/>
        <v>3</v>
      </c>
      <c r="CF36" s="48">
        <v>0</v>
      </c>
      <c r="CG36" s="178"/>
    </row>
    <row r="37" spans="1:85" ht="16.5" customHeight="1" x14ac:dyDescent="0.25">
      <c r="A37" s="178"/>
      <c r="B37" s="321" t="s">
        <v>36</v>
      </c>
      <c r="C37" s="320" t="s">
        <v>731</v>
      </c>
      <c r="D37" s="320"/>
      <c r="E37" s="320"/>
      <c r="F37" s="320"/>
      <c r="G37" s="330"/>
      <c r="H37" s="330">
        <v>2</v>
      </c>
      <c r="I37" s="175" t="s">
        <v>265</v>
      </c>
      <c r="J37" s="174"/>
      <c r="K37" s="174"/>
      <c r="L37" s="175" t="s">
        <v>744</v>
      </c>
      <c r="N37" s="175"/>
      <c r="O37" s="175"/>
      <c r="P37" s="175"/>
      <c r="Q37" s="178"/>
      <c r="R37" s="178"/>
      <c r="S37" s="323"/>
      <c r="T37" s="94">
        <v>8</v>
      </c>
      <c r="U37" s="106" t="s">
        <v>18</v>
      </c>
      <c r="V37" s="107"/>
      <c r="W37" s="106"/>
      <c r="X37" s="106"/>
      <c r="Y37" s="106" t="s">
        <v>177</v>
      </c>
      <c r="AA37" s="58"/>
      <c r="AB37" s="58">
        <v>15</v>
      </c>
      <c r="AC37" s="58">
        <v>6</v>
      </c>
      <c r="AD37" s="58">
        <v>5</v>
      </c>
      <c r="AE37" s="58">
        <v>4</v>
      </c>
      <c r="AF37" s="411">
        <f t="shared" si="47"/>
        <v>0.53333333333333333</v>
      </c>
      <c r="AG37" s="411"/>
      <c r="AH37" s="58">
        <v>0</v>
      </c>
      <c r="AI37" s="58">
        <v>0</v>
      </c>
      <c r="AJ37" s="58">
        <v>31</v>
      </c>
      <c r="AK37" s="58">
        <v>1</v>
      </c>
      <c r="AL37" s="58">
        <v>3</v>
      </c>
      <c r="AM37" s="79">
        <f t="shared" si="48"/>
        <v>2.0666666666666669</v>
      </c>
      <c r="AN37" s="177"/>
      <c r="AO37" s="177"/>
      <c r="AP37" s="177"/>
      <c r="AQ37" s="346"/>
      <c r="AR37" s="178"/>
      <c r="AS37" s="64">
        <v>8</v>
      </c>
      <c r="AT37" s="48">
        <v>18</v>
      </c>
      <c r="AU37" s="47" t="s">
        <v>137</v>
      </c>
      <c r="AV37" s="175" t="s">
        <v>307</v>
      </c>
      <c r="AW37" s="177">
        <v>1</v>
      </c>
      <c r="AX37" s="177">
        <v>0</v>
      </c>
      <c r="AY37" s="177">
        <v>2</v>
      </c>
      <c r="AZ37" s="177">
        <f t="shared" si="40"/>
        <v>2</v>
      </c>
      <c r="BA37" s="177">
        <v>0</v>
      </c>
      <c r="BB37" s="202">
        <f t="shared" si="41"/>
        <v>13</v>
      </c>
      <c r="BC37" s="177">
        <f t="shared" si="42"/>
        <v>6</v>
      </c>
      <c r="BD37" s="177">
        <f t="shared" si="43"/>
        <v>6</v>
      </c>
      <c r="BE37" s="177">
        <f t="shared" si="44"/>
        <v>12</v>
      </c>
      <c r="BF37" s="203">
        <f t="shared" si="45"/>
        <v>6</v>
      </c>
      <c r="BG37" s="48">
        <v>12</v>
      </c>
      <c r="BH37" s="48">
        <v>6</v>
      </c>
      <c r="BI37" s="48">
        <v>4</v>
      </c>
      <c r="BJ37" s="48">
        <f t="shared" si="46"/>
        <v>10</v>
      </c>
      <c r="BK37" s="48">
        <v>6</v>
      </c>
      <c r="BL37" s="178"/>
      <c r="BM37" s="178"/>
      <c r="BN37" s="64">
        <v>9</v>
      </c>
      <c r="BP37" s="47" t="s">
        <v>189</v>
      </c>
      <c r="BQ37" s="47"/>
      <c r="BR37" s="177">
        <v>1</v>
      </c>
      <c r="BS37" s="177">
        <v>1</v>
      </c>
      <c r="BT37" s="177">
        <v>0</v>
      </c>
      <c r="BU37" s="177">
        <f>+BS37+BT37</f>
        <v>1</v>
      </c>
      <c r="BV37" s="177">
        <v>0</v>
      </c>
      <c r="BW37" s="202">
        <f t="shared" si="34"/>
        <v>9</v>
      </c>
      <c r="BX37" s="177">
        <f t="shared" si="34"/>
        <v>4</v>
      </c>
      <c r="BY37" s="177">
        <f t="shared" si="34"/>
        <v>5</v>
      </c>
      <c r="BZ37" s="177">
        <f t="shared" si="13"/>
        <v>9</v>
      </c>
      <c r="CA37" s="203">
        <f t="shared" si="14"/>
        <v>0</v>
      </c>
      <c r="CB37" s="48">
        <v>8</v>
      </c>
      <c r="CC37" s="48">
        <v>3</v>
      </c>
      <c r="CD37" s="48">
        <v>5</v>
      </c>
      <c r="CE37" s="48">
        <f t="shared" si="11"/>
        <v>8</v>
      </c>
      <c r="CF37" s="48">
        <v>0</v>
      </c>
      <c r="CG37" s="178"/>
    </row>
    <row r="38" spans="1:85" ht="16.5" customHeight="1" x14ac:dyDescent="0.25">
      <c r="A38" s="178"/>
      <c r="C38" s="320" t="s">
        <v>732</v>
      </c>
      <c r="D38" s="18"/>
      <c r="E38" s="18"/>
      <c r="F38" s="18"/>
      <c r="G38" s="18"/>
      <c r="H38" s="18"/>
      <c r="Q38" s="178"/>
      <c r="R38" s="178"/>
      <c r="S38" s="323"/>
      <c r="T38" s="94">
        <v>7.5</v>
      </c>
      <c r="U38" s="106" t="s">
        <v>149</v>
      </c>
      <c r="V38" s="107"/>
      <c r="W38" s="106"/>
      <c r="X38" s="106"/>
      <c r="Y38" s="106" t="s">
        <v>23</v>
      </c>
      <c r="AA38" s="58"/>
      <c r="AB38" s="58">
        <v>14</v>
      </c>
      <c r="AC38" s="58">
        <v>8</v>
      </c>
      <c r="AD38" s="58">
        <v>5</v>
      </c>
      <c r="AE38" s="58">
        <v>1</v>
      </c>
      <c r="AF38" s="411">
        <f t="shared" si="47"/>
        <v>0.6071428571428571</v>
      </c>
      <c r="AG38" s="411"/>
      <c r="AH38" s="58">
        <v>0</v>
      </c>
      <c r="AI38" s="58">
        <v>1</v>
      </c>
      <c r="AJ38" s="58">
        <v>39</v>
      </c>
      <c r="AK38" s="58">
        <v>1</v>
      </c>
      <c r="AL38" s="58">
        <v>1</v>
      </c>
      <c r="AM38" s="79">
        <f t="shared" si="48"/>
        <v>2.7857142857142856</v>
      </c>
      <c r="AN38" s="177"/>
      <c r="AO38" s="177"/>
      <c r="AP38" s="177"/>
      <c r="AQ38" s="346"/>
      <c r="AR38" s="178"/>
      <c r="AS38" s="64">
        <v>7.5</v>
      </c>
      <c r="AT38" s="48">
        <v>4</v>
      </c>
      <c r="AU38" s="47" t="s">
        <v>59</v>
      </c>
      <c r="AV38" s="175" t="s">
        <v>307</v>
      </c>
      <c r="AW38" s="177">
        <v>3</v>
      </c>
      <c r="AX38" s="177">
        <v>0</v>
      </c>
      <c r="AY38" s="177">
        <v>1</v>
      </c>
      <c r="AZ38" s="177">
        <f t="shared" si="40"/>
        <v>1</v>
      </c>
      <c r="BA38" s="177">
        <v>2</v>
      </c>
      <c r="BB38" s="202">
        <f t="shared" si="41"/>
        <v>15</v>
      </c>
      <c r="BC38" s="177">
        <f t="shared" si="42"/>
        <v>0</v>
      </c>
      <c r="BD38" s="177">
        <f t="shared" si="43"/>
        <v>8</v>
      </c>
      <c r="BE38" s="177">
        <f t="shared" si="44"/>
        <v>8</v>
      </c>
      <c r="BF38" s="203">
        <f t="shared" si="45"/>
        <v>2</v>
      </c>
      <c r="BG38" s="48">
        <v>12</v>
      </c>
      <c r="BH38" s="48">
        <v>0</v>
      </c>
      <c r="BI38" s="48">
        <v>7</v>
      </c>
      <c r="BJ38" s="48">
        <f t="shared" si="46"/>
        <v>7</v>
      </c>
      <c r="BK38" s="48">
        <v>0</v>
      </c>
      <c r="BL38" s="178"/>
      <c r="BM38" s="178"/>
      <c r="BN38" s="64">
        <v>7.5</v>
      </c>
      <c r="BP38" s="47" t="s">
        <v>612</v>
      </c>
      <c r="BQ38" s="47"/>
      <c r="BR38" s="177">
        <v>0</v>
      </c>
      <c r="BS38" s="177">
        <v>0</v>
      </c>
      <c r="BT38" s="177">
        <v>0</v>
      </c>
      <c r="BU38" s="177">
        <f>+BS38+BT38</f>
        <v>0</v>
      </c>
      <c r="BV38" s="177">
        <v>0</v>
      </c>
      <c r="BW38" s="202">
        <f t="shared" ref="BW38:BY52" si="49">+CB38+BR38</f>
        <v>1</v>
      </c>
      <c r="BX38" s="177">
        <f t="shared" si="49"/>
        <v>0</v>
      </c>
      <c r="BY38" s="177">
        <f t="shared" si="49"/>
        <v>0</v>
      </c>
      <c r="BZ38" s="177">
        <f t="shared" si="13"/>
        <v>0</v>
      </c>
      <c r="CA38" s="203">
        <f t="shared" si="14"/>
        <v>0</v>
      </c>
      <c r="CB38" s="48">
        <v>1</v>
      </c>
      <c r="CC38" s="48">
        <v>0</v>
      </c>
      <c r="CD38" s="48">
        <v>0</v>
      </c>
      <c r="CE38" s="48">
        <f t="shared" si="11"/>
        <v>0</v>
      </c>
      <c r="CF38" s="48">
        <v>0</v>
      </c>
      <c r="CG38" s="178"/>
    </row>
    <row r="39" spans="1:85" ht="16.5" customHeight="1" x14ac:dyDescent="0.25">
      <c r="A39" s="178"/>
      <c r="C39" s="320" t="s">
        <v>733</v>
      </c>
      <c r="D39" s="18"/>
      <c r="E39" s="18"/>
      <c r="F39" s="18"/>
      <c r="G39" s="18"/>
      <c r="H39" s="18"/>
      <c r="Q39" s="178"/>
      <c r="R39" s="178"/>
      <c r="S39" s="323"/>
      <c r="T39" s="94">
        <v>7</v>
      </c>
      <c r="U39" s="106" t="s">
        <v>24</v>
      </c>
      <c r="V39" s="107"/>
      <c r="W39" s="106"/>
      <c r="X39" s="106"/>
      <c r="Y39" s="106" t="s">
        <v>25</v>
      </c>
      <c r="AA39" s="58"/>
      <c r="AB39" s="58">
        <v>15</v>
      </c>
      <c r="AC39" s="58">
        <v>7</v>
      </c>
      <c r="AD39" s="58">
        <v>7</v>
      </c>
      <c r="AE39" s="58">
        <v>1</v>
      </c>
      <c r="AF39" s="411">
        <f t="shared" si="47"/>
        <v>0.5</v>
      </c>
      <c r="AG39" s="411"/>
      <c r="AH39" s="58">
        <v>2</v>
      </c>
      <c r="AI39" s="58">
        <v>0</v>
      </c>
      <c r="AJ39" s="58">
        <v>47</v>
      </c>
      <c r="AK39" s="58">
        <v>1</v>
      </c>
      <c r="AL39" s="58">
        <v>1</v>
      </c>
      <c r="AM39" s="79">
        <f t="shared" si="48"/>
        <v>3.1333333333333333</v>
      </c>
      <c r="AN39" s="177"/>
      <c r="AO39" s="177"/>
      <c r="AP39" s="177"/>
      <c r="AQ39" s="346"/>
      <c r="AR39" s="178"/>
      <c r="AS39" s="64">
        <v>7</v>
      </c>
      <c r="AT39" s="48">
        <v>8</v>
      </c>
      <c r="AU39" s="47" t="s">
        <v>167</v>
      </c>
      <c r="AV39" s="175" t="s">
        <v>307</v>
      </c>
      <c r="AW39" s="177">
        <v>0</v>
      </c>
      <c r="AX39" s="177">
        <v>0</v>
      </c>
      <c r="AY39" s="177">
        <v>0</v>
      </c>
      <c r="AZ39" s="177">
        <f t="shared" si="40"/>
        <v>0</v>
      </c>
      <c r="BA39" s="177">
        <v>0</v>
      </c>
      <c r="BB39" s="202">
        <f t="shared" si="41"/>
        <v>13</v>
      </c>
      <c r="BC39" s="177">
        <f t="shared" si="42"/>
        <v>3</v>
      </c>
      <c r="BD39" s="177">
        <f t="shared" si="43"/>
        <v>5</v>
      </c>
      <c r="BE39" s="177">
        <f t="shared" si="44"/>
        <v>8</v>
      </c>
      <c r="BF39" s="203">
        <f t="shared" si="45"/>
        <v>2</v>
      </c>
      <c r="BG39" s="48">
        <v>13</v>
      </c>
      <c r="BH39" s="48">
        <v>3</v>
      </c>
      <c r="BI39" s="48">
        <v>5</v>
      </c>
      <c r="BJ39" s="48">
        <f t="shared" si="46"/>
        <v>8</v>
      </c>
      <c r="BK39" s="48">
        <v>2</v>
      </c>
      <c r="BL39" s="178"/>
      <c r="BM39" s="178"/>
      <c r="BN39" s="64">
        <v>7</v>
      </c>
      <c r="BP39" s="47" t="s">
        <v>267</v>
      </c>
      <c r="BQ39" s="47" t="s">
        <v>696</v>
      </c>
      <c r="BR39" s="177"/>
      <c r="BS39" s="177"/>
      <c r="BT39" s="177"/>
      <c r="BU39" s="177"/>
      <c r="BV39" s="177"/>
      <c r="BW39" s="202">
        <f t="shared" si="49"/>
        <v>12</v>
      </c>
      <c r="BX39" s="177">
        <f t="shared" si="49"/>
        <v>5</v>
      </c>
      <c r="BY39" s="177">
        <f t="shared" si="49"/>
        <v>4</v>
      </c>
      <c r="BZ39" s="177">
        <f t="shared" si="13"/>
        <v>9</v>
      </c>
      <c r="CA39" s="203">
        <f t="shared" si="14"/>
        <v>2</v>
      </c>
      <c r="CB39" s="48">
        <v>12</v>
      </c>
      <c r="CC39" s="48">
        <v>5</v>
      </c>
      <c r="CD39" s="48">
        <v>4</v>
      </c>
      <c r="CE39" s="48">
        <f t="shared" si="11"/>
        <v>9</v>
      </c>
      <c r="CF39" s="48">
        <v>2</v>
      </c>
      <c r="CG39" s="178"/>
    </row>
    <row r="40" spans="1:85" ht="16.5" customHeight="1" x14ac:dyDescent="0.25">
      <c r="A40" s="178"/>
      <c r="C40" s="320" t="s">
        <v>734</v>
      </c>
      <c r="D40" s="18"/>
      <c r="E40" s="18"/>
      <c r="F40" s="18"/>
      <c r="G40" s="18"/>
      <c r="H40" s="18"/>
      <c r="Q40" s="178"/>
      <c r="R40" s="178"/>
      <c r="S40" s="323"/>
      <c r="T40" s="94">
        <v>8</v>
      </c>
      <c r="U40" s="106" t="s">
        <v>126</v>
      </c>
      <c r="V40" s="107"/>
      <c r="W40" s="106"/>
      <c r="X40" s="106"/>
      <c r="Y40" s="106" t="s">
        <v>21</v>
      </c>
      <c r="AA40" s="58"/>
      <c r="AB40" s="58">
        <v>15</v>
      </c>
      <c r="AC40" s="58">
        <v>3</v>
      </c>
      <c r="AD40" s="58">
        <v>10</v>
      </c>
      <c r="AE40" s="58">
        <v>2</v>
      </c>
      <c r="AF40" s="411">
        <f t="shared" si="47"/>
        <v>0.26666666666666666</v>
      </c>
      <c r="AG40" s="411"/>
      <c r="AH40" s="58">
        <v>0</v>
      </c>
      <c r="AI40" s="58">
        <v>0</v>
      </c>
      <c r="AJ40" s="58">
        <v>49</v>
      </c>
      <c r="AK40" s="58">
        <v>1</v>
      </c>
      <c r="AL40" s="58">
        <v>0</v>
      </c>
      <c r="AM40" s="79">
        <f t="shared" si="48"/>
        <v>3.2666666666666666</v>
      </c>
      <c r="AN40" s="177"/>
      <c r="AO40" s="177"/>
      <c r="AP40" s="177"/>
      <c r="AQ40" s="346"/>
      <c r="AR40" s="178"/>
      <c r="AS40" s="64">
        <v>7.5</v>
      </c>
      <c r="AT40" s="48">
        <v>13</v>
      </c>
      <c r="AU40" s="47" t="s">
        <v>38</v>
      </c>
      <c r="AV40" s="175" t="s">
        <v>307</v>
      </c>
      <c r="AW40" s="177">
        <v>3</v>
      </c>
      <c r="AX40" s="177">
        <v>0</v>
      </c>
      <c r="AY40" s="177">
        <v>0</v>
      </c>
      <c r="AZ40" s="177">
        <f t="shared" si="40"/>
        <v>0</v>
      </c>
      <c r="BA40" s="177">
        <v>0</v>
      </c>
      <c r="BB40" s="202">
        <f t="shared" si="41"/>
        <v>16</v>
      </c>
      <c r="BC40" s="177">
        <f t="shared" si="42"/>
        <v>0</v>
      </c>
      <c r="BD40" s="177">
        <f t="shared" si="43"/>
        <v>7</v>
      </c>
      <c r="BE40" s="177">
        <f t="shared" si="44"/>
        <v>7</v>
      </c>
      <c r="BF40" s="203">
        <f t="shared" si="45"/>
        <v>0</v>
      </c>
      <c r="BG40" s="48">
        <v>13</v>
      </c>
      <c r="BH40" s="48">
        <v>0</v>
      </c>
      <c r="BI40" s="48">
        <v>7</v>
      </c>
      <c r="BJ40" s="48">
        <f t="shared" si="46"/>
        <v>7</v>
      </c>
      <c r="BK40" s="48">
        <v>0</v>
      </c>
      <c r="BL40" s="178"/>
      <c r="BM40" s="178"/>
      <c r="BN40" s="64">
        <v>9</v>
      </c>
      <c r="BP40" s="47" t="s">
        <v>207</v>
      </c>
      <c r="BQ40" s="47"/>
      <c r="BR40" s="177">
        <v>1</v>
      </c>
      <c r="BS40" s="177">
        <v>1</v>
      </c>
      <c r="BT40" s="177">
        <v>2</v>
      </c>
      <c r="BU40" s="177">
        <f>+BS40+BT40</f>
        <v>3</v>
      </c>
      <c r="BV40" s="177">
        <v>0</v>
      </c>
      <c r="BW40" s="202">
        <f t="shared" si="49"/>
        <v>4</v>
      </c>
      <c r="BX40" s="177">
        <f t="shared" si="49"/>
        <v>3</v>
      </c>
      <c r="BY40" s="177">
        <f t="shared" si="49"/>
        <v>2</v>
      </c>
      <c r="BZ40" s="177">
        <f t="shared" si="13"/>
        <v>5</v>
      </c>
      <c r="CA40" s="203">
        <f t="shared" si="14"/>
        <v>0</v>
      </c>
      <c r="CB40" s="48">
        <v>3</v>
      </c>
      <c r="CC40" s="48">
        <v>2</v>
      </c>
      <c r="CD40" s="48">
        <v>0</v>
      </c>
      <c r="CE40" s="48">
        <f t="shared" si="11"/>
        <v>2</v>
      </c>
      <c r="CF40" s="48">
        <v>0</v>
      </c>
      <c r="CG40" s="178"/>
    </row>
    <row r="41" spans="1:85" ht="16.5" customHeight="1" x14ac:dyDescent="0.25">
      <c r="A41" s="178"/>
      <c r="C41" s="320" t="s">
        <v>735</v>
      </c>
      <c r="D41" s="18"/>
      <c r="E41" s="18"/>
      <c r="F41" s="18"/>
      <c r="G41" s="18"/>
      <c r="H41" s="18"/>
      <c r="Q41" s="178"/>
      <c r="R41" s="178"/>
      <c r="S41" s="323"/>
      <c r="T41" s="94">
        <v>7</v>
      </c>
      <c r="U41" s="106" t="s">
        <v>22</v>
      </c>
      <c r="V41" s="107"/>
      <c r="W41" s="106"/>
      <c r="X41" s="106"/>
      <c r="Y41" s="106" t="s">
        <v>15</v>
      </c>
      <c r="AA41" s="58"/>
      <c r="AB41" s="58">
        <v>14</v>
      </c>
      <c r="AC41" s="58">
        <v>4</v>
      </c>
      <c r="AD41" s="58">
        <v>6</v>
      </c>
      <c r="AE41" s="58">
        <v>4</v>
      </c>
      <c r="AF41" s="411">
        <f t="shared" si="47"/>
        <v>0.42857142857142855</v>
      </c>
      <c r="AG41" s="411"/>
      <c r="AH41" s="58">
        <v>0</v>
      </c>
      <c r="AI41" s="58">
        <v>1</v>
      </c>
      <c r="AJ41" s="58">
        <v>49</v>
      </c>
      <c r="AK41" s="58">
        <v>0</v>
      </c>
      <c r="AL41" s="58">
        <v>0</v>
      </c>
      <c r="AM41" s="79">
        <f t="shared" si="48"/>
        <v>3.5</v>
      </c>
      <c r="AN41" s="177"/>
      <c r="AO41" s="177"/>
      <c r="AP41" s="177"/>
      <c r="AQ41" s="346"/>
      <c r="AR41" s="178"/>
      <c r="AS41" s="64">
        <v>6</v>
      </c>
      <c r="AT41" s="48">
        <v>3</v>
      </c>
      <c r="AU41" s="47" t="s">
        <v>67</v>
      </c>
      <c r="AV41" s="175" t="s">
        <v>307</v>
      </c>
      <c r="AW41" s="177">
        <v>0</v>
      </c>
      <c r="AX41" s="177">
        <v>0</v>
      </c>
      <c r="AY41" s="177">
        <v>0</v>
      </c>
      <c r="AZ41" s="177">
        <f t="shared" si="40"/>
        <v>0</v>
      </c>
      <c r="BA41" s="177">
        <v>0</v>
      </c>
      <c r="BB41" s="202">
        <f t="shared" si="41"/>
        <v>5</v>
      </c>
      <c r="BC41" s="177">
        <f t="shared" si="42"/>
        <v>0</v>
      </c>
      <c r="BD41" s="177">
        <f t="shared" si="43"/>
        <v>5</v>
      </c>
      <c r="BE41" s="177">
        <f t="shared" si="44"/>
        <v>5</v>
      </c>
      <c r="BF41" s="203">
        <f t="shared" si="45"/>
        <v>0</v>
      </c>
      <c r="BG41" s="48">
        <v>5</v>
      </c>
      <c r="BH41" s="48">
        <v>0</v>
      </c>
      <c r="BI41" s="48">
        <v>5</v>
      </c>
      <c r="BJ41" s="48">
        <f t="shared" si="46"/>
        <v>5</v>
      </c>
      <c r="BK41" s="48">
        <v>0</v>
      </c>
      <c r="BL41" s="178"/>
      <c r="BM41" s="178"/>
      <c r="BN41" s="64">
        <v>8</v>
      </c>
      <c r="BP41" s="47" t="s">
        <v>296</v>
      </c>
      <c r="BQ41" s="47"/>
      <c r="BR41" s="177">
        <v>1</v>
      </c>
      <c r="BS41" s="177">
        <v>0</v>
      </c>
      <c r="BT41" s="177">
        <v>0</v>
      </c>
      <c r="BU41" s="177">
        <f>+BS41+BT41</f>
        <v>0</v>
      </c>
      <c r="BV41" s="177">
        <v>0</v>
      </c>
      <c r="BW41" s="202">
        <f t="shared" si="49"/>
        <v>4</v>
      </c>
      <c r="BX41" s="177">
        <f t="shared" si="49"/>
        <v>0</v>
      </c>
      <c r="BY41" s="177">
        <f t="shared" si="49"/>
        <v>1</v>
      </c>
      <c r="BZ41" s="177">
        <f t="shared" si="13"/>
        <v>1</v>
      </c>
      <c r="CA41" s="203">
        <f t="shared" si="14"/>
        <v>0</v>
      </c>
      <c r="CB41" s="48">
        <v>3</v>
      </c>
      <c r="CC41" s="48">
        <v>0</v>
      </c>
      <c r="CD41" s="48">
        <v>1</v>
      </c>
      <c r="CE41" s="48">
        <f t="shared" si="11"/>
        <v>1</v>
      </c>
      <c r="CF41" s="48">
        <v>0</v>
      </c>
      <c r="CG41" s="178"/>
    </row>
    <row r="42" spans="1:85" ht="16.5" customHeight="1" x14ac:dyDescent="0.25">
      <c r="A42" s="178"/>
      <c r="C42" s="320" t="s">
        <v>736</v>
      </c>
      <c r="D42" s="18"/>
      <c r="E42" s="18"/>
      <c r="F42" s="18"/>
      <c r="G42" s="18"/>
      <c r="H42" s="18"/>
      <c r="Q42" s="178"/>
      <c r="R42" s="178"/>
      <c r="S42" s="323"/>
      <c r="T42" s="94">
        <v>7.5</v>
      </c>
      <c r="U42" s="106" t="s">
        <v>127</v>
      </c>
      <c r="V42" s="107"/>
      <c r="W42" s="106"/>
      <c r="X42" s="106"/>
      <c r="Y42" s="106" t="s">
        <v>19</v>
      </c>
      <c r="AA42" s="58"/>
      <c r="AB42" s="58">
        <v>15</v>
      </c>
      <c r="AC42" s="58">
        <v>3</v>
      </c>
      <c r="AD42" s="58">
        <v>9</v>
      </c>
      <c r="AE42" s="58">
        <v>3</v>
      </c>
      <c r="AF42" s="411">
        <f t="shared" si="47"/>
        <v>0.3</v>
      </c>
      <c r="AG42" s="411"/>
      <c r="AH42" s="58">
        <v>0</v>
      </c>
      <c r="AI42" s="58">
        <v>1</v>
      </c>
      <c r="AJ42" s="58">
        <v>56</v>
      </c>
      <c r="AK42" s="58">
        <v>1</v>
      </c>
      <c r="AL42" s="58">
        <v>0</v>
      </c>
      <c r="AM42" s="79">
        <f t="shared" si="48"/>
        <v>3.7333333333333334</v>
      </c>
      <c r="AN42" s="177"/>
      <c r="AO42" s="177"/>
      <c r="AP42" s="177"/>
      <c r="AQ42" s="346"/>
      <c r="AR42" s="178"/>
      <c r="AS42" s="64">
        <v>6.5</v>
      </c>
      <c r="AT42" s="48">
        <v>34</v>
      </c>
      <c r="AU42" s="47" t="s">
        <v>139</v>
      </c>
      <c r="AV42" s="175" t="s">
        <v>307</v>
      </c>
      <c r="AW42" s="177">
        <v>3</v>
      </c>
      <c r="AX42" s="177">
        <v>0</v>
      </c>
      <c r="AY42" s="177">
        <v>0</v>
      </c>
      <c r="AZ42" s="177">
        <f t="shared" si="40"/>
        <v>0</v>
      </c>
      <c r="BA42" s="177">
        <v>0</v>
      </c>
      <c r="BB42" s="202">
        <f t="shared" si="41"/>
        <v>14</v>
      </c>
      <c r="BC42" s="177">
        <f t="shared" si="42"/>
        <v>0</v>
      </c>
      <c r="BD42" s="177">
        <f t="shared" si="43"/>
        <v>5</v>
      </c>
      <c r="BE42" s="177">
        <f t="shared" si="44"/>
        <v>5</v>
      </c>
      <c r="BF42" s="203">
        <f t="shared" si="45"/>
        <v>0</v>
      </c>
      <c r="BG42" s="48">
        <v>11</v>
      </c>
      <c r="BH42" s="48">
        <v>0</v>
      </c>
      <c r="BI42" s="48">
        <v>5</v>
      </c>
      <c r="BJ42" s="48">
        <f t="shared" si="46"/>
        <v>5</v>
      </c>
      <c r="BK42" s="48">
        <v>0</v>
      </c>
      <c r="BL42" s="178"/>
      <c r="BM42" s="178"/>
      <c r="BN42" s="64">
        <v>6</v>
      </c>
      <c r="BP42" s="47" t="s">
        <v>305</v>
      </c>
      <c r="BQ42" s="47" t="s">
        <v>694</v>
      </c>
      <c r="BR42" s="177"/>
      <c r="BS42" s="177"/>
      <c r="BT42" s="177"/>
      <c r="BU42" s="177"/>
      <c r="BV42" s="177"/>
      <c r="BW42" s="202">
        <f t="shared" si="49"/>
        <v>12</v>
      </c>
      <c r="BX42" s="177">
        <f t="shared" si="49"/>
        <v>0</v>
      </c>
      <c r="BY42" s="177">
        <f t="shared" si="49"/>
        <v>0</v>
      </c>
      <c r="BZ42" s="177">
        <f t="shared" si="13"/>
        <v>0</v>
      </c>
      <c r="CA42" s="203">
        <f t="shared" si="14"/>
        <v>0</v>
      </c>
      <c r="CB42" s="48">
        <v>12</v>
      </c>
      <c r="CC42" s="48">
        <v>0</v>
      </c>
      <c r="CD42" s="48">
        <v>0</v>
      </c>
      <c r="CE42" s="48">
        <f t="shared" si="11"/>
        <v>0</v>
      </c>
      <c r="CF42" s="48">
        <v>0</v>
      </c>
      <c r="CG42" s="178"/>
    </row>
    <row r="43" spans="1:85" ht="16.5" customHeight="1" thickBot="1" x14ac:dyDescent="0.3">
      <c r="A43" s="178"/>
      <c r="B43" s="212"/>
      <c r="C43" s="224"/>
      <c r="D43" s="224"/>
      <c r="E43" s="224"/>
      <c r="F43" s="224"/>
      <c r="G43" s="224"/>
      <c r="H43" s="224"/>
      <c r="I43" s="224"/>
      <c r="J43" s="225"/>
      <c r="K43" s="225"/>
      <c r="L43" s="225"/>
      <c r="M43" s="225"/>
      <c r="N43" s="225"/>
      <c r="O43" s="225"/>
      <c r="P43" s="225"/>
      <c r="Q43" s="178"/>
      <c r="R43" s="178"/>
      <c r="S43" s="323"/>
      <c r="T43" s="72"/>
      <c r="U43" s="41" t="s">
        <v>26</v>
      </c>
      <c r="W43" s="41"/>
      <c r="X43" s="41"/>
      <c r="Y43" s="42"/>
      <c r="Z43" s="41"/>
      <c r="AA43" s="43"/>
      <c r="AB43" s="43">
        <f>+AB106</f>
        <v>8.5</v>
      </c>
      <c r="AC43" s="43">
        <f>+AC106</f>
        <v>5</v>
      </c>
      <c r="AD43" s="43">
        <f>+AD106</f>
        <v>3</v>
      </c>
      <c r="AE43" s="43">
        <f>+AE106</f>
        <v>1</v>
      </c>
      <c r="AF43" s="412">
        <f>+AF106</f>
        <v>0.6470588235294118</v>
      </c>
      <c r="AG43" s="412"/>
      <c r="AH43" s="43">
        <f t="shared" ref="AH43:AM43" si="50">+AH106</f>
        <v>2</v>
      </c>
      <c r="AI43" s="43">
        <f t="shared" si="50"/>
        <v>0</v>
      </c>
      <c r="AJ43" s="43">
        <f t="shared" si="50"/>
        <v>18</v>
      </c>
      <c r="AK43" s="43">
        <f t="shared" si="50"/>
        <v>0</v>
      </c>
      <c r="AL43" s="43">
        <f t="shared" si="50"/>
        <v>0</v>
      </c>
      <c r="AM43" s="57">
        <f t="shared" si="50"/>
        <v>2.1176470588235294</v>
      </c>
      <c r="AN43" s="177"/>
      <c r="AO43" s="177"/>
      <c r="AP43" s="177"/>
      <c r="AQ43" s="346"/>
      <c r="AR43" s="178"/>
      <c r="AS43" s="64">
        <v>6</v>
      </c>
      <c r="AT43" s="48">
        <v>5</v>
      </c>
      <c r="AU43" s="47" t="s">
        <v>362</v>
      </c>
      <c r="AV43" s="175" t="s">
        <v>307</v>
      </c>
      <c r="AW43" s="177">
        <v>3</v>
      </c>
      <c r="AX43" s="177">
        <v>0</v>
      </c>
      <c r="AY43" s="177">
        <v>0</v>
      </c>
      <c r="AZ43" s="177">
        <f t="shared" si="40"/>
        <v>0</v>
      </c>
      <c r="BA43" s="177">
        <v>0</v>
      </c>
      <c r="BB43" s="202">
        <f t="shared" si="41"/>
        <v>13</v>
      </c>
      <c r="BC43" s="177">
        <f t="shared" si="42"/>
        <v>0</v>
      </c>
      <c r="BD43" s="177">
        <f t="shared" si="43"/>
        <v>4</v>
      </c>
      <c r="BE43" s="177">
        <f t="shared" si="44"/>
        <v>4</v>
      </c>
      <c r="BF43" s="203">
        <f t="shared" si="45"/>
        <v>2</v>
      </c>
      <c r="BG43" s="48">
        <v>10</v>
      </c>
      <c r="BH43" s="48">
        <v>0</v>
      </c>
      <c r="BI43" s="48">
        <v>4</v>
      </c>
      <c r="BJ43" s="48">
        <f t="shared" si="46"/>
        <v>4</v>
      </c>
      <c r="BK43" s="48">
        <v>2</v>
      </c>
      <c r="BL43" s="178"/>
      <c r="BM43" s="178"/>
      <c r="BN43" s="64">
        <v>7</v>
      </c>
      <c r="BP43" s="47" t="s">
        <v>369</v>
      </c>
      <c r="BQ43" s="47"/>
      <c r="BR43" s="177">
        <v>1</v>
      </c>
      <c r="BS43" s="177">
        <v>0</v>
      </c>
      <c r="BT43" s="177">
        <v>1</v>
      </c>
      <c r="BU43" s="177">
        <f t="shared" ref="BU43:BU49" si="51">+BS43+BT43</f>
        <v>1</v>
      </c>
      <c r="BV43" s="177">
        <v>0</v>
      </c>
      <c r="BW43" s="202">
        <f t="shared" si="49"/>
        <v>6</v>
      </c>
      <c r="BX43" s="177">
        <f t="shared" si="49"/>
        <v>2</v>
      </c>
      <c r="BY43" s="177">
        <f t="shared" si="49"/>
        <v>6</v>
      </c>
      <c r="BZ43" s="177">
        <f t="shared" si="13"/>
        <v>8</v>
      </c>
      <c r="CA43" s="203">
        <f t="shared" si="14"/>
        <v>0</v>
      </c>
      <c r="CB43" s="48">
        <v>5</v>
      </c>
      <c r="CC43" s="48">
        <v>2</v>
      </c>
      <c r="CD43" s="48">
        <v>5</v>
      </c>
      <c r="CE43" s="48">
        <f t="shared" si="11"/>
        <v>7</v>
      </c>
      <c r="CF43" s="48">
        <v>0</v>
      </c>
      <c r="CG43" s="178"/>
    </row>
    <row r="44" spans="1:85" ht="16.5" customHeight="1" thickBot="1" x14ac:dyDescent="0.3">
      <c r="A44" s="178"/>
      <c r="B44" s="342" t="s">
        <v>93</v>
      </c>
      <c r="C44" s="327" t="s">
        <v>632</v>
      </c>
      <c r="D44" s="324"/>
      <c r="E44" s="328"/>
      <c r="F44" s="328"/>
      <c r="G44" s="330">
        <v>2</v>
      </c>
      <c r="H44" s="177">
        <v>1</v>
      </c>
      <c r="I44" s="175" t="s">
        <v>142</v>
      </c>
      <c r="J44" s="175"/>
      <c r="K44" s="175"/>
      <c r="L44" s="175" t="s">
        <v>39</v>
      </c>
      <c r="M44" s="175"/>
      <c r="N44" s="175"/>
      <c r="O44" s="175"/>
      <c r="P44" s="175"/>
      <c r="Q44" s="178"/>
      <c r="R44" s="178"/>
      <c r="S44" s="323"/>
      <c r="T44" s="84"/>
      <c r="U44" s="84"/>
      <c r="V44" s="83" t="s">
        <v>653</v>
      </c>
      <c r="W44" s="84"/>
      <c r="X44" s="84"/>
      <c r="Y44" s="84"/>
      <c r="Z44" s="83"/>
      <c r="AA44" s="68"/>
      <c r="AB44" s="68">
        <f t="shared" ref="AB44:AE44" si="52">SUM(AB35:AB43)</f>
        <v>120</v>
      </c>
      <c r="AC44" s="68">
        <f t="shared" si="52"/>
        <v>50</v>
      </c>
      <c r="AD44" s="68">
        <f t="shared" si="52"/>
        <v>50</v>
      </c>
      <c r="AE44" s="68">
        <f t="shared" si="52"/>
        <v>20</v>
      </c>
      <c r="AF44" s="413">
        <f t="shared" ref="AF44" si="53">+(AC44*2+AE44)/(2*AB44)</f>
        <v>0.5</v>
      </c>
      <c r="AG44" s="413"/>
      <c r="AH44" s="68">
        <f t="shared" ref="AH44:AL44" si="54">SUM(AH35:AH43)</f>
        <v>4</v>
      </c>
      <c r="AI44" s="68">
        <f t="shared" si="54"/>
        <v>6</v>
      </c>
      <c r="AJ44" s="68">
        <f t="shared" si="54"/>
        <v>324</v>
      </c>
      <c r="AK44" s="68">
        <f t="shared" si="54"/>
        <v>5</v>
      </c>
      <c r="AL44" s="68">
        <f t="shared" si="54"/>
        <v>12</v>
      </c>
      <c r="AM44" s="85">
        <f>+AJ44/AB44</f>
        <v>2.7</v>
      </c>
      <c r="AN44" s="177"/>
      <c r="AO44" s="177"/>
      <c r="AP44" s="177"/>
      <c r="AQ44" s="346"/>
      <c r="AR44" s="178"/>
      <c r="AS44" s="33" t="s">
        <v>245</v>
      </c>
      <c r="AT44" s="216"/>
      <c r="AU44" s="216"/>
      <c r="AV44" s="216"/>
      <c r="AW44" s="217">
        <f>SUM(AW33:AW43)</f>
        <v>30</v>
      </c>
      <c r="AX44" s="217">
        <f t="shared" ref="AX44:AY44" si="55">SUM(AX33:AX43)</f>
        <v>7</v>
      </c>
      <c r="AY44" s="217">
        <f t="shared" si="55"/>
        <v>10</v>
      </c>
      <c r="AZ44" s="217">
        <f t="shared" si="38"/>
        <v>17</v>
      </c>
      <c r="BA44" s="217">
        <f>SUM(BA33:BA43)</f>
        <v>6</v>
      </c>
      <c r="BB44" s="218">
        <f t="shared" ref="BB44:BF45" si="56">+AW44+BG44</f>
        <v>177</v>
      </c>
      <c r="BC44" s="217">
        <f t="shared" si="56"/>
        <v>58</v>
      </c>
      <c r="BD44" s="217">
        <f t="shared" si="56"/>
        <v>79</v>
      </c>
      <c r="BE44" s="217">
        <f t="shared" si="56"/>
        <v>137</v>
      </c>
      <c r="BF44" s="219">
        <f t="shared" si="56"/>
        <v>30</v>
      </c>
      <c r="BG44" s="217">
        <f>+SUM(BG33:BG43)</f>
        <v>147</v>
      </c>
      <c r="BH44" s="217">
        <f t="shared" ref="BH44" si="57">+SUM(BH33:BH43)</f>
        <v>51</v>
      </c>
      <c r="BI44" s="217">
        <f>+SUM(BI33:BI43)+SUMIF($Y$35:$Y$42,"Dive",$AI$35:$AI$42)</f>
        <v>69</v>
      </c>
      <c r="BJ44" s="217">
        <f>+BI44+BH44</f>
        <v>120</v>
      </c>
      <c r="BK44" s="217">
        <f>+SUM(BK33:BK43)+SUMIF($Y$35:$Y$42,"Dive Shop",$AH$35:$AH$42)</f>
        <v>24</v>
      </c>
      <c r="BL44" s="178"/>
      <c r="BM44" s="178"/>
      <c r="BN44" s="64">
        <v>8.5</v>
      </c>
      <c r="BP44" s="47" t="s">
        <v>428</v>
      </c>
      <c r="BQ44" s="47"/>
      <c r="BR44" s="177">
        <v>1</v>
      </c>
      <c r="BS44" s="177">
        <v>0</v>
      </c>
      <c r="BT44" s="177">
        <v>1</v>
      </c>
      <c r="BU44" s="177">
        <f t="shared" si="51"/>
        <v>1</v>
      </c>
      <c r="BV44" s="177">
        <v>0</v>
      </c>
      <c r="BW44" s="202">
        <f t="shared" si="49"/>
        <v>3</v>
      </c>
      <c r="BX44" s="177">
        <f t="shared" si="49"/>
        <v>0</v>
      </c>
      <c r="BY44" s="177">
        <f t="shared" si="49"/>
        <v>1</v>
      </c>
      <c r="BZ44" s="177">
        <f t="shared" si="13"/>
        <v>1</v>
      </c>
      <c r="CA44" s="203">
        <f t="shared" si="14"/>
        <v>0</v>
      </c>
      <c r="CB44" s="48">
        <v>2</v>
      </c>
      <c r="CC44" s="48">
        <v>0</v>
      </c>
      <c r="CD44" s="48">
        <v>0</v>
      </c>
      <c r="CE44" s="48">
        <f t="shared" si="11"/>
        <v>0</v>
      </c>
      <c r="CF44" s="48">
        <v>0</v>
      </c>
      <c r="CG44" s="178"/>
    </row>
    <row r="45" spans="1:85" ht="16.5" customHeight="1" x14ac:dyDescent="0.25">
      <c r="A45" s="178"/>
      <c r="B45" s="177" t="s">
        <v>36</v>
      </c>
      <c r="C45" s="320"/>
      <c r="D45" s="320" t="s">
        <v>190</v>
      </c>
      <c r="E45" s="320"/>
      <c r="F45" s="324"/>
      <c r="G45" s="330"/>
      <c r="H45" s="177">
        <v>1</v>
      </c>
      <c r="I45" s="175" t="s">
        <v>525</v>
      </c>
      <c r="J45" s="175"/>
      <c r="K45" s="175"/>
      <c r="L45" s="175" t="s">
        <v>92</v>
      </c>
      <c r="M45" s="175"/>
      <c r="N45" s="175"/>
      <c r="O45" s="175"/>
      <c r="P45" s="175"/>
      <c r="Q45" s="178"/>
      <c r="R45" s="178"/>
      <c r="S45" s="323"/>
      <c r="T45" s="177"/>
      <c r="U45" s="175"/>
      <c r="V45" s="175"/>
      <c r="W45" s="175"/>
      <c r="X45" s="194"/>
      <c r="Y45" s="175"/>
      <c r="Z45" s="177"/>
      <c r="AA45" s="177"/>
      <c r="AB45" s="177"/>
      <c r="AC45" s="177"/>
      <c r="AD45" s="177"/>
      <c r="AE45" s="176"/>
      <c r="AF45" s="177"/>
      <c r="AG45" s="175"/>
      <c r="AH45" s="175"/>
      <c r="AI45" s="175"/>
      <c r="AJ45" s="194"/>
      <c r="AK45" s="175"/>
      <c r="AL45" s="177"/>
      <c r="AM45" s="177"/>
      <c r="AN45" s="177"/>
      <c r="AO45" s="177"/>
      <c r="AP45" s="177"/>
      <c r="AQ45" s="346"/>
      <c r="AR45" s="178"/>
      <c r="AS45" s="35" t="s">
        <v>21</v>
      </c>
      <c r="AT45" s="220"/>
      <c r="AU45" s="220"/>
      <c r="AV45" s="32" t="s">
        <v>88</v>
      </c>
      <c r="AW45" s="199">
        <v>2</v>
      </c>
      <c r="AX45" s="199">
        <v>1</v>
      </c>
      <c r="AY45" s="199">
        <v>0</v>
      </c>
      <c r="AZ45" s="177">
        <f t="shared" si="38"/>
        <v>1</v>
      </c>
      <c r="BA45" s="199">
        <v>0</v>
      </c>
      <c r="BB45" s="202">
        <f t="shared" si="56"/>
        <v>45</v>
      </c>
      <c r="BC45" s="177">
        <f t="shared" si="56"/>
        <v>6</v>
      </c>
      <c r="BD45" s="177">
        <f t="shared" si="56"/>
        <v>3</v>
      </c>
      <c r="BE45" s="177">
        <f t="shared" si="56"/>
        <v>9</v>
      </c>
      <c r="BF45" s="203">
        <f t="shared" si="56"/>
        <v>4</v>
      </c>
      <c r="BG45" s="31">
        <v>43</v>
      </c>
      <c r="BH45" s="31">
        <v>5</v>
      </c>
      <c r="BI45" s="31">
        <v>3</v>
      </c>
      <c r="BJ45" s="31">
        <f t="shared" ref="BJ45" si="58">+BH45+BI45</f>
        <v>8</v>
      </c>
      <c r="BK45" s="31">
        <v>4</v>
      </c>
      <c r="BL45" s="178"/>
      <c r="BM45" s="178"/>
      <c r="BN45" s="64">
        <v>7</v>
      </c>
      <c r="BP45" s="47" t="s">
        <v>298</v>
      </c>
      <c r="BQ45" s="47"/>
      <c r="BR45" s="177">
        <v>1</v>
      </c>
      <c r="BS45" s="177">
        <v>0</v>
      </c>
      <c r="BT45" s="177">
        <v>1</v>
      </c>
      <c r="BU45" s="177">
        <f t="shared" si="51"/>
        <v>1</v>
      </c>
      <c r="BV45" s="177">
        <v>0</v>
      </c>
      <c r="BW45" s="202">
        <f t="shared" si="49"/>
        <v>5</v>
      </c>
      <c r="BX45" s="177">
        <f t="shared" si="49"/>
        <v>0</v>
      </c>
      <c r="BY45" s="177">
        <f t="shared" si="49"/>
        <v>1</v>
      </c>
      <c r="BZ45" s="177">
        <f t="shared" si="13"/>
        <v>1</v>
      </c>
      <c r="CA45" s="203">
        <f t="shared" si="14"/>
        <v>0</v>
      </c>
      <c r="CB45" s="48">
        <v>4</v>
      </c>
      <c r="CC45" s="48">
        <v>0</v>
      </c>
      <c r="CD45" s="48">
        <v>0</v>
      </c>
      <c r="CE45" s="48">
        <f t="shared" si="11"/>
        <v>0</v>
      </c>
      <c r="CF45" s="48">
        <v>0</v>
      </c>
      <c r="CG45" s="178"/>
    </row>
    <row r="46" spans="1:85" ht="16.5" customHeight="1" x14ac:dyDescent="0.25">
      <c r="A46" s="178"/>
      <c r="C46" s="18"/>
      <c r="D46" s="320"/>
      <c r="E46" s="320"/>
      <c r="F46" s="18"/>
      <c r="G46" s="18"/>
      <c r="H46" s="177"/>
      <c r="I46" s="175"/>
      <c r="L46" s="175"/>
      <c r="M46" s="175"/>
      <c r="N46" s="175"/>
      <c r="O46" s="175"/>
      <c r="P46" s="175"/>
      <c r="Q46" s="178"/>
      <c r="R46" s="178"/>
      <c r="S46" s="323"/>
      <c r="T46" s="177"/>
      <c r="U46" s="175"/>
      <c r="V46" s="175"/>
      <c r="W46" s="175"/>
      <c r="X46" s="194"/>
      <c r="Y46" s="175"/>
      <c r="Z46" s="177"/>
      <c r="AA46" s="177"/>
      <c r="AB46" s="177"/>
      <c r="AC46" s="177"/>
      <c r="AD46" s="177"/>
      <c r="AE46" s="176"/>
      <c r="AF46" s="177"/>
      <c r="AG46" s="175"/>
      <c r="AH46" s="175"/>
      <c r="AI46" s="175"/>
      <c r="AJ46" s="194"/>
      <c r="AK46" s="175"/>
      <c r="AL46" s="177"/>
      <c r="AM46" s="177"/>
      <c r="AN46" s="177"/>
      <c r="AO46" s="177"/>
      <c r="AP46" s="177"/>
      <c r="AQ46" s="346"/>
      <c r="AR46" s="178"/>
      <c r="AS46" s="64">
        <v>8.5</v>
      </c>
      <c r="AT46" s="48">
        <v>33</v>
      </c>
      <c r="AU46" s="47" t="s">
        <v>480</v>
      </c>
      <c r="AV46" s="47" t="s">
        <v>21</v>
      </c>
      <c r="AW46" s="177">
        <v>3</v>
      </c>
      <c r="AX46" s="177">
        <v>3</v>
      </c>
      <c r="AY46" s="177">
        <v>3</v>
      </c>
      <c r="AZ46" s="177">
        <f t="shared" ref="AZ46:AZ55" si="59">+AY46+AX46</f>
        <v>6</v>
      </c>
      <c r="BA46" s="177">
        <v>0</v>
      </c>
      <c r="BB46" s="202">
        <f t="shared" ref="BB46:BB55" si="60">+AW46+BG46</f>
        <v>3</v>
      </c>
      <c r="BC46" s="177">
        <f t="shared" ref="BC46:BC55" si="61">+AX46+BH46</f>
        <v>3</v>
      </c>
      <c r="BD46" s="177">
        <f t="shared" ref="BD46:BD55" si="62">+AY46+BI46</f>
        <v>3</v>
      </c>
      <c r="BE46" s="177">
        <f t="shared" ref="BE46:BE55" si="63">+AZ46+BJ46</f>
        <v>6</v>
      </c>
      <c r="BF46" s="203">
        <f t="shared" ref="BF46:BF55" si="64">+BA46+BK46</f>
        <v>0</v>
      </c>
      <c r="BG46" s="48"/>
      <c r="BH46" s="48"/>
      <c r="BI46" s="48"/>
      <c r="BJ46" s="48"/>
      <c r="BK46" s="48"/>
      <c r="BL46" s="178"/>
      <c r="BM46" s="178"/>
      <c r="BN46" s="64">
        <v>8.5</v>
      </c>
      <c r="BP46" s="47" t="s">
        <v>297</v>
      </c>
      <c r="BQ46" s="47"/>
      <c r="BR46" s="177">
        <v>0</v>
      </c>
      <c r="BS46" s="177">
        <v>0</v>
      </c>
      <c r="BT46" s="177">
        <v>0</v>
      </c>
      <c r="BU46" s="177">
        <f t="shared" si="51"/>
        <v>0</v>
      </c>
      <c r="BV46" s="177">
        <v>0</v>
      </c>
      <c r="BW46" s="202">
        <f t="shared" si="49"/>
        <v>2</v>
      </c>
      <c r="BX46" s="177">
        <f t="shared" si="49"/>
        <v>0</v>
      </c>
      <c r="BY46" s="177">
        <f t="shared" si="49"/>
        <v>1</v>
      </c>
      <c r="BZ46" s="177">
        <f t="shared" si="13"/>
        <v>1</v>
      </c>
      <c r="CA46" s="203">
        <f t="shared" si="14"/>
        <v>0</v>
      </c>
      <c r="CB46" s="48">
        <v>2</v>
      </c>
      <c r="CC46" s="48">
        <v>0</v>
      </c>
      <c r="CD46" s="48">
        <v>1</v>
      </c>
      <c r="CE46" s="48">
        <f t="shared" si="11"/>
        <v>1</v>
      </c>
      <c r="CF46" s="48">
        <v>0</v>
      </c>
      <c r="CG46" s="178"/>
    </row>
    <row r="47" spans="1:85" ht="16.5" customHeight="1" x14ac:dyDescent="0.25">
      <c r="A47" s="178"/>
      <c r="C47" s="320"/>
      <c r="D47" s="320"/>
      <c r="E47" s="320"/>
      <c r="F47" s="18"/>
      <c r="G47" s="18"/>
      <c r="H47" s="177"/>
      <c r="I47" s="175"/>
      <c r="L47" s="175"/>
      <c r="M47" s="175"/>
      <c r="N47" s="175"/>
      <c r="O47" s="175"/>
      <c r="P47" s="175"/>
      <c r="Q47" s="178"/>
      <c r="R47" s="178"/>
      <c r="S47" s="323"/>
      <c r="T47" s="177"/>
      <c r="U47" s="175"/>
      <c r="V47" s="175"/>
      <c r="W47" s="175"/>
      <c r="X47" s="194"/>
      <c r="Y47" s="175"/>
      <c r="Z47" s="177"/>
      <c r="AA47" s="177"/>
      <c r="AB47" s="177"/>
      <c r="AC47" s="177"/>
      <c r="AD47" s="177"/>
      <c r="AE47" s="176"/>
      <c r="AF47" s="177"/>
      <c r="AG47" s="175"/>
      <c r="AH47" s="175"/>
      <c r="AI47" s="175"/>
      <c r="AJ47" s="194"/>
      <c r="AK47" s="175"/>
      <c r="AL47" s="177"/>
      <c r="AM47" s="177"/>
      <c r="AN47" s="177"/>
      <c r="AO47" s="177"/>
      <c r="AP47" s="177"/>
      <c r="AQ47" s="346"/>
      <c r="AR47" s="178"/>
      <c r="AS47" s="64">
        <v>7.5</v>
      </c>
      <c r="AT47" s="48">
        <v>7</v>
      </c>
      <c r="AU47" s="47" t="s">
        <v>142</v>
      </c>
      <c r="AV47" s="32" t="s">
        <v>21</v>
      </c>
      <c r="AW47" s="177">
        <v>3</v>
      </c>
      <c r="AX47" s="177">
        <v>2</v>
      </c>
      <c r="AY47" s="177">
        <v>2</v>
      </c>
      <c r="AZ47" s="177">
        <f t="shared" si="59"/>
        <v>4</v>
      </c>
      <c r="BA47" s="177">
        <v>0</v>
      </c>
      <c r="BB47" s="202">
        <f t="shared" si="60"/>
        <v>18</v>
      </c>
      <c r="BC47" s="177">
        <f t="shared" si="61"/>
        <v>5</v>
      </c>
      <c r="BD47" s="177">
        <f t="shared" si="62"/>
        <v>5</v>
      </c>
      <c r="BE47" s="177">
        <f t="shared" si="63"/>
        <v>10</v>
      </c>
      <c r="BF47" s="203">
        <f t="shared" si="64"/>
        <v>0</v>
      </c>
      <c r="BG47" s="48">
        <v>15</v>
      </c>
      <c r="BH47" s="48">
        <v>3</v>
      </c>
      <c r="BI47" s="48">
        <v>3</v>
      </c>
      <c r="BJ47" s="48">
        <f t="shared" ref="BJ47:BJ52" si="65">+BH47+BI47</f>
        <v>6</v>
      </c>
      <c r="BK47" s="48">
        <v>0</v>
      </c>
      <c r="BL47" s="178"/>
      <c r="BM47" s="178"/>
      <c r="BN47" s="64">
        <v>7.5</v>
      </c>
      <c r="BP47" s="47" t="s">
        <v>407</v>
      </c>
      <c r="BQ47" s="47"/>
      <c r="BR47" s="177">
        <v>0</v>
      </c>
      <c r="BS47" s="177">
        <v>0</v>
      </c>
      <c r="BT47" s="177">
        <v>0</v>
      </c>
      <c r="BU47" s="177">
        <f t="shared" si="51"/>
        <v>0</v>
      </c>
      <c r="BV47" s="177">
        <v>0</v>
      </c>
      <c r="BW47" s="202">
        <f t="shared" si="49"/>
        <v>1</v>
      </c>
      <c r="BX47" s="177">
        <f t="shared" si="49"/>
        <v>0</v>
      </c>
      <c r="BY47" s="177">
        <f t="shared" si="49"/>
        <v>0</v>
      </c>
      <c r="BZ47" s="177">
        <f t="shared" si="13"/>
        <v>0</v>
      </c>
      <c r="CA47" s="203">
        <f t="shared" si="14"/>
        <v>0</v>
      </c>
      <c r="CB47" s="48">
        <v>1</v>
      </c>
      <c r="CC47" s="48">
        <v>0</v>
      </c>
      <c r="CD47" s="48">
        <v>0</v>
      </c>
      <c r="CE47" s="48">
        <f t="shared" si="11"/>
        <v>0</v>
      </c>
      <c r="CF47" s="48">
        <v>0</v>
      </c>
      <c r="CG47" s="178"/>
    </row>
    <row r="48" spans="1:85" ht="16.5" customHeight="1" x14ac:dyDescent="0.25">
      <c r="A48" s="178"/>
      <c r="B48" s="328"/>
      <c r="C48" s="327" t="s">
        <v>649</v>
      </c>
      <c r="D48" s="324"/>
      <c r="E48" s="324"/>
      <c r="F48" s="328"/>
      <c r="G48" s="330">
        <v>3</v>
      </c>
      <c r="H48" s="177">
        <v>1</v>
      </c>
      <c r="I48" s="175" t="s">
        <v>96</v>
      </c>
      <c r="J48" s="174"/>
      <c r="K48" s="174"/>
      <c r="L48" s="175" t="s">
        <v>553</v>
      </c>
      <c r="M48" s="175"/>
      <c r="N48" s="175"/>
      <c r="O48" s="175"/>
      <c r="P48" s="175"/>
      <c r="Q48" s="178"/>
      <c r="R48" s="178"/>
      <c r="S48" s="323"/>
      <c r="T48" s="177"/>
      <c r="U48" s="175"/>
      <c r="V48" s="175"/>
      <c r="W48" s="175"/>
      <c r="X48" s="194"/>
      <c r="Y48" s="175"/>
      <c r="Z48" s="177"/>
      <c r="AA48" s="177"/>
      <c r="AB48" s="177"/>
      <c r="AC48" s="177"/>
      <c r="AD48" s="177"/>
      <c r="AE48" s="176"/>
      <c r="AF48" s="177"/>
      <c r="AG48" s="175"/>
      <c r="AH48" s="175"/>
      <c r="AI48" s="175"/>
      <c r="AJ48" s="194"/>
      <c r="AK48" s="175"/>
      <c r="AL48" s="177"/>
      <c r="AM48" s="177"/>
      <c r="AN48" s="177"/>
      <c r="AO48" s="177"/>
      <c r="AP48" s="177"/>
      <c r="AQ48" s="346"/>
      <c r="AR48" s="346"/>
      <c r="AS48" s="64">
        <v>8</v>
      </c>
      <c r="AT48" s="48">
        <v>11</v>
      </c>
      <c r="AU48" s="47" t="s">
        <v>55</v>
      </c>
      <c r="AV48" s="47" t="s">
        <v>21</v>
      </c>
      <c r="AW48" s="177">
        <v>2</v>
      </c>
      <c r="AX48" s="177">
        <v>2</v>
      </c>
      <c r="AY48" s="177">
        <v>1</v>
      </c>
      <c r="AZ48" s="177">
        <f t="shared" si="59"/>
        <v>3</v>
      </c>
      <c r="BA48" s="177">
        <v>0</v>
      </c>
      <c r="BB48" s="202">
        <f t="shared" si="60"/>
        <v>16</v>
      </c>
      <c r="BC48" s="177">
        <f t="shared" si="61"/>
        <v>5</v>
      </c>
      <c r="BD48" s="177">
        <f t="shared" si="62"/>
        <v>6</v>
      </c>
      <c r="BE48" s="177">
        <f t="shared" si="63"/>
        <v>11</v>
      </c>
      <c r="BF48" s="203">
        <f t="shared" si="64"/>
        <v>4</v>
      </c>
      <c r="BG48" s="48">
        <v>14</v>
      </c>
      <c r="BH48" s="48">
        <v>3</v>
      </c>
      <c r="BI48" s="48">
        <v>5</v>
      </c>
      <c r="BJ48" s="48">
        <f t="shared" si="65"/>
        <v>8</v>
      </c>
      <c r="BK48" s="48">
        <v>4</v>
      </c>
      <c r="BL48" s="178"/>
      <c r="BM48" s="346"/>
      <c r="BN48" s="64">
        <v>6</v>
      </c>
      <c r="BP48" s="47" t="s">
        <v>163</v>
      </c>
      <c r="BQ48" s="47"/>
      <c r="BR48" s="177">
        <v>0</v>
      </c>
      <c r="BS48" s="177">
        <v>0</v>
      </c>
      <c r="BT48" s="177">
        <v>0</v>
      </c>
      <c r="BU48" s="177">
        <f t="shared" si="51"/>
        <v>0</v>
      </c>
      <c r="BV48" s="177">
        <v>0</v>
      </c>
      <c r="BW48" s="202">
        <f t="shared" si="49"/>
        <v>2</v>
      </c>
      <c r="BX48" s="177">
        <f t="shared" si="49"/>
        <v>0</v>
      </c>
      <c r="BY48" s="177">
        <f t="shared" si="49"/>
        <v>1</v>
      </c>
      <c r="BZ48" s="177">
        <f t="shared" si="13"/>
        <v>1</v>
      </c>
      <c r="CA48" s="203">
        <f t="shared" si="14"/>
        <v>0</v>
      </c>
      <c r="CB48" s="48">
        <v>2</v>
      </c>
      <c r="CC48" s="48">
        <v>0</v>
      </c>
      <c r="CD48" s="48">
        <v>1</v>
      </c>
      <c r="CE48" s="48">
        <f t="shared" si="11"/>
        <v>1</v>
      </c>
      <c r="CF48" s="48">
        <v>0</v>
      </c>
      <c r="CG48" s="346"/>
    </row>
    <row r="49" spans="1:85" ht="16.5" customHeight="1" x14ac:dyDescent="0.25">
      <c r="A49" s="178"/>
      <c r="B49" s="177" t="s">
        <v>36</v>
      </c>
      <c r="C49" s="320"/>
      <c r="D49" s="320" t="s">
        <v>190</v>
      </c>
      <c r="E49" s="320"/>
      <c r="F49" s="320"/>
      <c r="G49" s="330"/>
      <c r="H49" s="177">
        <v>1</v>
      </c>
      <c r="I49" s="175" t="s">
        <v>158</v>
      </c>
      <c r="J49" s="174"/>
      <c r="K49" s="174"/>
      <c r="L49" s="175" t="s">
        <v>360</v>
      </c>
      <c r="M49" s="175"/>
      <c r="N49" s="175"/>
      <c r="O49" s="175"/>
      <c r="P49" s="175"/>
      <c r="Q49" s="178"/>
      <c r="R49" s="178"/>
      <c r="S49" s="323"/>
      <c r="T49" s="177"/>
      <c r="U49" s="175"/>
      <c r="V49" s="175"/>
      <c r="W49" s="175"/>
      <c r="X49" s="194"/>
      <c r="Y49" s="175"/>
      <c r="Z49" s="177"/>
      <c r="AA49" s="177"/>
      <c r="AB49" s="177"/>
      <c r="AC49" s="177"/>
      <c r="AD49" s="177"/>
      <c r="AE49" s="176"/>
      <c r="AF49" s="177"/>
      <c r="AG49" s="175"/>
      <c r="AH49" s="175"/>
      <c r="AI49" s="175"/>
      <c r="AJ49" s="194"/>
      <c r="AK49" s="175"/>
      <c r="AL49" s="177"/>
      <c r="AM49" s="177"/>
      <c r="AN49" s="177"/>
      <c r="AO49" s="177"/>
      <c r="AP49" s="177"/>
      <c r="AQ49" s="346"/>
      <c r="AR49" s="178"/>
      <c r="AS49" s="64">
        <v>8.5</v>
      </c>
      <c r="AT49" s="48">
        <v>4</v>
      </c>
      <c r="AU49" s="47" t="s">
        <v>39</v>
      </c>
      <c r="AV49" s="47" t="s">
        <v>21</v>
      </c>
      <c r="AW49" s="177">
        <v>3</v>
      </c>
      <c r="AX49" s="177">
        <v>2</v>
      </c>
      <c r="AY49" s="177">
        <v>1</v>
      </c>
      <c r="AZ49" s="177">
        <f t="shared" si="59"/>
        <v>3</v>
      </c>
      <c r="BA49" s="177">
        <v>0</v>
      </c>
      <c r="BB49" s="202">
        <f t="shared" si="60"/>
        <v>14</v>
      </c>
      <c r="BC49" s="177">
        <f t="shared" si="61"/>
        <v>5</v>
      </c>
      <c r="BD49" s="177">
        <f t="shared" si="62"/>
        <v>3</v>
      </c>
      <c r="BE49" s="177">
        <f t="shared" si="63"/>
        <v>8</v>
      </c>
      <c r="BF49" s="203">
        <f t="shared" si="64"/>
        <v>0</v>
      </c>
      <c r="BG49" s="48">
        <v>11</v>
      </c>
      <c r="BH49" s="48">
        <v>3</v>
      </c>
      <c r="BI49" s="48">
        <v>2</v>
      </c>
      <c r="BJ49" s="48">
        <f t="shared" si="65"/>
        <v>5</v>
      </c>
      <c r="BK49" s="48">
        <v>0</v>
      </c>
      <c r="BL49" s="178"/>
      <c r="BM49" s="178"/>
      <c r="BN49" s="64">
        <v>9</v>
      </c>
      <c r="BP49" s="47" t="s">
        <v>497</v>
      </c>
      <c r="BQ49" s="47"/>
      <c r="BR49" s="177">
        <v>1</v>
      </c>
      <c r="BS49" s="177">
        <v>0</v>
      </c>
      <c r="BT49" s="177">
        <v>2</v>
      </c>
      <c r="BU49" s="177">
        <f t="shared" si="51"/>
        <v>2</v>
      </c>
      <c r="BV49" s="177">
        <v>2</v>
      </c>
      <c r="BW49" s="202">
        <f t="shared" si="49"/>
        <v>3</v>
      </c>
      <c r="BX49" s="177">
        <f t="shared" si="49"/>
        <v>2</v>
      </c>
      <c r="BY49" s="177">
        <f t="shared" si="49"/>
        <v>2</v>
      </c>
      <c r="BZ49" s="177">
        <f t="shared" si="13"/>
        <v>4</v>
      </c>
      <c r="CA49" s="203">
        <f t="shared" si="14"/>
        <v>2</v>
      </c>
      <c r="CB49" s="48">
        <v>2</v>
      </c>
      <c r="CC49" s="48">
        <v>2</v>
      </c>
      <c r="CD49" s="48">
        <v>0</v>
      </c>
      <c r="CE49" s="48">
        <f t="shared" si="11"/>
        <v>2</v>
      </c>
      <c r="CF49" s="48">
        <v>0</v>
      </c>
      <c r="CG49" s="178"/>
    </row>
    <row r="50" spans="1:85" ht="16.5" customHeight="1" x14ac:dyDescent="0.25">
      <c r="A50" s="178"/>
      <c r="B50" s="174"/>
      <c r="C50" s="175"/>
      <c r="D50" s="175"/>
      <c r="E50" s="175"/>
      <c r="F50" s="174"/>
      <c r="G50" s="174"/>
      <c r="H50" s="177">
        <v>2</v>
      </c>
      <c r="I50" s="175" t="s">
        <v>158</v>
      </c>
      <c r="J50" s="174"/>
      <c r="K50" s="174"/>
      <c r="L50" s="175" t="s">
        <v>37</v>
      </c>
      <c r="M50" s="175"/>
      <c r="N50" s="175"/>
      <c r="O50" s="175"/>
      <c r="P50" s="175"/>
      <c r="Q50" s="178"/>
      <c r="R50" s="178"/>
      <c r="S50" s="323"/>
      <c r="T50" s="177"/>
      <c r="U50" s="175"/>
      <c r="V50" s="175"/>
      <c r="W50" s="175"/>
      <c r="X50" s="194"/>
      <c r="Y50" s="175"/>
      <c r="Z50" s="177"/>
      <c r="AA50" s="177"/>
      <c r="AB50" s="177"/>
      <c r="AC50" s="177"/>
      <c r="AD50" s="177"/>
      <c r="AE50" s="176"/>
      <c r="AF50" s="177"/>
      <c r="AG50" s="175"/>
      <c r="AH50" s="175"/>
      <c r="AI50" s="175"/>
      <c r="AJ50" s="194"/>
      <c r="AK50" s="175"/>
      <c r="AL50" s="177"/>
      <c r="AM50" s="177"/>
      <c r="AN50" s="177"/>
      <c r="AO50" s="177"/>
      <c r="AP50" s="177"/>
      <c r="AQ50" s="346"/>
      <c r="AR50" s="346"/>
      <c r="AS50" s="64">
        <v>7</v>
      </c>
      <c r="AT50" s="48">
        <v>2</v>
      </c>
      <c r="AU50" s="47" t="s">
        <v>41</v>
      </c>
      <c r="AV50" s="47" t="s">
        <v>21</v>
      </c>
      <c r="AW50" s="177">
        <v>3</v>
      </c>
      <c r="AX50" s="177">
        <v>0</v>
      </c>
      <c r="AY50" s="177">
        <v>3</v>
      </c>
      <c r="AZ50" s="177">
        <f t="shared" si="59"/>
        <v>3</v>
      </c>
      <c r="BA50" s="177">
        <v>2</v>
      </c>
      <c r="BB50" s="202">
        <f t="shared" si="60"/>
        <v>18</v>
      </c>
      <c r="BC50" s="177">
        <f t="shared" si="61"/>
        <v>1</v>
      </c>
      <c r="BD50" s="177">
        <f t="shared" si="62"/>
        <v>7</v>
      </c>
      <c r="BE50" s="177">
        <f t="shared" si="63"/>
        <v>8</v>
      </c>
      <c r="BF50" s="203">
        <f t="shared" si="64"/>
        <v>8</v>
      </c>
      <c r="BG50" s="48">
        <v>15</v>
      </c>
      <c r="BH50" s="48">
        <v>1</v>
      </c>
      <c r="BI50" s="48">
        <v>4</v>
      </c>
      <c r="BJ50" s="48">
        <f t="shared" si="65"/>
        <v>5</v>
      </c>
      <c r="BK50" s="48">
        <v>6</v>
      </c>
      <c r="BL50" s="346"/>
      <c r="BM50" s="346"/>
      <c r="BN50" s="64">
        <v>6.5</v>
      </c>
      <c r="BP50" s="47" t="s">
        <v>171</v>
      </c>
      <c r="BQ50" s="47" t="s">
        <v>694</v>
      </c>
      <c r="BR50" s="177"/>
      <c r="BS50" s="177"/>
      <c r="BT50" s="177"/>
      <c r="BU50" s="177"/>
      <c r="BV50" s="177"/>
      <c r="BW50" s="202">
        <f t="shared" si="49"/>
        <v>12</v>
      </c>
      <c r="BX50" s="177">
        <f t="shared" si="49"/>
        <v>1</v>
      </c>
      <c r="BY50" s="177">
        <f t="shared" si="49"/>
        <v>1</v>
      </c>
      <c r="BZ50" s="177">
        <f t="shared" si="13"/>
        <v>2</v>
      </c>
      <c r="CA50" s="203">
        <f t="shared" si="14"/>
        <v>0</v>
      </c>
      <c r="CB50" s="48">
        <v>12</v>
      </c>
      <c r="CC50" s="48">
        <v>1</v>
      </c>
      <c r="CD50" s="48">
        <v>1</v>
      </c>
      <c r="CE50" s="48">
        <f t="shared" si="11"/>
        <v>2</v>
      </c>
      <c r="CF50" s="48">
        <v>0</v>
      </c>
      <c r="CG50" s="346"/>
    </row>
    <row r="51" spans="1:85" ht="16.5" customHeight="1" x14ac:dyDescent="0.25">
      <c r="A51" s="178"/>
      <c r="B51" s="228"/>
      <c r="C51" s="229"/>
      <c r="D51" s="229"/>
      <c r="E51" s="229"/>
      <c r="F51" s="229"/>
      <c r="G51" s="230"/>
      <c r="H51" s="231"/>
      <c r="I51" s="229"/>
      <c r="J51" s="229"/>
      <c r="K51" s="231"/>
      <c r="L51" s="231"/>
      <c r="M51" s="231"/>
      <c r="N51" s="231"/>
      <c r="O51" s="231"/>
      <c r="P51" s="231"/>
      <c r="Q51" s="178"/>
      <c r="R51" s="178"/>
      <c r="S51" s="323"/>
      <c r="T51" s="177"/>
      <c r="U51" s="175"/>
      <c r="V51" s="175"/>
      <c r="W51" s="175"/>
      <c r="X51" s="194"/>
      <c r="Y51" s="175"/>
      <c r="Z51" s="177"/>
      <c r="AA51" s="177"/>
      <c r="AB51" s="177"/>
      <c r="AC51" s="177"/>
      <c r="AD51" s="177"/>
      <c r="AE51" s="176"/>
      <c r="AF51" s="177"/>
      <c r="AG51" s="175"/>
      <c r="AH51" s="175"/>
      <c r="AI51" s="175"/>
      <c r="AJ51" s="194"/>
      <c r="AK51" s="175"/>
      <c r="AL51" s="177"/>
      <c r="AM51" s="177"/>
      <c r="AN51" s="177"/>
      <c r="AO51" s="177"/>
      <c r="AP51" s="177"/>
      <c r="AQ51" s="346"/>
      <c r="AR51" s="178"/>
      <c r="AS51" s="64">
        <v>6</v>
      </c>
      <c r="AT51" s="48">
        <v>24</v>
      </c>
      <c r="AU51" s="47" t="s">
        <v>97</v>
      </c>
      <c r="AV51" s="47" t="s">
        <v>21</v>
      </c>
      <c r="AW51" s="177">
        <v>2</v>
      </c>
      <c r="AX51" s="177">
        <v>0</v>
      </c>
      <c r="AY51" s="177">
        <v>2</v>
      </c>
      <c r="AZ51" s="177">
        <f t="shared" si="59"/>
        <v>2</v>
      </c>
      <c r="BA51" s="177">
        <v>0</v>
      </c>
      <c r="BB51" s="202">
        <f t="shared" si="60"/>
        <v>13</v>
      </c>
      <c r="BC51" s="177">
        <f t="shared" si="61"/>
        <v>0</v>
      </c>
      <c r="BD51" s="177">
        <f t="shared" si="62"/>
        <v>3</v>
      </c>
      <c r="BE51" s="177">
        <f t="shared" si="63"/>
        <v>3</v>
      </c>
      <c r="BF51" s="203">
        <f t="shared" si="64"/>
        <v>0</v>
      </c>
      <c r="BG51" s="48">
        <v>11</v>
      </c>
      <c r="BH51" s="48">
        <v>0</v>
      </c>
      <c r="BI51" s="48">
        <v>1</v>
      </c>
      <c r="BJ51" s="48">
        <f t="shared" si="65"/>
        <v>1</v>
      </c>
      <c r="BK51" s="48">
        <v>0</v>
      </c>
      <c r="BL51" s="178"/>
      <c r="BM51" s="178"/>
      <c r="BN51" s="64">
        <v>6</v>
      </c>
      <c r="BP51" s="47" t="s">
        <v>459</v>
      </c>
      <c r="BQ51" s="47"/>
      <c r="BR51" s="177">
        <v>0</v>
      </c>
      <c r="BS51" s="177">
        <v>0</v>
      </c>
      <c r="BT51" s="177">
        <v>0</v>
      </c>
      <c r="BU51" s="177">
        <f>+BS51+BT51</f>
        <v>0</v>
      </c>
      <c r="BV51" s="177">
        <v>0</v>
      </c>
      <c r="BW51" s="202">
        <f t="shared" si="49"/>
        <v>2</v>
      </c>
      <c r="BX51" s="177">
        <f t="shared" si="49"/>
        <v>0</v>
      </c>
      <c r="BY51" s="177">
        <f t="shared" si="49"/>
        <v>0</v>
      </c>
      <c r="BZ51" s="177">
        <f t="shared" si="13"/>
        <v>0</v>
      </c>
      <c r="CA51" s="203">
        <f t="shared" si="14"/>
        <v>0</v>
      </c>
      <c r="CB51" s="48">
        <v>2</v>
      </c>
      <c r="CC51" s="48">
        <v>0</v>
      </c>
      <c r="CD51" s="48">
        <v>0</v>
      </c>
      <c r="CE51" s="48">
        <f t="shared" si="11"/>
        <v>0</v>
      </c>
      <c r="CF51" s="48">
        <v>0</v>
      </c>
      <c r="CG51" s="178"/>
    </row>
    <row r="52" spans="1:85" ht="16.5" customHeight="1" thickBot="1" x14ac:dyDescent="0.3">
      <c r="A52" s="178"/>
      <c r="B52" s="176"/>
      <c r="C52" s="176"/>
      <c r="D52" s="176"/>
      <c r="E52" s="175" t="s">
        <v>635</v>
      </c>
      <c r="F52" s="175"/>
      <c r="G52" s="344">
        <f>SUM(G14:G51)</f>
        <v>21</v>
      </c>
      <c r="H52" s="344"/>
      <c r="I52" s="227"/>
      <c r="J52" s="175" t="s">
        <v>101</v>
      </c>
      <c r="K52" s="227"/>
      <c r="L52" s="49">
        <f>COUNTA(C14:C51)-8</f>
        <v>8</v>
      </c>
      <c r="M52" s="174"/>
      <c r="N52" s="175" t="s">
        <v>132</v>
      </c>
      <c r="O52" s="344">
        <v>24</v>
      </c>
      <c r="P52" s="176"/>
      <c r="Q52" s="178"/>
      <c r="R52" s="178"/>
      <c r="S52" s="323"/>
      <c r="T52" s="177"/>
      <c r="U52" s="175"/>
      <c r="V52" s="175"/>
      <c r="W52" s="175"/>
      <c r="X52" s="194"/>
      <c r="Y52" s="175"/>
      <c r="Z52" s="177"/>
      <c r="AA52" s="177"/>
      <c r="AB52" s="177"/>
      <c r="AC52" s="177"/>
      <c r="AD52" s="177"/>
      <c r="AE52" s="176"/>
      <c r="AF52" s="177"/>
      <c r="AG52" s="175"/>
      <c r="AH52" s="175"/>
      <c r="AI52" s="175"/>
      <c r="AJ52" s="194"/>
      <c r="AK52" s="175"/>
      <c r="AL52" s="177"/>
      <c r="AM52" s="177"/>
      <c r="AN52" s="177"/>
      <c r="AO52" s="177"/>
      <c r="AP52" s="177"/>
      <c r="AQ52" s="346"/>
      <c r="AR52" s="346"/>
      <c r="AS52" s="64">
        <v>7.5</v>
      </c>
      <c r="AT52" s="48">
        <v>22</v>
      </c>
      <c r="AU52" s="47" t="s">
        <v>113</v>
      </c>
      <c r="AV52" s="47" t="s">
        <v>21</v>
      </c>
      <c r="AW52" s="177">
        <v>3</v>
      </c>
      <c r="AX52" s="177">
        <v>0</v>
      </c>
      <c r="AY52" s="177">
        <v>1</v>
      </c>
      <c r="AZ52" s="177">
        <f t="shared" si="59"/>
        <v>1</v>
      </c>
      <c r="BA52" s="177">
        <v>0</v>
      </c>
      <c r="BB52" s="202">
        <f t="shared" si="60"/>
        <v>18</v>
      </c>
      <c r="BC52" s="177">
        <f t="shared" si="61"/>
        <v>2</v>
      </c>
      <c r="BD52" s="177">
        <f t="shared" si="62"/>
        <v>3</v>
      </c>
      <c r="BE52" s="177">
        <f t="shared" si="63"/>
        <v>5</v>
      </c>
      <c r="BF52" s="203">
        <f t="shared" si="64"/>
        <v>0</v>
      </c>
      <c r="BG52" s="48">
        <v>15</v>
      </c>
      <c r="BH52" s="48">
        <v>2</v>
      </c>
      <c r="BI52" s="48">
        <v>2</v>
      </c>
      <c r="BJ52" s="48">
        <f t="shared" si="65"/>
        <v>4</v>
      </c>
      <c r="BK52" s="48">
        <v>0</v>
      </c>
      <c r="BL52" s="346"/>
      <c r="BM52" s="346"/>
      <c r="BN52" s="64">
        <v>8.5</v>
      </c>
      <c r="BP52" s="47" t="s">
        <v>587</v>
      </c>
      <c r="BQ52" s="47" t="s">
        <v>693</v>
      </c>
      <c r="BR52" s="177"/>
      <c r="BS52" s="177"/>
      <c r="BT52" s="177"/>
      <c r="BU52" s="177"/>
      <c r="BV52" s="177"/>
      <c r="BW52" s="202">
        <f t="shared" si="49"/>
        <v>2</v>
      </c>
      <c r="BX52" s="177">
        <f t="shared" si="49"/>
        <v>0</v>
      </c>
      <c r="BY52" s="177">
        <f t="shared" si="49"/>
        <v>0</v>
      </c>
      <c r="BZ52" s="177">
        <f t="shared" si="13"/>
        <v>0</v>
      </c>
      <c r="CA52" s="203">
        <f t="shared" si="14"/>
        <v>0</v>
      </c>
      <c r="CB52" s="48">
        <v>2</v>
      </c>
      <c r="CC52" s="48">
        <v>0</v>
      </c>
      <c r="CD52" s="48">
        <v>0</v>
      </c>
      <c r="CE52" s="48">
        <f t="shared" si="11"/>
        <v>0</v>
      </c>
      <c r="CF52" s="48">
        <v>0</v>
      </c>
      <c r="CG52" s="346"/>
    </row>
    <row r="53" spans="1:85" ht="16.5" customHeight="1" x14ac:dyDescent="0.25">
      <c r="A53" s="178"/>
      <c r="B53" s="174"/>
      <c r="C53" s="174"/>
      <c r="D53" s="174"/>
      <c r="E53" s="47" t="s">
        <v>210</v>
      </c>
      <c r="F53" s="47"/>
      <c r="G53" s="49">
        <f>COUNTA(L15:L51)+COUNTIF(L15:L51,"*&amp;*")</f>
        <v>33</v>
      </c>
      <c r="H53" s="174"/>
      <c r="I53" s="174"/>
      <c r="J53" s="174"/>
      <c r="K53" s="174"/>
      <c r="L53" s="174"/>
      <c r="M53" s="174"/>
      <c r="N53" s="174"/>
      <c r="O53" s="174"/>
      <c r="P53" s="174"/>
      <c r="Q53" s="178"/>
      <c r="R53" s="178"/>
      <c r="S53" s="323"/>
      <c r="T53" s="177"/>
      <c r="U53" s="175"/>
      <c r="V53" s="175"/>
      <c r="W53" s="175"/>
      <c r="X53" s="194"/>
      <c r="Y53" s="175"/>
      <c r="Z53" s="177"/>
      <c r="AA53" s="177"/>
      <c r="AB53" s="177"/>
      <c r="AC53" s="177"/>
      <c r="AD53" s="177"/>
      <c r="AE53" s="176"/>
      <c r="AF53" s="177"/>
      <c r="AG53" s="175"/>
      <c r="AH53" s="175"/>
      <c r="AI53" s="175"/>
      <c r="AJ53" s="194"/>
      <c r="AK53" s="175"/>
      <c r="AL53" s="177"/>
      <c r="AM53" s="177"/>
      <c r="AN53" s="177"/>
      <c r="AO53" s="177"/>
      <c r="AP53" s="177"/>
      <c r="AQ53" s="346"/>
      <c r="AR53" s="346"/>
      <c r="AS53" s="64">
        <v>6.5</v>
      </c>
      <c r="AT53" s="48">
        <v>9</v>
      </c>
      <c r="AU53" s="47" t="s">
        <v>171</v>
      </c>
      <c r="AV53" s="47" t="s">
        <v>21</v>
      </c>
      <c r="AW53" s="177">
        <v>3</v>
      </c>
      <c r="AX53" s="177">
        <v>0</v>
      </c>
      <c r="AY53" s="177">
        <v>1</v>
      </c>
      <c r="AZ53" s="177">
        <f t="shared" si="59"/>
        <v>1</v>
      </c>
      <c r="BA53" s="177">
        <v>0</v>
      </c>
      <c r="BB53" s="202">
        <f t="shared" si="60"/>
        <v>3</v>
      </c>
      <c r="BC53" s="177">
        <f t="shared" si="61"/>
        <v>0</v>
      </c>
      <c r="BD53" s="177">
        <f t="shared" si="62"/>
        <v>1</v>
      </c>
      <c r="BE53" s="177">
        <f t="shared" si="63"/>
        <v>1</v>
      </c>
      <c r="BF53" s="203">
        <f t="shared" si="64"/>
        <v>0</v>
      </c>
      <c r="BG53" s="48"/>
      <c r="BH53" s="48"/>
      <c r="BI53" s="48"/>
      <c r="BJ53" s="48"/>
      <c r="BK53" s="48"/>
      <c r="BL53" s="178"/>
      <c r="BM53" s="346"/>
      <c r="BN53" s="232" t="s">
        <v>637</v>
      </c>
      <c r="BO53" s="232"/>
      <c r="BP53" s="233"/>
      <c r="BQ53" s="208"/>
      <c r="BR53" s="199">
        <f t="shared" ref="BR53:CF53" si="66">SUM(BR5:BR52)</f>
        <v>25</v>
      </c>
      <c r="BS53" s="199">
        <f t="shared" si="66"/>
        <v>5</v>
      </c>
      <c r="BT53" s="199">
        <f t="shared" si="66"/>
        <v>12</v>
      </c>
      <c r="BU53" s="199">
        <f t="shared" si="66"/>
        <v>17</v>
      </c>
      <c r="BV53" s="199">
        <f t="shared" si="66"/>
        <v>6</v>
      </c>
      <c r="BW53" s="199">
        <f t="shared" si="66"/>
        <v>240</v>
      </c>
      <c r="BX53" s="199">
        <f t="shared" si="66"/>
        <v>79</v>
      </c>
      <c r="BY53" s="199">
        <f t="shared" si="66"/>
        <v>69</v>
      </c>
      <c r="BZ53" s="199">
        <f t="shared" si="66"/>
        <v>148</v>
      </c>
      <c r="CA53" s="199">
        <f t="shared" si="66"/>
        <v>30</v>
      </c>
      <c r="CB53" s="199">
        <f t="shared" si="66"/>
        <v>215</v>
      </c>
      <c r="CC53" s="199">
        <f t="shared" si="66"/>
        <v>74</v>
      </c>
      <c r="CD53" s="199">
        <f t="shared" si="66"/>
        <v>57</v>
      </c>
      <c r="CE53" s="199">
        <f t="shared" si="66"/>
        <v>131</v>
      </c>
      <c r="CF53" s="199">
        <f t="shared" si="66"/>
        <v>24</v>
      </c>
      <c r="CG53" s="346"/>
    </row>
    <row r="54" spans="1:85" ht="16.5" customHeight="1" x14ac:dyDescent="0.25">
      <c r="A54" s="178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8"/>
      <c r="R54" s="178"/>
      <c r="S54" s="323"/>
      <c r="T54" s="177"/>
      <c r="U54" s="175"/>
      <c r="V54" s="175"/>
      <c r="W54" s="175"/>
      <c r="X54" s="194"/>
      <c r="Y54" s="175"/>
      <c r="Z54" s="177"/>
      <c r="AA54" s="177"/>
      <c r="AB54" s="177"/>
      <c r="AC54" s="177"/>
      <c r="AD54" s="177"/>
      <c r="AE54" s="176"/>
      <c r="AF54" s="177"/>
      <c r="AG54" s="175"/>
      <c r="AH54" s="175"/>
      <c r="AI54" s="175"/>
      <c r="AJ54" s="194"/>
      <c r="AK54" s="175"/>
      <c r="AL54" s="177"/>
      <c r="AM54" s="177"/>
      <c r="AN54" s="177"/>
      <c r="AO54" s="177"/>
      <c r="AP54" s="177"/>
      <c r="AQ54" s="346"/>
      <c r="AR54" s="346"/>
      <c r="AS54" s="64">
        <v>7.5</v>
      </c>
      <c r="AT54" s="48">
        <v>25</v>
      </c>
      <c r="AU54" s="47" t="s">
        <v>92</v>
      </c>
      <c r="AV54" s="47" t="s">
        <v>21</v>
      </c>
      <c r="AW54" s="177">
        <v>3</v>
      </c>
      <c r="AX54" s="177">
        <v>0</v>
      </c>
      <c r="AY54" s="177">
        <v>1</v>
      </c>
      <c r="AZ54" s="177">
        <f t="shared" si="59"/>
        <v>1</v>
      </c>
      <c r="BA54" s="177">
        <v>0</v>
      </c>
      <c r="BB54" s="202">
        <f t="shared" si="60"/>
        <v>13</v>
      </c>
      <c r="BC54" s="177">
        <f t="shared" si="61"/>
        <v>1</v>
      </c>
      <c r="BD54" s="177">
        <f t="shared" si="62"/>
        <v>1</v>
      </c>
      <c r="BE54" s="177">
        <f t="shared" si="63"/>
        <v>2</v>
      </c>
      <c r="BF54" s="203">
        <f t="shared" si="64"/>
        <v>0</v>
      </c>
      <c r="BG54" s="48">
        <v>10</v>
      </c>
      <c r="BH54" s="48">
        <v>1</v>
      </c>
      <c r="BI54" s="48">
        <v>0</v>
      </c>
      <c r="BJ54" s="48">
        <f>+BH54+BI54</f>
        <v>1</v>
      </c>
      <c r="BK54" s="48">
        <v>0</v>
      </c>
      <c r="BL54" s="346"/>
      <c r="BM54" s="346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346"/>
    </row>
    <row r="55" spans="1:85" ht="16.5" customHeight="1" x14ac:dyDescent="0.25">
      <c r="A55" s="178"/>
      <c r="B55" s="184" t="s">
        <v>156</v>
      </c>
      <c r="C55" s="18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84"/>
      <c r="O55" s="184"/>
      <c r="P55" s="174"/>
      <c r="Q55" s="178"/>
      <c r="R55" s="178"/>
      <c r="S55" s="323"/>
      <c r="T55" s="177"/>
      <c r="U55" s="175"/>
      <c r="V55" s="175"/>
      <c r="W55" s="175"/>
      <c r="X55" s="194"/>
      <c r="Y55" s="175"/>
      <c r="Z55" s="177"/>
      <c r="AA55" s="177"/>
      <c r="AB55" s="177"/>
      <c r="AC55" s="177"/>
      <c r="AD55" s="177"/>
      <c r="AE55" s="176"/>
      <c r="AF55" s="177"/>
      <c r="AG55" s="175"/>
      <c r="AH55" s="175"/>
      <c r="AI55" s="175"/>
      <c r="AJ55" s="194"/>
      <c r="AK55" s="175"/>
      <c r="AL55" s="177"/>
      <c r="AM55" s="177"/>
      <c r="AN55" s="177"/>
      <c r="AO55" s="177"/>
      <c r="AP55" s="177"/>
      <c r="AQ55" s="346"/>
      <c r="AR55" s="346"/>
      <c r="AS55" s="64">
        <v>6</v>
      </c>
      <c r="AT55" s="48">
        <v>19</v>
      </c>
      <c r="AU55" s="47" t="s">
        <v>305</v>
      </c>
      <c r="AV55" s="47" t="s">
        <v>21</v>
      </c>
      <c r="AW55" s="177">
        <v>3</v>
      </c>
      <c r="AX55" s="177">
        <v>0</v>
      </c>
      <c r="AY55" s="177">
        <v>0</v>
      </c>
      <c r="AZ55" s="177">
        <f t="shared" si="59"/>
        <v>0</v>
      </c>
      <c r="BA55" s="177">
        <v>0</v>
      </c>
      <c r="BB55" s="202">
        <f t="shared" si="60"/>
        <v>3</v>
      </c>
      <c r="BC55" s="177">
        <f t="shared" si="61"/>
        <v>0</v>
      </c>
      <c r="BD55" s="177">
        <f t="shared" si="62"/>
        <v>0</v>
      </c>
      <c r="BE55" s="177">
        <f t="shared" si="63"/>
        <v>0</v>
      </c>
      <c r="BF55" s="203">
        <f t="shared" si="64"/>
        <v>0</v>
      </c>
      <c r="BG55" s="48"/>
      <c r="BH55" s="48"/>
      <c r="BI55" s="48"/>
      <c r="BJ55" s="48"/>
      <c r="BK55" s="48"/>
      <c r="BL55" s="346"/>
      <c r="BM55" s="346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346"/>
    </row>
    <row r="56" spans="1:85" ht="16.5" customHeight="1" x14ac:dyDescent="0.25">
      <c r="A56" s="178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8"/>
      <c r="R56" s="178"/>
      <c r="S56" s="323"/>
      <c r="T56" s="177"/>
      <c r="U56" s="175"/>
      <c r="V56" s="175"/>
      <c r="W56" s="175"/>
      <c r="X56" s="194"/>
      <c r="Y56" s="175"/>
      <c r="Z56" s="177"/>
      <c r="AA56" s="177"/>
      <c r="AB56" s="177"/>
      <c r="AC56" s="177"/>
      <c r="AD56" s="177"/>
      <c r="AE56" s="176"/>
      <c r="AF56" s="177"/>
      <c r="AG56" s="175"/>
      <c r="AH56" s="175"/>
      <c r="AI56" s="175"/>
      <c r="AJ56" s="194"/>
      <c r="AK56" s="175"/>
      <c r="AL56" s="177"/>
      <c r="AM56" s="177"/>
      <c r="AN56" s="177"/>
      <c r="AO56" s="177"/>
      <c r="AP56" s="177"/>
      <c r="AQ56" s="346"/>
      <c r="AR56" s="346"/>
      <c r="AS56" s="64">
        <v>8.5</v>
      </c>
      <c r="AT56" s="48"/>
      <c r="AU56" s="47" t="s">
        <v>135</v>
      </c>
      <c r="AV56" s="47" t="s">
        <v>21</v>
      </c>
      <c r="AW56" s="177"/>
      <c r="AX56" s="177"/>
      <c r="AY56" s="177"/>
      <c r="AZ56" s="177"/>
      <c r="BA56" s="177"/>
      <c r="BB56" s="202">
        <f t="shared" ref="BB56:BF59" si="67">+AW56+BG56</f>
        <v>5</v>
      </c>
      <c r="BC56" s="177">
        <f t="shared" si="67"/>
        <v>1</v>
      </c>
      <c r="BD56" s="177">
        <f t="shared" si="67"/>
        <v>1</v>
      </c>
      <c r="BE56" s="177">
        <f t="shared" si="67"/>
        <v>2</v>
      </c>
      <c r="BF56" s="203">
        <f t="shared" si="67"/>
        <v>0</v>
      </c>
      <c r="BG56" s="48">
        <v>5</v>
      </c>
      <c r="BH56" s="48">
        <v>1</v>
      </c>
      <c r="BI56" s="48">
        <v>1</v>
      </c>
      <c r="BJ56" s="48">
        <f>+BH56+BI56</f>
        <v>2</v>
      </c>
      <c r="BK56" s="48">
        <v>0</v>
      </c>
      <c r="BL56" s="346"/>
      <c r="BM56" s="346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346"/>
    </row>
    <row r="57" spans="1:85" ht="16.5" customHeight="1" x14ac:dyDescent="0.25">
      <c r="A57" s="178"/>
      <c r="B57" s="174"/>
      <c r="C57" s="184" t="s">
        <v>105</v>
      </c>
      <c r="D57" s="174"/>
      <c r="E57" s="174"/>
      <c r="F57" s="174"/>
      <c r="G57" s="174"/>
      <c r="H57" s="174"/>
      <c r="I57" s="184" t="s">
        <v>120</v>
      </c>
      <c r="J57" s="174"/>
      <c r="K57" s="174"/>
      <c r="L57" s="174"/>
      <c r="M57" s="174"/>
      <c r="N57" s="184" t="s">
        <v>121</v>
      </c>
      <c r="O57" s="174"/>
      <c r="P57" s="174"/>
      <c r="Q57" s="178"/>
      <c r="R57" s="178"/>
      <c r="S57" s="323"/>
      <c r="T57" s="177"/>
      <c r="U57" s="175"/>
      <c r="V57" s="175"/>
      <c r="W57" s="175"/>
      <c r="X57" s="194"/>
      <c r="Y57" s="175"/>
      <c r="Z57" s="177"/>
      <c r="AA57" s="177"/>
      <c r="AB57" s="177"/>
      <c r="AC57" s="177"/>
      <c r="AD57" s="177"/>
      <c r="AE57" s="176"/>
      <c r="AF57" s="177"/>
      <c r="AG57" s="175"/>
      <c r="AH57" s="175"/>
      <c r="AI57" s="175"/>
      <c r="AJ57" s="194"/>
      <c r="AK57" s="175"/>
      <c r="AL57" s="177"/>
      <c r="AM57" s="177"/>
      <c r="AN57" s="177"/>
      <c r="AO57" s="177"/>
      <c r="AP57" s="177"/>
      <c r="AQ57" s="346"/>
      <c r="AR57" s="346"/>
      <c r="AS57" s="64">
        <v>6</v>
      </c>
      <c r="AT57" s="48"/>
      <c r="AU57" s="47" t="s">
        <v>80</v>
      </c>
      <c r="AV57" s="47" t="s">
        <v>21</v>
      </c>
      <c r="AW57" s="177"/>
      <c r="AX57" s="177"/>
      <c r="AY57" s="177"/>
      <c r="AZ57" s="177"/>
      <c r="BA57" s="177"/>
      <c r="BB57" s="202">
        <f t="shared" si="67"/>
        <v>3</v>
      </c>
      <c r="BC57" s="177">
        <f t="shared" si="67"/>
        <v>0</v>
      </c>
      <c r="BD57" s="177">
        <f t="shared" si="67"/>
        <v>1</v>
      </c>
      <c r="BE57" s="177">
        <f t="shared" si="67"/>
        <v>1</v>
      </c>
      <c r="BF57" s="203">
        <f t="shared" si="67"/>
        <v>0</v>
      </c>
      <c r="BG57" s="48">
        <v>3</v>
      </c>
      <c r="BH57" s="48">
        <v>0</v>
      </c>
      <c r="BI57" s="48">
        <v>1</v>
      </c>
      <c r="BJ57" s="48">
        <f>+BH57+BI57</f>
        <v>1</v>
      </c>
      <c r="BK57" s="48">
        <v>0</v>
      </c>
      <c r="BL57" s="346"/>
      <c r="BM57" s="346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346"/>
    </row>
    <row r="58" spans="1:85" ht="16.5" customHeight="1" x14ac:dyDescent="0.25">
      <c r="A58" s="178"/>
      <c r="B58" s="174"/>
      <c r="C58" s="175" t="s">
        <v>748</v>
      </c>
      <c r="D58" s="175"/>
      <c r="E58" s="175"/>
      <c r="F58" s="175"/>
      <c r="G58" s="175"/>
      <c r="H58" s="175"/>
      <c r="I58" s="175" t="s">
        <v>190</v>
      </c>
      <c r="J58" s="175"/>
      <c r="K58" s="175"/>
      <c r="L58" s="175"/>
      <c r="M58" s="175"/>
      <c r="N58" s="175" t="s">
        <v>750</v>
      </c>
      <c r="O58" s="175"/>
      <c r="P58" s="174"/>
      <c r="Q58" s="346"/>
      <c r="R58" s="346"/>
      <c r="S58" s="321"/>
      <c r="T58" s="177"/>
      <c r="U58" s="175"/>
      <c r="V58" s="175"/>
      <c r="W58" s="175"/>
      <c r="X58" s="194"/>
      <c r="Y58" s="175"/>
      <c r="Z58" s="177"/>
      <c r="AA58" s="177"/>
      <c r="AB58" s="177"/>
      <c r="AC58" s="177"/>
      <c r="AD58" s="177"/>
      <c r="AE58" s="176"/>
      <c r="AF58" s="177"/>
      <c r="AG58" s="175"/>
      <c r="AH58" s="175"/>
      <c r="AI58" s="175"/>
      <c r="AJ58" s="194"/>
      <c r="AK58" s="175"/>
      <c r="AL58" s="177"/>
      <c r="AM58" s="177"/>
      <c r="AN58" s="177"/>
      <c r="AO58" s="177"/>
      <c r="AP58" s="177"/>
      <c r="AQ58" s="346"/>
      <c r="AR58" s="346"/>
      <c r="AS58" s="64">
        <v>6.5</v>
      </c>
      <c r="AT58" s="48"/>
      <c r="AU58" s="47" t="s">
        <v>148</v>
      </c>
      <c r="AV58" s="47" t="s">
        <v>21</v>
      </c>
      <c r="AW58" s="177"/>
      <c r="AX58" s="177"/>
      <c r="AY58" s="177"/>
      <c r="AZ58" s="177"/>
      <c r="BA58" s="177"/>
      <c r="BB58" s="202">
        <f t="shared" si="67"/>
        <v>6</v>
      </c>
      <c r="BC58" s="177">
        <f t="shared" si="67"/>
        <v>0</v>
      </c>
      <c r="BD58" s="177">
        <f t="shared" si="67"/>
        <v>1</v>
      </c>
      <c r="BE58" s="177">
        <f t="shared" si="67"/>
        <v>1</v>
      </c>
      <c r="BF58" s="203">
        <f t="shared" si="67"/>
        <v>2</v>
      </c>
      <c r="BG58" s="48">
        <v>6</v>
      </c>
      <c r="BH58" s="48">
        <v>0</v>
      </c>
      <c r="BI58" s="48">
        <v>1</v>
      </c>
      <c r="BJ58" s="48">
        <f>+BH58+BI58</f>
        <v>1</v>
      </c>
      <c r="BK58" s="48">
        <v>2</v>
      </c>
      <c r="BL58" s="346"/>
      <c r="BM58" s="346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346"/>
    </row>
    <row r="59" spans="1:85" ht="16.5" customHeight="1" thickBot="1" x14ac:dyDescent="0.3">
      <c r="A59" s="346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Q59" s="178"/>
      <c r="R59" s="178"/>
      <c r="S59" s="323"/>
      <c r="T59" s="177"/>
      <c r="U59" s="175"/>
      <c r="V59" s="175"/>
      <c r="W59" s="175"/>
      <c r="X59" s="194"/>
      <c r="Y59" s="175"/>
      <c r="Z59" s="177"/>
      <c r="AA59" s="177"/>
      <c r="AB59" s="177"/>
      <c r="AC59" s="177"/>
      <c r="AD59" s="177"/>
      <c r="AE59" s="176"/>
      <c r="AF59" s="177"/>
      <c r="AG59" s="175"/>
      <c r="AH59" s="175"/>
      <c r="AI59" s="175"/>
      <c r="AJ59" s="194"/>
      <c r="AK59" s="175"/>
      <c r="AL59" s="177"/>
      <c r="AM59" s="177"/>
      <c r="AN59" s="177"/>
      <c r="AO59" s="177"/>
      <c r="AP59" s="177"/>
      <c r="AQ59" s="346"/>
      <c r="AR59" s="346"/>
      <c r="AS59" s="33" t="s">
        <v>103</v>
      </c>
      <c r="AT59" s="216"/>
      <c r="AU59" s="216"/>
      <c r="AV59" s="216"/>
      <c r="AW59" s="217">
        <f>SUM(AW45:AW58)</f>
        <v>30</v>
      </c>
      <c r="AX59" s="217">
        <f>SUM(AX45:AX58)</f>
        <v>10</v>
      </c>
      <c r="AY59" s="217">
        <f>SUM(AY45:AY58)+AG11</f>
        <v>15</v>
      </c>
      <c r="AZ59" s="217">
        <f>+AY59+AX59</f>
        <v>25</v>
      </c>
      <c r="BA59" s="217">
        <f>SUM(BA45:BA58)</f>
        <v>2</v>
      </c>
      <c r="BB59" s="218">
        <f t="shared" si="67"/>
        <v>178</v>
      </c>
      <c r="BC59" s="217">
        <f t="shared" si="67"/>
        <v>29</v>
      </c>
      <c r="BD59" s="217">
        <f t="shared" si="67"/>
        <v>38</v>
      </c>
      <c r="BE59" s="217">
        <f t="shared" si="67"/>
        <v>67</v>
      </c>
      <c r="BF59" s="219">
        <f t="shared" si="67"/>
        <v>18</v>
      </c>
      <c r="BG59" s="217">
        <f>+SUM(BG45:BG58)</f>
        <v>148</v>
      </c>
      <c r="BH59" s="217">
        <f>+SUM(BH45:BH58)</f>
        <v>19</v>
      </c>
      <c r="BI59" s="217">
        <f>+SUM(BI45:BI58)+SUMIF($Y$35:$Y$42,"Eriton",$AI$35:$AI$42)</f>
        <v>23</v>
      </c>
      <c r="BJ59" s="217">
        <f>+BI59+BH59</f>
        <v>42</v>
      </c>
      <c r="BK59" s="217">
        <f>+SUM(BK45:BK58)+SUMIF($Y$35:$Y$42,"Eriton",$AH$35:$AH$42)</f>
        <v>16</v>
      </c>
      <c r="BL59" s="346"/>
      <c r="BM59" s="346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346"/>
    </row>
    <row r="60" spans="1:85" ht="16.5" customHeight="1" x14ac:dyDescent="0.2">
      <c r="A60" s="178"/>
      <c r="Q60" s="346"/>
      <c r="R60" s="346"/>
      <c r="S60" s="321"/>
      <c r="T60" s="177"/>
      <c r="U60" s="175"/>
      <c r="V60" s="175"/>
      <c r="W60" s="175"/>
      <c r="X60" s="194"/>
      <c r="Y60" s="175"/>
      <c r="Z60" s="177"/>
      <c r="AA60" s="177"/>
      <c r="AB60" s="177"/>
      <c r="AC60" s="177"/>
      <c r="AD60" s="177"/>
      <c r="AE60" s="176"/>
      <c r="AF60" s="177"/>
      <c r="AG60" s="175"/>
      <c r="AH60" s="175"/>
      <c r="AI60" s="175"/>
      <c r="AJ60" s="194"/>
      <c r="AK60" s="175"/>
      <c r="AL60" s="177"/>
      <c r="AM60" s="177"/>
      <c r="AN60" s="177"/>
      <c r="AO60" s="177"/>
      <c r="AP60" s="177"/>
      <c r="AQ60" s="346"/>
      <c r="AR60" s="346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346"/>
      <c r="BM60" s="346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346"/>
    </row>
    <row r="61" spans="1:85" ht="16.5" customHeight="1" x14ac:dyDescent="0.2">
      <c r="A61" s="346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Q61" s="178"/>
      <c r="R61" s="178"/>
      <c r="S61" s="323"/>
      <c r="T61" s="177"/>
      <c r="U61" s="175"/>
      <c r="V61" s="175"/>
      <c r="W61" s="175"/>
      <c r="X61" s="194"/>
      <c r="Y61" s="175"/>
      <c r="Z61" s="177"/>
      <c r="AA61" s="177"/>
      <c r="AB61" s="177"/>
      <c r="AC61" s="177"/>
      <c r="AD61" s="177"/>
      <c r="AE61" s="176"/>
      <c r="AF61" s="177"/>
      <c r="AG61" s="175"/>
      <c r="AH61" s="175"/>
      <c r="AI61" s="175"/>
      <c r="AJ61" s="194"/>
      <c r="AK61" s="175"/>
      <c r="AL61" s="177"/>
      <c r="AM61" s="177"/>
      <c r="AN61" s="177"/>
      <c r="AO61" s="177"/>
      <c r="AP61" s="177"/>
      <c r="AQ61" s="346"/>
      <c r="AR61" s="346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346"/>
      <c r="BM61" s="346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346"/>
    </row>
    <row r="62" spans="1:85" ht="16.5" customHeight="1" x14ac:dyDescent="0.2">
      <c r="A62" s="178"/>
      <c r="Q62" s="346"/>
      <c r="R62" s="346"/>
      <c r="S62" s="321"/>
      <c r="T62" s="205"/>
      <c r="U62" s="408" t="s">
        <v>636</v>
      </c>
      <c r="V62" s="408"/>
      <c r="W62" s="408"/>
      <c r="X62" s="408"/>
      <c r="Y62" s="408"/>
      <c r="Z62" s="408"/>
      <c r="AA62" s="408"/>
      <c r="AB62" s="408"/>
      <c r="AC62" s="408"/>
      <c r="AD62" s="408"/>
      <c r="AE62" s="408"/>
      <c r="AF62" s="408"/>
      <c r="AG62" s="408"/>
      <c r="AH62" s="408"/>
      <c r="AI62" s="408"/>
      <c r="AJ62" s="408"/>
      <c r="AK62" s="408"/>
      <c r="AL62" s="408"/>
      <c r="AM62" s="408"/>
      <c r="AN62" s="408"/>
      <c r="AO62" s="408"/>
      <c r="AP62" s="177"/>
      <c r="AQ62" s="346"/>
      <c r="AR62" s="346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346"/>
      <c r="BM62" s="346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346"/>
    </row>
    <row r="63" spans="1:85" ht="16.5" customHeight="1" x14ac:dyDescent="0.2">
      <c r="A63" s="346"/>
      <c r="Q63" s="346"/>
      <c r="R63" s="346"/>
      <c r="S63" s="321"/>
      <c r="T63" s="176"/>
      <c r="U63" s="176"/>
      <c r="V63" s="17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346"/>
      <c r="AR63" s="346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346"/>
      <c r="BM63" s="346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346"/>
    </row>
    <row r="64" spans="1:85" ht="16.5" customHeight="1" x14ac:dyDescent="0.2">
      <c r="A64" s="346"/>
      <c r="Q64" s="346"/>
      <c r="R64" s="346"/>
      <c r="S64" s="321"/>
      <c r="T64" s="176"/>
      <c r="U64" s="235" t="str">
        <f>"Week "&amp;TEXT(C2+1,"##")</f>
        <v>Week 19</v>
      </c>
      <c r="V64" s="235"/>
      <c r="W64" s="235"/>
      <c r="X64" s="409">
        <f>7+E14</f>
        <v>44291</v>
      </c>
      <c r="Y64" s="409"/>
      <c r="Z64" s="236" t="s">
        <v>705</v>
      </c>
      <c r="AA64" s="237"/>
      <c r="AB64" s="237"/>
      <c r="AC64" s="238"/>
      <c r="AD64" s="227"/>
      <c r="AE64" s="174"/>
      <c r="AF64" s="174"/>
      <c r="AG64" s="235" t="str">
        <f>"Week "&amp;TEXT(C2+2,"##")</f>
        <v>Week 20</v>
      </c>
      <c r="AH64" s="235"/>
      <c r="AI64" s="235"/>
      <c r="AJ64" s="409">
        <f>+X64+7</f>
        <v>44298</v>
      </c>
      <c r="AK64" s="409"/>
      <c r="AL64" s="409"/>
      <c r="AM64" s="236" t="s">
        <v>726</v>
      </c>
      <c r="AN64" s="237"/>
      <c r="AO64" s="238"/>
      <c r="AP64" s="177"/>
      <c r="AQ64" s="346"/>
      <c r="AR64" s="346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346"/>
      <c r="BM64" s="346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346"/>
    </row>
    <row r="65" spans="1:85" ht="16.5" customHeight="1" thickBot="1" x14ac:dyDescent="0.25">
      <c r="A65" s="170"/>
      <c r="Q65" s="170"/>
      <c r="R65" s="170"/>
      <c r="S65" s="324"/>
      <c r="T65" s="174"/>
      <c r="U65" s="348" t="s">
        <v>106</v>
      </c>
      <c r="V65" s="348"/>
      <c r="W65" s="348"/>
      <c r="X65" s="348" t="s">
        <v>107</v>
      </c>
      <c r="Y65" s="421" t="s">
        <v>108</v>
      </c>
      <c r="Z65" s="421"/>
      <c r="AA65" s="421"/>
      <c r="AB65" s="175"/>
      <c r="AC65" s="227"/>
      <c r="AD65" s="227"/>
      <c r="AE65" s="174"/>
      <c r="AF65" s="174"/>
      <c r="AG65" s="348" t="s">
        <v>106</v>
      </c>
      <c r="AH65" s="348"/>
      <c r="AI65" s="348"/>
      <c r="AJ65" s="348" t="s">
        <v>107</v>
      </c>
      <c r="AK65" s="421" t="s">
        <v>108</v>
      </c>
      <c r="AL65" s="421"/>
      <c r="AM65" s="421"/>
      <c r="AN65" s="421"/>
      <c r="AO65" s="325"/>
      <c r="AP65" s="174"/>
      <c r="AQ65" s="240"/>
      <c r="AR65" s="346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346"/>
      <c r="BM65" s="346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346"/>
    </row>
    <row r="66" spans="1:85" ht="16.5" customHeight="1" x14ac:dyDescent="0.2">
      <c r="A66" s="170"/>
      <c r="Q66" s="170"/>
      <c r="R66" s="170"/>
      <c r="S66" s="324"/>
      <c r="T66" s="174"/>
      <c r="U66" s="418">
        <v>0.38541666666666669</v>
      </c>
      <c r="V66" s="418"/>
      <c r="W66" s="347"/>
      <c r="X66" s="344" t="s">
        <v>109</v>
      </c>
      <c r="Y66" s="428" t="s">
        <v>701</v>
      </c>
      <c r="Z66" s="428"/>
      <c r="AA66" s="428"/>
      <c r="AB66" s="428"/>
      <c r="AC66" s="174"/>
      <c r="AD66" s="343"/>
      <c r="AE66" s="174"/>
      <c r="AF66" s="174"/>
      <c r="AG66" s="418">
        <v>0.38541666666666669</v>
      </c>
      <c r="AH66" s="418"/>
      <c r="AI66" s="347"/>
      <c r="AJ66" s="344" t="s">
        <v>109</v>
      </c>
      <c r="AK66" s="428" t="s">
        <v>727</v>
      </c>
      <c r="AL66" s="428"/>
      <c r="AM66" s="428"/>
      <c r="AN66" s="428"/>
      <c r="AO66" s="326"/>
      <c r="AP66" s="174"/>
      <c r="AQ66" s="240"/>
      <c r="AR66" s="346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346"/>
      <c r="BM66" s="346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346"/>
    </row>
    <row r="67" spans="1:85" ht="16.5" customHeight="1" x14ac:dyDescent="0.2">
      <c r="A67" s="170"/>
      <c r="Q67" s="170"/>
      <c r="R67" s="170"/>
      <c r="S67" s="324"/>
      <c r="T67" s="174"/>
      <c r="U67" s="410">
        <v>0.38541666666666669</v>
      </c>
      <c r="V67" s="410"/>
      <c r="W67" s="347"/>
      <c r="X67" s="344" t="s">
        <v>110</v>
      </c>
      <c r="Y67" s="427" t="s">
        <v>702</v>
      </c>
      <c r="Z67" s="427"/>
      <c r="AA67" s="427"/>
      <c r="AB67" s="427"/>
      <c r="AC67" s="174"/>
      <c r="AD67" s="343"/>
      <c r="AE67" s="174"/>
      <c r="AF67" s="174"/>
      <c r="AG67" s="410">
        <v>0.38541666666666669</v>
      </c>
      <c r="AH67" s="410"/>
      <c r="AI67" s="347"/>
      <c r="AJ67" s="344" t="s">
        <v>110</v>
      </c>
      <c r="AK67" s="427" t="s">
        <v>728</v>
      </c>
      <c r="AL67" s="427"/>
      <c r="AM67" s="427"/>
      <c r="AN67" s="427"/>
      <c r="AO67" s="257"/>
      <c r="AP67" s="174"/>
      <c r="AQ67" s="240"/>
      <c r="AR67" s="346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346"/>
      <c r="BM67" s="346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346"/>
    </row>
    <row r="68" spans="1:85" ht="16.5" customHeight="1" x14ac:dyDescent="0.2">
      <c r="A68" s="170"/>
      <c r="B68" s="174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4"/>
      <c r="Q68" s="170"/>
      <c r="R68" s="170"/>
      <c r="S68" s="324"/>
      <c r="T68" s="174"/>
      <c r="U68" s="410">
        <v>0.42708333333333331</v>
      </c>
      <c r="V68" s="410"/>
      <c r="W68" s="347"/>
      <c r="X68" s="344" t="s">
        <v>109</v>
      </c>
      <c r="Y68" s="427" t="s">
        <v>703</v>
      </c>
      <c r="Z68" s="427"/>
      <c r="AA68" s="427"/>
      <c r="AB68" s="427"/>
      <c r="AC68" s="174"/>
      <c r="AD68" s="343"/>
      <c r="AE68" s="174"/>
      <c r="AF68" s="174"/>
      <c r="AG68" s="410">
        <v>0.42708333333333331</v>
      </c>
      <c r="AH68" s="410"/>
      <c r="AI68" s="347"/>
      <c r="AJ68" s="344" t="s">
        <v>109</v>
      </c>
      <c r="AK68" s="427" t="s">
        <v>729</v>
      </c>
      <c r="AL68" s="427"/>
      <c r="AM68" s="427"/>
      <c r="AN68" s="427"/>
      <c r="AO68" s="343"/>
      <c r="AP68" s="174"/>
      <c r="AQ68" s="240"/>
      <c r="AR68" s="346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346"/>
      <c r="BM68" s="346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346"/>
    </row>
    <row r="69" spans="1:85" ht="16.5" customHeight="1" x14ac:dyDescent="0.2">
      <c r="A69" s="170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0"/>
      <c r="R69" s="170"/>
      <c r="S69" s="324"/>
      <c r="T69" s="174"/>
      <c r="U69" s="410">
        <v>0.42708333333333331</v>
      </c>
      <c r="V69" s="410"/>
      <c r="W69" s="347"/>
      <c r="X69" s="344" t="s">
        <v>110</v>
      </c>
      <c r="Y69" s="427" t="s">
        <v>704</v>
      </c>
      <c r="Z69" s="427"/>
      <c r="AA69" s="427"/>
      <c r="AB69" s="427"/>
      <c r="AC69" s="176"/>
      <c r="AD69" s="343"/>
      <c r="AE69" s="174"/>
      <c r="AF69" s="174"/>
      <c r="AG69" s="410">
        <v>0.42708333333333331</v>
      </c>
      <c r="AH69" s="410"/>
      <c r="AI69" s="347"/>
      <c r="AJ69" s="344" t="s">
        <v>110</v>
      </c>
      <c r="AK69" s="427" t="s">
        <v>730</v>
      </c>
      <c r="AL69" s="427"/>
      <c r="AM69" s="427"/>
      <c r="AN69" s="427"/>
      <c r="AO69" s="343"/>
      <c r="AP69" s="174"/>
      <c r="AQ69" s="240"/>
      <c r="AR69" s="346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346"/>
      <c r="BM69" s="346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346"/>
    </row>
    <row r="70" spans="1:85" ht="16.5" customHeight="1" x14ac:dyDescent="0.2">
      <c r="A70" s="170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0"/>
      <c r="R70" s="170"/>
      <c r="S70" s="324"/>
      <c r="T70" s="174"/>
      <c r="U70" s="347"/>
      <c r="V70" s="347"/>
      <c r="W70" s="347"/>
      <c r="X70" s="344"/>
      <c r="Y70" s="343"/>
      <c r="Z70" s="343"/>
      <c r="AA70" s="343"/>
      <c r="AB70" s="176"/>
      <c r="AC70" s="176"/>
      <c r="AD70" s="343"/>
      <c r="AE70" s="174"/>
      <c r="AF70" s="174"/>
      <c r="AG70" s="347"/>
      <c r="AH70" s="347"/>
      <c r="AI70" s="347"/>
      <c r="AJ70" s="344"/>
      <c r="AK70" s="343"/>
      <c r="AL70" s="343"/>
      <c r="AM70" s="343"/>
      <c r="AN70" s="343"/>
      <c r="AO70" s="343"/>
      <c r="AP70" s="174"/>
      <c r="AQ70" s="240"/>
      <c r="AR70" s="346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346"/>
      <c r="BM70" s="346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346"/>
    </row>
    <row r="71" spans="1:85" ht="16.5" customHeight="1" x14ac:dyDescent="0.2">
      <c r="A71" s="170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0"/>
      <c r="R71" s="170"/>
      <c r="S71" s="324"/>
      <c r="T71" s="174"/>
      <c r="U71" s="347"/>
      <c r="V71" s="347"/>
      <c r="W71" s="347"/>
      <c r="X71" s="344"/>
      <c r="Y71" s="343"/>
      <c r="Z71" s="343"/>
      <c r="AA71" s="343"/>
      <c r="AB71" s="176"/>
      <c r="AC71" s="176"/>
      <c r="AD71" s="343"/>
      <c r="AE71" s="174"/>
      <c r="AF71" s="174"/>
      <c r="AG71" s="347"/>
      <c r="AH71" s="347"/>
      <c r="AI71" s="347"/>
      <c r="AJ71" s="344"/>
      <c r="AK71" s="343"/>
      <c r="AL71" s="343"/>
      <c r="AM71" s="343"/>
      <c r="AN71" s="343"/>
      <c r="AO71" s="343"/>
      <c r="AP71" s="174"/>
      <c r="AQ71" s="240"/>
      <c r="AR71" s="346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346"/>
      <c r="BM71" s="346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346"/>
    </row>
    <row r="72" spans="1:85" ht="16.5" customHeight="1" x14ac:dyDescent="0.2">
      <c r="A72" s="170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5"/>
      <c r="O72" s="174"/>
      <c r="P72" s="174"/>
      <c r="Q72" s="170"/>
      <c r="R72" s="170"/>
      <c r="S72" s="32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240"/>
      <c r="AR72" s="346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346"/>
      <c r="BM72" s="346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346"/>
    </row>
    <row r="73" spans="1:85" ht="16.5" customHeight="1" x14ac:dyDescent="0.2">
      <c r="A73" s="170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240"/>
      <c r="AR73" s="346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346"/>
      <c r="BM73" s="346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346"/>
    </row>
    <row r="74" spans="1:85" ht="16.5" customHeight="1" x14ac:dyDescent="0.2">
      <c r="A74" s="170"/>
      <c r="B74" s="407" t="s">
        <v>669</v>
      </c>
      <c r="C74" s="407"/>
      <c r="D74" s="407"/>
      <c r="E74" s="407"/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407"/>
      <c r="Q74" s="170"/>
      <c r="R74" s="170"/>
      <c r="S74" s="170"/>
      <c r="T74" s="407" t="s">
        <v>638</v>
      </c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240"/>
      <c r="AR74" s="346"/>
      <c r="AS74" s="430" t="s">
        <v>622</v>
      </c>
      <c r="AT74" s="430"/>
      <c r="AU74" s="430"/>
      <c r="AV74" s="430"/>
      <c r="AW74" s="430"/>
      <c r="AX74" s="430"/>
      <c r="AY74" s="430"/>
      <c r="AZ74" s="430"/>
      <c r="BA74" s="430"/>
      <c r="BB74" s="430"/>
      <c r="BC74" s="430"/>
      <c r="BD74" s="430"/>
      <c r="BE74" s="430"/>
      <c r="BF74" s="430"/>
      <c r="BG74" s="430"/>
      <c r="BH74" s="430"/>
      <c r="BI74" s="430"/>
      <c r="BJ74" s="430"/>
      <c r="BK74" s="430"/>
      <c r="BL74" s="346"/>
      <c r="BM74" s="346"/>
      <c r="BN74" s="430" t="s">
        <v>639</v>
      </c>
      <c r="BO74" s="430"/>
      <c r="BP74" s="430"/>
      <c r="BQ74" s="430"/>
      <c r="BR74" s="430"/>
      <c r="BS74" s="430"/>
      <c r="BT74" s="430"/>
      <c r="BU74" s="430"/>
      <c r="BV74" s="430"/>
      <c r="BW74" s="430"/>
      <c r="BX74" s="430"/>
      <c r="BY74" s="430"/>
      <c r="BZ74" s="430"/>
      <c r="CA74" s="430"/>
      <c r="CB74" s="430"/>
      <c r="CC74" s="430"/>
      <c r="CD74" s="430"/>
      <c r="CE74" s="430"/>
      <c r="CF74" s="430"/>
      <c r="CG74" s="346"/>
    </row>
    <row r="75" spans="1:85" ht="16.5" customHeight="1" x14ac:dyDescent="0.2">
      <c r="A75" s="170"/>
      <c r="B75" s="344" t="s">
        <v>146</v>
      </c>
      <c r="C75" s="344">
        <f>+C2</f>
        <v>18</v>
      </c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244"/>
      <c r="Q75" s="170"/>
      <c r="R75" s="170"/>
      <c r="S75" s="324"/>
      <c r="AL75" s="344"/>
      <c r="AM75" s="344"/>
      <c r="AN75" s="344"/>
      <c r="AO75" s="344"/>
      <c r="AP75" s="344"/>
      <c r="AQ75" s="170"/>
      <c r="AR75" s="346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346"/>
      <c r="BM75" s="346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346"/>
    </row>
    <row r="76" spans="1:85" ht="16.5" customHeight="1" thickBot="1" x14ac:dyDescent="0.25">
      <c r="A76" s="346"/>
      <c r="B76" s="174"/>
      <c r="C76" s="174"/>
      <c r="D76" s="180" t="s">
        <v>123</v>
      </c>
      <c r="E76" s="180"/>
      <c r="F76" s="180"/>
      <c r="G76" s="182" t="s">
        <v>2</v>
      </c>
      <c r="H76" s="182"/>
      <c r="I76" s="182" t="s">
        <v>4</v>
      </c>
      <c r="J76" s="182" t="s">
        <v>30</v>
      </c>
      <c r="K76" s="182" t="s">
        <v>31</v>
      </c>
      <c r="L76" s="340" t="s">
        <v>32</v>
      </c>
      <c r="M76" s="182" t="s">
        <v>3</v>
      </c>
      <c r="N76" s="174"/>
      <c r="O76" s="174"/>
      <c r="P76" s="174"/>
      <c r="Q76" s="346"/>
      <c r="R76" s="346"/>
      <c r="S76" s="321"/>
      <c r="T76" s="408" t="s">
        <v>654</v>
      </c>
      <c r="U76" s="408"/>
      <c r="V76" s="408"/>
      <c r="W76" s="408"/>
      <c r="X76" s="408"/>
      <c r="Y76" s="408"/>
      <c r="Z76" s="408"/>
      <c r="AA76" s="408"/>
      <c r="AB76" s="408"/>
      <c r="AC76" s="408"/>
      <c r="AD76" s="408"/>
      <c r="AE76" s="408"/>
      <c r="AF76" s="408"/>
      <c r="AG76" s="408"/>
      <c r="AH76" s="408"/>
      <c r="AI76" s="408"/>
      <c r="AJ76" s="408"/>
      <c r="AK76" s="408"/>
      <c r="AL76" s="408"/>
      <c r="AM76" s="408"/>
      <c r="AN76" s="177"/>
      <c r="AO76" s="177"/>
      <c r="AP76" s="177"/>
      <c r="AQ76" s="346"/>
      <c r="AR76" s="346"/>
      <c r="AS76" s="174"/>
      <c r="AT76" s="174"/>
      <c r="AU76" s="174"/>
      <c r="AV76" s="174"/>
      <c r="AW76" s="407" t="s">
        <v>654</v>
      </c>
      <c r="AX76" s="407"/>
      <c r="AY76" s="407"/>
      <c r="AZ76" s="407"/>
      <c r="BA76" s="415"/>
      <c r="BB76" s="416" t="s">
        <v>652</v>
      </c>
      <c r="BC76" s="408"/>
      <c r="BD76" s="408"/>
      <c r="BE76" s="408"/>
      <c r="BF76" s="417"/>
      <c r="BG76" s="407" t="s">
        <v>663</v>
      </c>
      <c r="BH76" s="407"/>
      <c r="BI76" s="407"/>
      <c r="BJ76" s="407"/>
      <c r="BK76" s="407"/>
      <c r="BL76" s="346"/>
      <c r="BM76" s="346"/>
      <c r="BN76" s="174"/>
      <c r="BO76" s="174"/>
      <c r="BP76" s="174"/>
      <c r="BQ76" s="174"/>
      <c r="BR76" s="407" t="s">
        <v>654</v>
      </c>
      <c r="BS76" s="407"/>
      <c r="BT76" s="407"/>
      <c r="BU76" s="407"/>
      <c r="BV76" s="415"/>
      <c r="BW76" s="416" t="s">
        <v>652</v>
      </c>
      <c r="BX76" s="408"/>
      <c r="BY76" s="408"/>
      <c r="BZ76" s="408"/>
      <c r="CA76" s="417"/>
      <c r="CB76" s="407" t="s">
        <v>663</v>
      </c>
      <c r="CC76" s="407"/>
      <c r="CD76" s="407"/>
      <c r="CE76" s="407"/>
      <c r="CF76" s="407"/>
      <c r="CG76" s="346"/>
    </row>
    <row r="77" spans="1:85" ht="16.5" customHeight="1" thickBot="1" x14ac:dyDescent="0.3">
      <c r="A77" s="346"/>
      <c r="B77" s="174"/>
      <c r="C77" s="174"/>
      <c r="D77" s="47" t="s">
        <v>71</v>
      </c>
      <c r="G77" s="175" t="s">
        <v>17</v>
      </c>
      <c r="I77" s="177">
        <v>3</v>
      </c>
      <c r="J77" s="177">
        <v>5</v>
      </c>
      <c r="K77" s="177">
        <v>5</v>
      </c>
      <c r="L77" s="318">
        <v>10</v>
      </c>
      <c r="M77" s="177">
        <v>0</v>
      </c>
      <c r="N77" s="174"/>
      <c r="O77" s="174"/>
      <c r="P77" s="174"/>
      <c r="Q77" s="170"/>
      <c r="R77" s="170"/>
      <c r="S77" s="324"/>
      <c r="AL77" s="174"/>
      <c r="AM77" s="177"/>
      <c r="AN77" s="177"/>
      <c r="AO77" s="177"/>
      <c r="AP77" s="177"/>
      <c r="AQ77" s="170"/>
      <c r="AR77" s="346"/>
      <c r="AS77" s="186" t="s">
        <v>28</v>
      </c>
      <c r="AT77" s="186"/>
      <c r="AU77" s="186"/>
      <c r="AV77" s="187" t="s">
        <v>29</v>
      </c>
      <c r="AW77" s="346" t="s">
        <v>4</v>
      </c>
      <c r="AX77" s="346" t="s">
        <v>30</v>
      </c>
      <c r="AY77" s="346" t="s">
        <v>31</v>
      </c>
      <c r="AZ77" s="188" t="s">
        <v>32</v>
      </c>
      <c r="BA77" s="346" t="s">
        <v>3</v>
      </c>
      <c r="BB77" s="189" t="s">
        <v>4</v>
      </c>
      <c r="BC77" s="190" t="s">
        <v>30</v>
      </c>
      <c r="BD77" s="190" t="s">
        <v>31</v>
      </c>
      <c r="BE77" s="190" t="s">
        <v>32</v>
      </c>
      <c r="BF77" s="191" t="s">
        <v>3</v>
      </c>
      <c r="BG77" s="188" t="s">
        <v>4</v>
      </c>
      <c r="BH77" s="188" t="s">
        <v>30</v>
      </c>
      <c r="BI77" s="188" t="s">
        <v>31</v>
      </c>
      <c r="BJ77" s="188" t="s">
        <v>32</v>
      </c>
      <c r="BK77" s="188" t="s">
        <v>3</v>
      </c>
      <c r="BL77" s="346"/>
      <c r="BM77" s="346"/>
      <c r="BN77" s="192" t="s">
        <v>28</v>
      </c>
      <c r="BO77" s="192"/>
      <c r="BP77" s="192"/>
      <c r="BQ77" s="193"/>
      <c r="BR77" s="188" t="s">
        <v>4</v>
      </c>
      <c r="BS77" s="188" t="s">
        <v>30</v>
      </c>
      <c r="BT77" s="188" t="s">
        <v>31</v>
      </c>
      <c r="BU77" s="188" t="s">
        <v>32</v>
      </c>
      <c r="BV77" s="188" t="s">
        <v>3</v>
      </c>
      <c r="BW77" s="189" t="s">
        <v>4</v>
      </c>
      <c r="BX77" s="190" t="s">
        <v>30</v>
      </c>
      <c r="BY77" s="190" t="s">
        <v>31</v>
      </c>
      <c r="BZ77" s="190" t="s">
        <v>32</v>
      </c>
      <c r="CA77" s="191" t="s">
        <v>3</v>
      </c>
      <c r="CB77" s="188" t="s">
        <v>4</v>
      </c>
      <c r="CC77" s="188" t="s">
        <v>30</v>
      </c>
      <c r="CD77" s="188" t="s">
        <v>31</v>
      </c>
      <c r="CE77" s="188" t="s">
        <v>32</v>
      </c>
      <c r="CF77" s="188" t="s">
        <v>3</v>
      </c>
      <c r="CG77" s="346"/>
    </row>
    <row r="78" spans="1:85" ht="16.5" customHeight="1" thickBot="1" x14ac:dyDescent="0.3">
      <c r="A78" s="346"/>
      <c r="B78" s="174"/>
      <c r="C78" s="174"/>
      <c r="D78" s="47" t="s">
        <v>40</v>
      </c>
      <c r="G78" s="175" t="s">
        <v>17</v>
      </c>
      <c r="I78" s="177">
        <v>3</v>
      </c>
      <c r="J78" s="177">
        <v>3</v>
      </c>
      <c r="K78" s="177">
        <v>7</v>
      </c>
      <c r="L78" s="318">
        <v>10</v>
      </c>
      <c r="M78" s="177">
        <v>2</v>
      </c>
      <c r="N78" s="174"/>
      <c r="O78" s="174"/>
      <c r="P78" s="174"/>
      <c r="Q78" s="170"/>
      <c r="R78" s="170"/>
      <c r="S78" s="324"/>
      <c r="T78" s="67" t="s">
        <v>310</v>
      </c>
      <c r="U78" s="245" t="s">
        <v>145</v>
      </c>
      <c r="V78" s="245"/>
      <c r="W78" s="245"/>
      <c r="X78" s="245"/>
      <c r="Y78" s="245"/>
      <c r="Z78" s="245"/>
      <c r="AA78" s="190"/>
      <c r="AB78" s="345" t="s">
        <v>4</v>
      </c>
      <c r="AC78" s="345" t="s">
        <v>8</v>
      </c>
      <c r="AD78" s="345" t="s">
        <v>9</v>
      </c>
      <c r="AE78" s="345" t="s">
        <v>10</v>
      </c>
      <c r="AF78" s="414" t="s">
        <v>129</v>
      </c>
      <c r="AG78" s="414"/>
      <c r="AH78" s="345" t="s">
        <v>3</v>
      </c>
      <c r="AI78" s="345" t="s">
        <v>130</v>
      </c>
      <c r="AJ78" s="345" t="s">
        <v>5</v>
      </c>
      <c r="AK78" s="345" t="s">
        <v>7</v>
      </c>
      <c r="AL78" s="345" t="s">
        <v>6</v>
      </c>
      <c r="AM78" s="345" t="s">
        <v>131</v>
      </c>
      <c r="AN78" s="177"/>
      <c r="AO78" s="177"/>
      <c r="AP78" s="177"/>
      <c r="AQ78" s="170"/>
      <c r="AR78" s="346"/>
      <c r="AS78" s="28" t="s">
        <v>173</v>
      </c>
      <c r="AT78" s="197"/>
      <c r="AU78" s="197"/>
      <c r="AV78" s="30" t="s">
        <v>178</v>
      </c>
      <c r="AW78" s="199">
        <v>3</v>
      </c>
      <c r="AX78" s="199">
        <v>0</v>
      </c>
      <c r="AY78" s="199">
        <v>1</v>
      </c>
      <c r="AZ78" s="177">
        <f t="shared" ref="AZ78:AZ90" si="68">+AY78+AX78</f>
        <v>1</v>
      </c>
      <c r="BA78" s="199">
        <v>0</v>
      </c>
      <c r="BB78" s="200">
        <f t="shared" ref="BB78:BF90" si="69">+AW78+BG78</f>
        <v>15</v>
      </c>
      <c r="BC78" s="199">
        <f t="shared" si="69"/>
        <v>14</v>
      </c>
      <c r="BD78" s="199">
        <f t="shared" si="69"/>
        <v>5</v>
      </c>
      <c r="BE78" s="177">
        <f t="shared" si="69"/>
        <v>19</v>
      </c>
      <c r="BF78" s="201">
        <f t="shared" si="69"/>
        <v>2</v>
      </c>
      <c r="BG78" s="31">
        <v>12</v>
      </c>
      <c r="BH78" s="31">
        <v>14</v>
      </c>
      <c r="BI78" s="31">
        <v>4</v>
      </c>
      <c r="BJ78" s="31">
        <f t="shared" ref="BJ78" si="70">+BH78+BI78</f>
        <v>18</v>
      </c>
      <c r="BK78" s="31">
        <v>2</v>
      </c>
      <c r="BL78" s="346"/>
      <c r="BM78" s="346"/>
      <c r="BN78" s="64">
        <v>7</v>
      </c>
      <c r="BP78" s="47" t="s">
        <v>724</v>
      </c>
      <c r="BQ78" s="174"/>
      <c r="BR78" s="177">
        <v>1</v>
      </c>
      <c r="BS78" s="177">
        <v>0</v>
      </c>
      <c r="BT78" s="177">
        <v>0</v>
      </c>
      <c r="BU78" s="177">
        <f t="shared" ref="BU78" si="71">+BS78+BT78</f>
        <v>0</v>
      </c>
      <c r="BV78" s="177">
        <v>0</v>
      </c>
      <c r="BW78" s="202">
        <f t="shared" ref="BW78:BY91" si="72">+CB78+BR78</f>
        <v>1</v>
      </c>
      <c r="BX78" s="177">
        <f t="shared" si="72"/>
        <v>0</v>
      </c>
      <c r="BY78" s="177">
        <f t="shared" si="72"/>
        <v>0</v>
      </c>
      <c r="BZ78" s="177">
        <f t="shared" ref="BZ78" si="73">+BX78+BY78</f>
        <v>0</v>
      </c>
      <c r="CA78" s="203">
        <f t="shared" ref="CA78:CA91" si="74">+CF78+BV78</f>
        <v>0</v>
      </c>
      <c r="CB78" s="48">
        <v>0</v>
      </c>
      <c r="CC78" s="48">
        <v>0</v>
      </c>
      <c r="CD78" s="48">
        <v>0</v>
      </c>
      <c r="CE78" s="48">
        <f t="shared" ref="CE78:CE91" si="75">+CC78+CD78</f>
        <v>0</v>
      </c>
      <c r="CF78" s="48">
        <v>0</v>
      </c>
      <c r="CG78" s="346"/>
    </row>
    <row r="79" spans="1:85" ht="16.5" customHeight="1" thickBot="1" x14ac:dyDescent="0.3">
      <c r="A79" s="346"/>
      <c r="B79" s="174"/>
      <c r="C79" s="174"/>
      <c r="D79" s="47" t="s">
        <v>158</v>
      </c>
      <c r="G79" s="175" t="s">
        <v>179</v>
      </c>
      <c r="I79" s="177">
        <v>3</v>
      </c>
      <c r="J79" s="177">
        <v>6</v>
      </c>
      <c r="K79" s="177">
        <v>3</v>
      </c>
      <c r="L79" s="318">
        <v>9</v>
      </c>
      <c r="M79" s="177">
        <v>0</v>
      </c>
      <c r="N79" s="174"/>
      <c r="O79" s="174"/>
      <c r="P79" s="174"/>
      <c r="Q79" s="346"/>
      <c r="R79" s="346"/>
      <c r="S79" s="321"/>
      <c r="T79" s="118">
        <v>7.5</v>
      </c>
      <c r="U79" s="76" t="s">
        <v>98</v>
      </c>
      <c r="V79" s="76"/>
      <c r="W79" s="76"/>
      <c r="X79" s="76"/>
      <c r="Y79" s="119"/>
      <c r="Z79" s="76"/>
      <c r="AA79" s="58"/>
      <c r="AB79" s="58">
        <v>4</v>
      </c>
      <c r="AC79" s="58">
        <v>3</v>
      </c>
      <c r="AD79" s="58">
        <v>1</v>
      </c>
      <c r="AE79" s="58">
        <v>0</v>
      </c>
      <c r="AF79" s="413">
        <f t="shared" ref="AF79" si="76">(2*AC79+AE79)/(2*AB79)</f>
        <v>0.75</v>
      </c>
      <c r="AG79" s="413"/>
      <c r="AH79" s="58">
        <v>0</v>
      </c>
      <c r="AI79" s="58">
        <v>0</v>
      </c>
      <c r="AJ79" s="58">
        <v>7</v>
      </c>
      <c r="AK79" s="58">
        <v>0</v>
      </c>
      <c r="AL79" s="58">
        <v>0</v>
      </c>
      <c r="AM79" s="120">
        <f t="shared" ref="AM79" si="77">+AJ79/AB79</f>
        <v>1.75</v>
      </c>
      <c r="AN79" s="177"/>
      <c r="AO79" s="177"/>
      <c r="AP79" s="177"/>
      <c r="AQ79" s="346"/>
      <c r="AR79" s="346"/>
      <c r="AS79" s="64">
        <v>9</v>
      </c>
      <c r="AT79" s="48">
        <v>9</v>
      </c>
      <c r="AU79" s="47" t="s">
        <v>158</v>
      </c>
      <c r="AV79" s="32" t="s">
        <v>179</v>
      </c>
      <c r="AW79" s="177">
        <v>3</v>
      </c>
      <c r="AX79" s="177">
        <v>6</v>
      </c>
      <c r="AY79" s="177">
        <v>3</v>
      </c>
      <c r="AZ79" s="177">
        <f t="shared" ref="AZ79:AZ88" si="78">+AY79+AX79</f>
        <v>9</v>
      </c>
      <c r="BA79" s="177">
        <v>0</v>
      </c>
      <c r="BB79" s="202">
        <f t="shared" ref="BB79" si="79">+AW79+BG79</f>
        <v>18</v>
      </c>
      <c r="BC79" s="177">
        <f t="shared" si="69"/>
        <v>25</v>
      </c>
      <c r="BD79" s="177">
        <f t="shared" si="69"/>
        <v>11</v>
      </c>
      <c r="BE79" s="177">
        <f t="shared" si="69"/>
        <v>36</v>
      </c>
      <c r="BF79" s="203">
        <f t="shared" si="69"/>
        <v>2</v>
      </c>
      <c r="BG79" s="48">
        <v>15</v>
      </c>
      <c r="BH79" s="48">
        <v>19</v>
      </c>
      <c r="BI79" s="48">
        <v>8</v>
      </c>
      <c r="BJ79" s="48">
        <f t="shared" ref="BJ79:BJ88" si="80">+BH79+BI79</f>
        <v>27</v>
      </c>
      <c r="BK79" s="48">
        <v>2</v>
      </c>
      <c r="BL79" s="346"/>
      <c r="BM79" s="346"/>
      <c r="BN79" s="64">
        <v>8</v>
      </c>
      <c r="BP79" s="47" t="s">
        <v>45</v>
      </c>
      <c r="BQ79" s="174"/>
      <c r="BR79" s="177">
        <v>0</v>
      </c>
      <c r="BS79" s="177">
        <v>0</v>
      </c>
      <c r="BT79" s="177">
        <v>0</v>
      </c>
      <c r="BU79" s="177">
        <f>+BS79+BT79</f>
        <v>0</v>
      </c>
      <c r="BV79" s="177">
        <v>0</v>
      </c>
      <c r="BW79" s="202">
        <f t="shared" si="72"/>
        <v>1</v>
      </c>
      <c r="BX79" s="177">
        <f t="shared" si="72"/>
        <v>1</v>
      </c>
      <c r="BY79" s="177">
        <f t="shared" si="72"/>
        <v>0</v>
      </c>
      <c r="BZ79" s="177">
        <f>+BX79+BY79</f>
        <v>1</v>
      </c>
      <c r="CA79" s="203">
        <f t="shared" si="74"/>
        <v>0</v>
      </c>
      <c r="CB79" s="48">
        <v>1</v>
      </c>
      <c r="CC79" s="48">
        <v>1</v>
      </c>
      <c r="CD79" s="48">
        <v>0</v>
      </c>
      <c r="CE79" s="48">
        <f t="shared" si="75"/>
        <v>1</v>
      </c>
      <c r="CF79" s="48">
        <v>0</v>
      </c>
      <c r="CG79" s="346"/>
    </row>
    <row r="80" spans="1:85" ht="16.5" customHeight="1" x14ac:dyDescent="0.25">
      <c r="A80" s="346"/>
      <c r="B80" s="174"/>
      <c r="C80" s="174"/>
      <c r="D80" s="47" t="s">
        <v>480</v>
      </c>
      <c r="G80" s="175" t="s">
        <v>21</v>
      </c>
      <c r="I80" s="177">
        <v>3</v>
      </c>
      <c r="J80" s="177">
        <v>3</v>
      </c>
      <c r="K80" s="177">
        <v>3</v>
      </c>
      <c r="L80" s="318">
        <v>6</v>
      </c>
      <c r="M80" s="177">
        <v>0</v>
      </c>
      <c r="N80" s="174"/>
      <c r="O80" s="174"/>
      <c r="P80" s="174"/>
      <c r="Q80" s="346"/>
      <c r="R80" s="346"/>
      <c r="S80" s="321"/>
      <c r="T80" s="208"/>
      <c r="U80" s="214"/>
      <c r="V80" s="215" t="s">
        <v>656</v>
      </c>
      <c r="W80" s="214"/>
      <c r="X80" s="214"/>
      <c r="Y80" s="215"/>
      <c r="Z80" s="199"/>
      <c r="AA80" s="199"/>
      <c r="AB80" s="68">
        <f>SUM(AB79)</f>
        <v>4</v>
      </c>
      <c r="AC80" s="68">
        <f t="shared" ref="AC80:AE80" si="81">SUM(AC79)</f>
        <v>3</v>
      </c>
      <c r="AD80" s="68">
        <f t="shared" si="81"/>
        <v>1</v>
      </c>
      <c r="AE80" s="68">
        <f t="shared" si="81"/>
        <v>0</v>
      </c>
      <c r="AF80" s="413">
        <f>(2*AC80+AE80)/(2*AB80)</f>
        <v>0.75</v>
      </c>
      <c r="AG80" s="413"/>
      <c r="AH80" s="68">
        <f t="shared" ref="AH80" si="82">SUM(AH79)</f>
        <v>0</v>
      </c>
      <c r="AI80" s="68">
        <f t="shared" ref="AI80:AL80" si="83">SUM(AI79)</f>
        <v>0</v>
      </c>
      <c r="AJ80" s="68">
        <f t="shared" si="83"/>
        <v>7</v>
      </c>
      <c r="AK80" s="68">
        <f t="shared" si="83"/>
        <v>0</v>
      </c>
      <c r="AL80" s="68">
        <f t="shared" si="83"/>
        <v>0</v>
      </c>
      <c r="AM80" s="85">
        <f>+AJ80/AB80</f>
        <v>1.75</v>
      </c>
      <c r="AN80" s="177"/>
      <c r="AO80" s="177"/>
      <c r="AP80" s="177"/>
      <c r="AQ80" s="346"/>
      <c r="AR80" s="346"/>
      <c r="AS80" s="64">
        <v>7.5</v>
      </c>
      <c r="AT80" s="48">
        <v>4</v>
      </c>
      <c r="AU80" s="47" t="s">
        <v>37</v>
      </c>
      <c r="AV80" s="32" t="s">
        <v>179</v>
      </c>
      <c r="AW80" s="177">
        <v>3</v>
      </c>
      <c r="AX80" s="177">
        <v>1</v>
      </c>
      <c r="AY80" s="177">
        <v>5</v>
      </c>
      <c r="AZ80" s="177">
        <f t="shared" si="78"/>
        <v>6</v>
      </c>
      <c r="BA80" s="177">
        <v>0</v>
      </c>
      <c r="BB80" s="202">
        <f t="shared" si="69"/>
        <v>18</v>
      </c>
      <c r="BC80" s="177">
        <f t="shared" si="69"/>
        <v>5</v>
      </c>
      <c r="BD80" s="177">
        <f t="shared" si="69"/>
        <v>18</v>
      </c>
      <c r="BE80" s="177">
        <f t="shared" si="69"/>
        <v>23</v>
      </c>
      <c r="BF80" s="203">
        <f t="shared" si="69"/>
        <v>4</v>
      </c>
      <c r="BG80" s="48">
        <v>15</v>
      </c>
      <c r="BH80" s="48">
        <v>4</v>
      </c>
      <c r="BI80" s="48">
        <v>13</v>
      </c>
      <c r="BJ80" s="48">
        <f t="shared" si="80"/>
        <v>17</v>
      </c>
      <c r="BK80" s="48">
        <v>4</v>
      </c>
      <c r="BL80" s="346"/>
      <c r="BM80" s="346"/>
      <c r="BN80" s="64">
        <v>6.5</v>
      </c>
      <c r="BP80" s="47" t="s">
        <v>161</v>
      </c>
      <c r="BQ80" s="174"/>
      <c r="BR80" s="177">
        <v>0</v>
      </c>
      <c r="BS80" s="177">
        <v>0</v>
      </c>
      <c r="BT80" s="177">
        <v>0</v>
      </c>
      <c r="BU80" s="177">
        <f t="shared" ref="BU80:BU91" si="84">+BS80+BT80</f>
        <v>0</v>
      </c>
      <c r="BV80" s="177">
        <v>0</v>
      </c>
      <c r="BW80" s="202">
        <f t="shared" si="72"/>
        <v>1</v>
      </c>
      <c r="BX80" s="177">
        <f t="shared" si="72"/>
        <v>0</v>
      </c>
      <c r="BY80" s="177">
        <f t="shared" si="72"/>
        <v>1</v>
      </c>
      <c r="BZ80" s="177">
        <f t="shared" ref="BZ80:BZ91" si="85">+BX80+BY80</f>
        <v>1</v>
      </c>
      <c r="CA80" s="203">
        <f t="shared" si="74"/>
        <v>0</v>
      </c>
      <c r="CB80" s="48">
        <v>1</v>
      </c>
      <c r="CC80" s="48">
        <v>0</v>
      </c>
      <c r="CD80" s="48">
        <v>1</v>
      </c>
      <c r="CE80" s="48">
        <f t="shared" si="75"/>
        <v>1</v>
      </c>
      <c r="CF80" s="48">
        <v>0</v>
      </c>
      <c r="CG80" s="346"/>
    </row>
    <row r="81" spans="1:85" ht="16.5" customHeight="1" x14ac:dyDescent="0.25">
      <c r="A81" s="346"/>
      <c r="B81" s="174"/>
      <c r="C81" s="174"/>
      <c r="D81" s="47" t="s">
        <v>443</v>
      </c>
      <c r="G81" s="175" t="s">
        <v>17</v>
      </c>
      <c r="I81" s="177">
        <v>3</v>
      </c>
      <c r="J81" s="177">
        <v>3</v>
      </c>
      <c r="K81" s="177">
        <v>3</v>
      </c>
      <c r="L81" s="318">
        <v>6</v>
      </c>
      <c r="M81" s="177">
        <v>0</v>
      </c>
      <c r="N81" s="174"/>
      <c r="O81" s="174"/>
      <c r="P81" s="174"/>
      <c r="Q81" s="346"/>
      <c r="R81" s="346"/>
      <c r="S81" s="321"/>
      <c r="T81" s="194"/>
      <c r="U81" s="175"/>
      <c r="V81" s="175"/>
      <c r="W81" s="175"/>
      <c r="X81" s="176"/>
      <c r="Y81" s="175"/>
      <c r="Z81" s="177"/>
      <c r="AA81" s="177"/>
      <c r="AB81" s="177"/>
      <c r="AC81" s="177"/>
      <c r="AD81" s="177"/>
      <c r="AE81" s="195"/>
      <c r="AF81" s="177"/>
      <c r="AG81" s="177"/>
      <c r="AH81" s="177"/>
      <c r="AI81" s="177"/>
      <c r="AJ81" s="177"/>
      <c r="AK81" s="204"/>
      <c r="AL81" s="174"/>
      <c r="AM81" s="177"/>
      <c r="AN81" s="177"/>
      <c r="AO81" s="177"/>
      <c r="AP81" s="177"/>
      <c r="AQ81" s="346"/>
      <c r="AR81" s="346"/>
      <c r="AS81" s="64">
        <v>7</v>
      </c>
      <c r="AT81" s="48">
        <v>15</v>
      </c>
      <c r="AU81" s="47" t="s">
        <v>116</v>
      </c>
      <c r="AV81" s="32" t="s">
        <v>179</v>
      </c>
      <c r="AW81" s="177">
        <v>3</v>
      </c>
      <c r="AX81" s="177">
        <v>1</v>
      </c>
      <c r="AY81" s="177">
        <v>3</v>
      </c>
      <c r="AZ81" s="177">
        <f t="shared" si="78"/>
        <v>4</v>
      </c>
      <c r="BA81" s="177">
        <v>0</v>
      </c>
      <c r="BB81" s="202">
        <f t="shared" si="69"/>
        <v>16</v>
      </c>
      <c r="BC81" s="177">
        <f t="shared" si="69"/>
        <v>1</v>
      </c>
      <c r="BD81" s="177">
        <f t="shared" si="69"/>
        <v>11</v>
      </c>
      <c r="BE81" s="177">
        <f t="shared" si="69"/>
        <v>12</v>
      </c>
      <c r="BF81" s="203">
        <f t="shared" si="69"/>
        <v>0</v>
      </c>
      <c r="BG81" s="48">
        <v>13</v>
      </c>
      <c r="BH81" s="48">
        <v>0</v>
      </c>
      <c r="BI81" s="48">
        <v>8</v>
      </c>
      <c r="BJ81" s="48">
        <f t="shared" si="80"/>
        <v>8</v>
      </c>
      <c r="BK81" s="48">
        <v>0</v>
      </c>
      <c r="BL81" s="346"/>
      <c r="BM81" s="346"/>
      <c r="BN81" s="64">
        <v>9</v>
      </c>
      <c r="BP81" s="47" t="s">
        <v>117</v>
      </c>
      <c r="BQ81" s="174"/>
      <c r="BR81" s="177">
        <v>1</v>
      </c>
      <c r="BS81" s="177">
        <v>1</v>
      </c>
      <c r="BT81" s="177">
        <v>0</v>
      </c>
      <c r="BU81" s="177">
        <f t="shared" si="84"/>
        <v>1</v>
      </c>
      <c r="BV81" s="177">
        <v>0</v>
      </c>
      <c r="BW81" s="202">
        <f t="shared" si="72"/>
        <v>1</v>
      </c>
      <c r="BX81" s="177">
        <f t="shared" si="72"/>
        <v>1</v>
      </c>
      <c r="BY81" s="177">
        <f t="shared" si="72"/>
        <v>0</v>
      </c>
      <c r="BZ81" s="177">
        <f t="shared" si="85"/>
        <v>1</v>
      </c>
      <c r="CA81" s="203">
        <f t="shared" si="74"/>
        <v>0</v>
      </c>
      <c r="CB81" s="48">
        <v>0</v>
      </c>
      <c r="CC81" s="48">
        <v>0</v>
      </c>
      <c r="CD81" s="48">
        <v>0</v>
      </c>
      <c r="CE81" s="48">
        <f t="shared" si="75"/>
        <v>0</v>
      </c>
      <c r="CF81" s="48">
        <v>0</v>
      </c>
      <c r="CG81" s="346"/>
    </row>
    <row r="82" spans="1:85" ht="16.5" customHeight="1" x14ac:dyDescent="0.25">
      <c r="A82" s="346"/>
      <c r="B82" s="174"/>
      <c r="C82" s="174"/>
      <c r="D82" s="47" t="s">
        <v>37</v>
      </c>
      <c r="G82" s="175" t="s">
        <v>179</v>
      </c>
      <c r="I82" s="177">
        <v>3</v>
      </c>
      <c r="J82" s="177">
        <v>1</v>
      </c>
      <c r="K82" s="177">
        <v>5</v>
      </c>
      <c r="L82" s="318">
        <v>6</v>
      </c>
      <c r="M82" s="177">
        <v>0</v>
      </c>
      <c r="N82" s="174"/>
      <c r="O82" s="174"/>
      <c r="P82" s="174"/>
      <c r="Q82" s="346"/>
      <c r="R82" s="346"/>
      <c r="S82" s="321"/>
      <c r="T82" s="194"/>
      <c r="U82" s="175"/>
      <c r="V82" s="174"/>
      <c r="W82" s="175"/>
      <c r="X82" s="176"/>
      <c r="Y82" s="175"/>
      <c r="Z82" s="177"/>
      <c r="AA82" s="177"/>
      <c r="AB82" s="177"/>
      <c r="AC82" s="177"/>
      <c r="AD82" s="177"/>
      <c r="AE82" s="195"/>
      <c r="AF82" s="177"/>
      <c r="AG82" s="177"/>
      <c r="AH82" s="177"/>
      <c r="AI82" s="177"/>
      <c r="AJ82" s="177"/>
      <c r="AK82" s="204"/>
      <c r="AL82" s="174"/>
      <c r="AM82" s="177"/>
      <c r="AN82" s="177"/>
      <c r="AO82" s="177"/>
      <c r="AP82" s="177"/>
      <c r="AQ82" s="346"/>
      <c r="AR82" s="346"/>
      <c r="AS82" s="64">
        <v>9</v>
      </c>
      <c r="AT82" s="48">
        <v>3</v>
      </c>
      <c r="AU82" s="47" t="s">
        <v>134</v>
      </c>
      <c r="AV82" s="32" t="s">
        <v>179</v>
      </c>
      <c r="AW82" s="177">
        <v>3</v>
      </c>
      <c r="AX82" s="177">
        <v>2</v>
      </c>
      <c r="AY82" s="177">
        <v>0</v>
      </c>
      <c r="AZ82" s="177">
        <f t="shared" si="78"/>
        <v>2</v>
      </c>
      <c r="BA82" s="177">
        <v>0</v>
      </c>
      <c r="BB82" s="202">
        <f t="shared" si="69"/>
        <v>16</v>
      </c>
      <c r="BC82" s="177">
        <f t="shared" si="69"/>
        <v>9</v>
      </c>
      <c r="BD82" s="177">
        <f t="shared" si="69"/>
        <v>5</v>
      </c>
      <c r="BE82" s="177">
        <f t="shared" si="69"/>
        <v>14</v>
      </c>
      <c r="BF82" s="203">
        <f t="shared" si="69"/>
        <v>0</v>
      </c>
      <c r="BG82" s="48">
        <v>13</v>
      </c>
      <c r="BH82" s="48">
        <v>7</v>
      </c>
      <c r="BI82" s="48">
        <v>5</v>
      </c>
      <c r="BJ82" s="48">
        <f t="shared" si="80"/>
        <v>12</v>
      </c>
      <c r="BK82" s="48">
        <v>0</v>
      </c>
      <c r="BL82" s="346"/>
      <c r="BM82" s="346"/>
      <c r="BN82" s="64">
        <v>7</v>
      </c>
      <c r="BP82" s="47" t="s">
        <v>116</v>
      </c>
      <c r="BQ82" s="174"/>
      <c r="BR82" s="177">
        <v>0</v>
      </c>
      <c r="BS82" s="177">
        <v>0</v>
      </c>
      <c r="BT82" s="177">
        <v>0</v>
      </c>
      <c r="BU82" s="177">
        <f t="shared" si="84"/>
        <v>0</v>
      </c>
      <c r="BV82" s="177">
        <v>0</v>
      </c>
      <c r="BW82" s="202">
        <f t="shared" si="72"/>
        <v>1</v>
      </c>
      <c r="BX82" s="177">
        <f t="shared" si="72"/>
        <v>0</v>
      </c>
      <c r="BY82" s="177">
        <f t="shared" si="72"/>
        <v>0</v>
      </c>
      <c r="BZ82" s="177">
        <f t="shared" si="85"/>
        <v>0</v>
      </c>
      <c r="CA82" s="203">
        <f t="shared" si="74"/>
        <v>0</v>
      </c>
      <c r="CB82" s="48">
        <v>1</v>
      </c>
      <c r="CC82" s="48">
        <v>0</v>
      </c>
      <c r="CD82" s="48">
        <v>0</v>
      </c>
      <c r="CE82" s="48">
        <f t="shared" si="75"/>
        <v>0</v>
      </c>
      <c r="CF82" s="48">
        <v>0</v>
      </c>
      <c r="CG82" s="346"/>
    </row>
    <row r="83" spans="1:85" ht="16.5" customHeight="1" x14ac:dyDescent="0.25">
      <c r="A83" s="346"/>
      <c r="B83" s="174"/>
      <c r="C83" s="174"/>
      <c r="D83" s="47" t="s">
        <v>265</v>
      </c>
      <c r="G83" s="175" t="s">
        <v>309</v>
      </c>
      <c r="I83" s="177">
        <v>3</v>
      </c>
      <c r="J83" s="177">
        <v>5</v>
      </c>
      <c r="K83" s="177">
        <v>0</v>
      </c>
      <c r="L83" s="318">
        <v>5</v>
      </c>
      <c r="M83" s="177">
        <v>14</v>
      </c>
      <c r="N83" s="174"/>
      <c r="O83" s="174"/>
      <c r="P83" s="174"/>
      <c r="Q83" s="346"/>
      <c r="R83" s="346"/>
      <c r="S83" s="321"/>
      <c r="T83" s="408" t="s">
        <v>657</v>
      </c>
      <c r="U83" s="408"/>
      <c r="V83" s="408"/>
      <c r="W83" s="408"/>
      <c r="X83" s="408"/>
      <c r="Y83" s="408"/>
      <c r="Z83" s="408"/>
      <c r="AA83" s="408"/>
      <c r="AB83" s="408"/>
      <c r="AC83" s="408"/>
      <c r="AD83" s="408"/>
      <c r="AE83" s="408"/>
      <c r="AF83" s="408"/>
      <c r="AG83" s="408"/>
      <c r="AH83" s="408"/>
      <c r="AI83" s="408"/>
      <c r="AJ83" s="408"/>
      <c r="AK83" s="408"/>
      <c r="AL83" s="408"/>
      <c r="AM83" s="408"/>
      <c r="AN83" s="177"/>
      <c r="AO83" s="177"/>
      <c r="AP83" s="177"/>
      <c r="AQ83" s="346"/>
      <c r="AR83" s="346"/>
      <c r="AS83" s="64">
        <v>8</v>
      </c>
      <c r="AT83" s="48">
        <v>11</v>
      </c>
      <c r="AU83" s="47" t="s">
        <v>96</v>
      </c>
      <c r="AV83" s="32" t="s">
        <v>179</v>
      </c>
      <c r="AW83" s="177">
        <v>2</v>
      </c>
      <c r="AX83" s="177">
        <v>1</v>
      </c>
      <c r="AY83" s="177">
        <v>1</v>
      </c>
      <c r="AZ83" s="177">
        <f t="shared" si="78"/>
        <v>2</v>
      </c>
      <c r="BA83" s="177">
        <v>0</v>
      </c>
      <c r="BB83" s="202">
        <f t="shared" si="69"/>
        <v>10</v>
      </c>
      <c r="BC83" s="177">
        <f t="shared" si="69"/>
        <v>2</v>
      </c>
      <c r="BD83" s="177">
        <f t="shared" si="69"/>
        <v>9</v>
      </c>
      <c r="BE83" s="177">
        <f t="shared" si="69"/>
        <v>11</v>
      </c>
      <c r="BF83" s="203">
        <f t="shared" si="69"/>
        <v>0</v>
      </c>
      <c r="BG83" s="48">
        <v>8</v>
      </c>
      <c r="BH83" s="48">
        <v>1</v>
      </c>
      <c r="BI83" s="48">
        <v>8</v>
      </c>
      <c r="BJ83" s="48">
        <f t="shared" si="80"/>
        <v>9</v>
      </c>
      <c r="BK83" s="48">
        <v>0</v>
      </c>
      <c r="BL83" s="346"/>
      <c r="BM83" s="346"/>
      <c r="BN83" s="64">
        <v>6.5</v>
      </c>
      <c r="BP83" s="47" t="s">
        <v>82</v>
      </c>
      <c r="BQ83" s="174"/>
      <c r="BR83" s="177">
        <v>0</v>
      </c>
      <c r="BS83" s="177">
        <v>0</v>
      </c>
      <c r="BT83" s="177">
        <v>0</v>
      </c>
      <c r="BU83" s="177">
        <f t="shared" si="84"/>
        <v>0</v>
      </c>
      <c r="BV83" s="177">
        <v>0</v>
      </c>
      <c r="BW83" s="202">
        <f t="shared" si="72"/>
        <v>1</v>
      </c>
      <c r="BX83" s="177">
        <f t="shared" si="72"/>
        <v>0</v>
      </c>
      <c r="BY83" s="177">
        <f t="shared" si="72"/>
        <v>0</v>
      </c>
      <c r="BZ83" s="177">
        <f t="shared" si="85"/>
        <v>0</v>
      </c>
      <c r="CA83" s="203">
        <f t="shared" si="74"/>
        <v>0</v>
      </c>
      <c r="CB83" s="48">
        <v>1</v>
      </c>
      <c r="CC83" s="48">
        <v>0</v>
      </c>
      <c r="CD83" s="48">
        <v>0</v>
      </c>
      <c r="CE83" s="48">
        <f t="shared" si="75"/>
        <v>0</v>
      </c>
      <c r="CF83" s="48">
        <v>0</v>
      </c>
      <c r="CG83" s="346"/>
    </row>
    <row r="84" spans="1:85" ht="16.5" customHeight="1" x14ac:dyDescent="0.25">
      <c r="A84" s="346"/>
      <c r="B84" s="174"/>
      <c r="C84" s="174"/>
      <c r="D84" s="47" t="s">
        <v>150</v>
      </c>
      <c r="G84" s="175" t="s">
        <v>177</v>
      </c>
      <c r="I84" s="177">
        <v>2</v>
      </c>
      <c r="J84" s="177">
        <v>3</v>
      </c>
      <c r="K84" s="177">
        <v>2</v>
      </c>
      <c r="L84" s="318">
        <v>5</v>
      </c>
      <c r="M84" s="177">
        <v>2</v>
      </c>
      <c r="N84" s="174"/>
      <c r="O84" s="174"/>
      <c r="P84" s="174"/>
      <c r="Q84" s="346"/>
      <c r="R84" s="346"/>
      <c r="S84" s="321"/>
      <c r="T84" s="194"/>
      <c r="U84" s="175"/>
      <c r="V84" s="174"/>
      <c r="W84" s="174"/>
      <c r="X84" s="174"/>
      <c r="Y84" s="174"/>
      <c r="Z84" s="177"/>
      <c r="AA84" s="177"/>
      <c r="AB84" s="177"/>
      <c r="AC84" s="177"/>
      <c r="AD84" s="177"/>
      <c r="AE84" s="174"/>
      <c r="AF84" s="194"/>
      <c r="AG84" s="175"/>
      <c r="AH84" s="174"/>
      <c r="AI84" s="174"/>
      <c r="AJ84" s="174"/>
      <c r="AK84" s="174"/>
      <c r="AL84" s="177"/>
      <c r="AM84" s="177"/>
      <c r="AN84" s="177"/>
      <c r="AO84" s="177"/>
      <c r="AP84" s="177"/>
      <c r="AQ84" s="346"/>
      <c r="AR84" s="346"/>
      <c r="AS84" s="64">
        <v>6</v>
      </c>
      <c r="AT84" s="48">
        <v>14</v>
      </c>
      <c r="AU84" s="47" t="s">
        <v>111</v>
      </c>
      <c r="AV84" s="32" t="s">
        <v>179</v>
      </c>
      <c r="AW84" s="177">
        <v>3</v>
      </c>
      <c r="AX84" s="177">
        <v>0</v>
      </c>
      <c r="AY84" s="177">
        <v>1</v>
      </c>
      <c r="AZ84" s="177">
        <f t="shared" si="78"/>
        <v>1</v>
      </c>
      <c r="BA84" s="177">
        <v>2</v>
      </c>
      <c r="BB84" s="202">
        <f t="shared" si="69"/>
        <v>17</v>
      </c>
      <c r="BC84" s="177">
        <f t="shared" si="69"/>
        <v>0</v>
      </c>
      <c r="BD84" s="177">
        <f t="shared" si="69"/>
        <v>3</v>
      </c>
      <c r="BE84" s="177">
        <f t="shared" si="69"/>
        <v>3</v>
      </c>
      <c r="BF84" s="203">
        <f t="shared" si="69"/>
        <v>6</v>
      </c>
      <c r="BG84" s="48">
        <v>14</v>
      </c>
      <c r="BH84" s="48">
        <v>0</v>
      </c>
      <c r="BI84" s="48">
        <v>2</v>
      </c>
      <c r="BJ84" s="48">
        <f t="shared" si="80"/>
        <v>2</v>
      </c>
      <c r="BK84" s="48">
        <v>4</v>
      </c>
      <c r="BL84" s="346"/>
      <c r="BM84" s="346"/>
      <c r="BN84" s="64">
        <v>7.5</v>
      </c>
      <c r="BP84" s="47" t="s">
        <v>115</v>
      </c>
      <c r="BQ84" s="174"/>
      <c r="BR84" s="177">
        <v>0</v>
      </c>
      <c r="BS84" s="177">
        <v>0</v>
      </c>
      <c r="BT84" s="177">
        <v>0</v>
      </c>
      <c r="BU84" s="177">
        <f t="shared" si="84"/>
        <v>0</v>
      </c>
      <c r="BV84" s="177">
        <v>0</v>
      </c>
      <c r="BW84" s="202">
        <f t="shared" si="72"/>
        <v>2</v>
      </c>
      <c r="BX84" s="177">
        <f t="shared" si="72"/>
        <v>0</v>
      </c>
      <c r="BY84" s="177">
        <f t="shared" si="72"/>
        <v>0</v>
      </c>
      <c r="BZ84" s="177">
        <f t="shared" si="85"/>
        <v>0</v>
      </c>
      <c r="CA84" s="203">
        <f t="shared" si="74"/>
        <v>0</v>
      </c>
      <c r="CB84" s="48">
        <v>2</v>
      </c>
      <c r="CC84" s="48">
        <v>0</v>
      </c>
      <c r="CD84" s="48">
        <v>0</v>
      </c>
      <c r="CE84" s="48">
        <f t="shared" si="75"/>
        <v>0</v>
      </c>
      <c r="CF84" s="48">
        <v>0</v>
      </c>
      <c r="CG84" s="346"/>
    </row>
    <row r="85" spans="1:85" ht="16.5" customHeight="1" thickBot="1" x14ac:dyDescent="0.3">
      <c r="A85" s="346"/>
      <c r="B85" s="174"/>
      <c r="C85" s="174"/>
      <c r="D85" s="47" t="s">
        <v>91</v>
      </c>
      <c r="G85" s="175" t="s">
        <v>309</v>
      </c>
      <c r="I85" s="177">
        <v>3</v>
      </c>
      <c r="J85" s="177">
        <v>3</v>
      </c>
      <c r="K85" s="177">
        <v>2</v>
      </c>
      <c r="L85" s="318">
        <v>5</v>
      </c>
      <c r="M85" s="177">
        <v>2</v>
      </c>
      <c r="N85" s="174"/>
      <c r="O85" s="174"/>
      <c r="P85" s="174"/>
      <c r="Q85" s="346"/>
      <c r="R85" s="346"/>
      <c r="S85" s="321"/>
      <c r="T85" s="67" t="s">
        <v>310</v>
      </c>
      <c r="U85" s="245" t="s">
        <v>145</v>
      </c>
      <c r="V85" s="245"/>
      <c r="W85" s="245"/>
      <c r="X85" s="245"/>
      <c r="Y85" s="245"/>
      <c r="Z85" s="245"/>
      <c r="AA85" s="190"/>
      <c r="AB85" s="345" t="s">
        <v>4</v>
      </c>
      <c r="AC85" s="345" t="s">
        <v>8</v>
      </c>
      <c r="AD85" s="345" t="s">
        <v>9</v>
      </c>
      <c r="AE85" s="345" t="s">
        <v>10</v>
      </c>
      <c r="AF85" s="345" t="s">
        <v>129</v>
      </c>
      <c r="AG85" s="345"/>
      <c r="AH85" s="345" t="s">
        <v>3</v>
      </c>
      <c r="AI85" s="345" t="s">
        <v>130</v>
      </c>
      <c r="AJ85" s="345" t="s">
        <v>5</v>
      </c>
      <c r="AK85" s="345" t="s">
        <v>7</v>
      </c>
      <c r="AL85" s="345" t="s">
        <v>6</v>
      </c>
      <c r="AM85" s="345" t="s">
        <v>131</v>
      </c>
      <c r="AN85" s="177"/>
      <c r="AO85" s="177"/>
      <c r="AP85" s="177"/>
      <c r="AQ85" s="346"/>
      <c r="AR85" s="346"/>
      <c r="AS85" s="64">
        <v>7.5</v>
      </c>
      <c r="AT85" s="48">
        <v>10</v>
      </c>
      <c r="AU85" s="47" t="s">
        <v>57</v>
      </c>
      <c r="AV85" s="32" t="s">
        <v>179</v>
      </c>
      <c r="AW85" s="177">
        <v>1</v>
      </c>
      <c r="AX85" s="177">
        <v>0</v>
      </c>
      <c r="AY85" s="177">
        <v>0</v>
      </c>
      <c r="AZ85" s="177">
        <f t="shared" si="78"/>
        <v>0</v>
      </c>
      <c r="BA85" s="177">
        <v>0</v>
      </c>
      <c r="BB85" s="202">
        <f t="shared" si="69"/>
        <v>16</v>
      </c>
      <c r="BC85" s="177">
        <f t="shared" si="69"/>
        <v>1</v>
      </c>
      <c r="BD85" s="177">
        <f t="shared" si="69"/>
        <v>8</v>
      </c>
      <c r="BE85" s="177">
        <f t="shared" si="69"/>
        <v>9</v>
      </c>
      <c r="BF85" s="203">
        <f t="shared" si="69"/>
        <v>0</v>
      </c>
      <c r="BG85" s="48">
        <v>15</v>
      </c>
      <c r="BH85" s="48">
        <v>1</v>
      </c>
      <c r="BI85" s="48">
        <v>8</v>
      </c>
      <c r="BJ85" s="48">
        <f t="shared" si="80"/>
        <v>9</v>
      </c>
      <c r="BK85" s="48">
        <v>0</v>
      </c>
      <c r="BL85" s="346"/>
      <c r="BM85" s="346"/>
      <c r="BN85" s="64">
        <v>8.5</v>
      </c>
      <c r="BP85" s="47" t="s">
        <v>424</v>
      </c>
      <c r="BQ85" s="174"/>
      <c r="BR85" s="177">
        <v>0</v>
      </c>
      <c r="BS85" s="177">
        <v>0</v>
      </c>
      <c r="BT85" s="177">
        <v>0</v>
      </c>
      <c r="BU85" s="177">
        <f t="shared" si="84"/>
        <v>0</v>
      </c>
      <c r="BV85" s="177">
        <v>0</v>
      </c>
      <c r="BW85" s="202">
        <f t="shared" si="72"/>
        <v>1</v>
      </c>
      <c r="BX85" s="177">
        <f t="shared" si="72"/>
        <v>0</v>
      </c>
      <c r="BY85" s="177">
        <f t="shared" si="72"/>
        <v>0</v>
      </c>
      <c r="BZ85" s="177">
        <f t="shared" si="85"/>
        <v>0</v>
      </c>
      <c r="CA85" s="203">
        <f t="shared" si="74"/>
        <v>0</v>
      </c>
      <c r="CB85" s="48">
        <v>1</v>
      </c>
      <c r="CC85" s="48">
        <v>0</v>
      </c>
      <c r="CD85" s="48">
        <v>0</v>
      </c>
      <c r="CE85" s="48">
        <f t="shared" si="75"/>
        <v>0</v>
      </c>
      <c r="CF85" s="48">
        <v>0</v>
      </c>
      <c r="CG85" s="346"/>
    </row>
    <row r="86" spans="1:85" ht="16.5" customHeight="1" x14ac:dyDescent="0.25">
      <c r="A86" s="346"/>
      <c r="B86" s="174"/>
      <c r="C86" s="174"/>
      <c r="D86" s="47" t="s">
        <v>46</v>
      </c>
      <c r="G86" s="175" t="s">
        <v>177</v>
      </c>
      <c r="I86" s="177">
        <v>3</v>
      </c>
      <c r="J86" s="177">
        <v>2</v>
      </c>
      <c r="K86" s="177">
        <v>2</v>
      </c>
      <c r="L86" s="318">
        <v>4</v>
      </c>
      <c r="M86" s="177">
        <v>2</v>
      </c>
      <c r="N86" s="174"/>
      <c r="O86" s="174"/>
      <c r="P86" s="174"/>
      <c r="Q86" s="346"/>
      <c r="R86" s="346"/>
      <c r="S86" s="321"/>
      <c r="T86" s="118">
        <v>7.5</v>
      </c>
      <c r="U86" s="76" t="s">
        <v>98</v>
      </c>
      <c r="V86" s="76"/>
      <c r="W86" s="76"/>
      <c r="X86" s="76"/>
      <c r="Y86" s="119"/>
      <c r="Z86" s="177"/>
      <c r="AA86" s="177"/>
      <c r="AB86" s="177">
        <f t="shared" ref="AB86:AE92" si="86">SUMIF($U$79:$U$82,$U86,AB$79:AB$82)+SUMIF($U$99:$U$129,$U86,AB$99:AB$129)</f>
        <v>7</v>
      </c>
      <c r="AC86" s="177">
        <f t="shared" si="86"/>
        <v>5</v>
      </c>
      <c r="AD86" s="177">
        <f t="shared" si="86"/>
        <v>2</v>
      </c>
      <c r="AE86" s="177">
        <f t="shared" si="86"/>
        <v>0</v>
      </c>
      <c r="AF86" s="413">
        <f t="shared" ref="AF86:AF92" si="87">(2*AC86+AE86)/(2*AB86)</f>
        <v>0.7142857142857143</v>
      </c>
      <c r="AG86" s="413"/>
      <c r="AH86" s="177">
        <f t="shared" ref="AH86:AL92" si="88">SUMIF($U$79:$U$82,$U86,AH$79:AH$82)+SUMIF($U$99:$U$129,$U86,AH$99:AH$129)</f>
        <v>0</v>
      </c>
      <c r="AI86" s="177">
        <f t="shared" si="88"/>
        <v>0</v>
      </c>
      <c r="AJ86" s="177">
        <f t="shared" si="88"/>
        <v>13</v>
      </c>
      <c r="AK86" s="177">
        <f t="shared" si="88"/>
        <v>0</v>
      </c>
      <c r="AL86" s="177">
        <f t="shared" si="88"/>
        <v>0</v>
      </c>
      <c r="AM86" s="120">
        <f t="shared" ref="AM86:AM92" si="89">+AJ86/AB86</f>
        <v>1.8571428571428572</v>
      </c>
      <c r="AN86" s="177"/>
      <c r="AO86" s="177"/>
      <c r="AP86" s="177"/>
      <c r="AQ86" s="346"/>
      <c r="AR86" s="346"/>
      <c r="AS86" s="64">
        <v>7</v>
      </c>
      <c r="AT86" s="48">
        <v>12</v>
      </c>
      <c r="AU86" s="47" t="s">
        <v>49</v>
      </c>
      <c r="AV86" s="32" t="s">
        <v>179</v>
      </c>
      <c r="AW86" s="177">
        <v>3</v>
      </c>
      <c r="AX86" s="177">
        <v>0</v>
      </c>
      <c r="AY86" s="177">
        <v>0</v>
      </c>
      <c r="AZ86" s="177">
        <f t="shared" si="78"/>
        <v>0</v>
      </c>
      <c r="BA86" s="177">
        <v>0</v>
      </c>
      <c r="BB86" s="202">
        <f t="shared" si="69"/>
        <v>18</v>
      </c>
      <c r="BC86" s="177">
        <f t="shared" si="69"/>
        <v>1</v>
      </c>
      <c r="BD86" s="177">
        <f t="shared" si="69"/>
        <v>8</v>
      </c>
      <c r="BE86" s="177">
        <f t="shared" si="69"/>
        <v>9</v>
      </c>
      <c r="BF86" s="203">
        <f t="shared" si="69"/>
        <v>4</v>
      </c>
      <c r="BG86" s="48">
        <v>15</v>
      </c>
      <c r="BH86" s="48">
        <v>1</v>
      </c>
      <c r="BI86" s="48">
        <v>8</v>
      </c>
      <c r="BJ86" s="48">
        <f t="shared" si="80"/>
        <v>9</v>
      </c>
      <c r="BK86" s="48">
        <v>4</v>
      </c>
      <c r="BL86" s="346"/>
      <c r="BM86" s="346"/>
      <c r="BN86" s="64">
        <v>6.5</v>
      </c>
      <c r="BP86" s="47" t="s">
        <v>75</v>
      </c>
      <c r="BQ86" s="174"/>
      <c r="BR86" s="177">
        <v>0</v>
      </c>
      <c r="BS86" s="177">
        <v>0</v>
      </c>
      <c r="BT86" s="177">
        <v>0</v>
      </c>
      <c r="BU86" s="177">
        <f t="shared" si="84"/>
        <v>0</v>
      </c>
      <c r="BV86" s="177">
        <v>0</v>
      </c>
      <c r="BW86" s="202">
        <f t="shared" si="72"/>
        <v>1</v>
      </c>
      <c r="BX86" s="177">
        <f t="shared" si="72"/>
        <v>1</v>
      </c>
      <c r="BY86" s="177">
        <f t="shared" si="72"/>
        <v>1</v>
      </c>
      <c r="BZ86" s="177">
        <f t="shared" si="85"/>
        <v>2</v>
      </c>
      <c r="CA86" s="203">
        <f t="shared" si="74"/>
        <v>0</v>
      </c>
      <c r="CB86" s="48">
        <v>1</v>
      </c>
      <c r="CC86" s="48">
        <v>1</v>
      </c>
      <c r="CD86" s="48">
        <v>1</v>
      </c>
      <c r="CE86" s="48">
        <f t="shared" si="75"/>
        <v>2</v>
      </c>
      <c r="CF86" s="48">
        <v>0</v>
      </c>
      <c r="CG86" s="346"/>
    </row>
    <row r="87" spans="1:85" ht="16.5" customHeight="1" x14ac:dyDescent="0.25">
      <c r="A87" s="346"/>
      <c r="B87" s="174"/>
      <c r="C87" s="174"/>
      <c r="D87" s="47" t="s">
        <v>267</v>
      </c>
      <c r="G87" s="175" t="s">
        <v>177</v>
      </c>
      <c r="I87" s="177">
        <v>3</v>
      </c>
      <c r="J87" s="177">
        <v>2</v>
      </c>
      <c r="K87" s="177">
        <v>2</v>
      </c>
      <c r="L87" s="318">
        <v>4</v>
      </c>
      <c r="M87" s="177">
        <v>0</v>
      </c>
      <c r="N87" s="174"/>
      <c r="O87" s="174"/>
      <c r="P87" s="174"/>
      <c r="Q87" s="206"/>
      <c r="R87" s="206"/>
      <c r="S87" s="322"/>
      <c r="T87" s="118">
        <v>7.5</v>
      </c>
      <c r="U87" s="76" t="s">
        <v>327</v>
      </c>
      <c r="V87" s="76"/>
      <c r="W87" s="76"/>
      <c r="X87" s="76"/>
      <c r="Y87" s="119"/>
      <c r="Z87" s="177"/>
      <c r="AA87" s="177"/>
      <c r="AB87" s="177">
        <f t="shared" si="86"/>
        <v>1</v>
      </c>
      <c r="AC87" s="177">
        <f t="shared" si="86"/>
        <v>1</v>
      </c>
      <c r="AD87" s="177">
        <f t="shared" si="86"/>
        <v>0</v>
      </c>
      <c r="AE87" s="177">
        <f t="shared" si="86"/>
        <v>0</v>
      </c>
      <c r="AF87" s="411">
        <f t="shared" si="87"/>
        <v>1</v>
      </c>
      <c r="AG87" s="411"/>
      <c r="AH87" s="177">
        <f t="shared" si="88"/>
        <v>0</v>
      </c>
      <c r="AI87" s="177">
        <f t="shared" si="88"/>
        <v>0</v>
      </c>
      <c r="AJ87" s="177">
        <f t="shared" si="88"/>
        <v>1</v>
      </c>
      <c r="AK87" s="177">
        <f t="shared" si="88"/>
        <v>0</v>
      </c>
      <c r="AL87" s="177">
        <f t="shared" si="88"/>
        <v>0</v>
      </c>
      <c r="AM87" s="120">
        <f t="shared" si="89"/>
        <v>1</v>
      </c>
      <c r="AN87" s="177"/>
      <c r="AO87" s="177"/>
      <c r="AP87" s="177"/>
      <c r="AQ87" s="206"/>
      <c r="AR87" s="346"/>
      <c r="AS87" s="64">
        <v>7</v>
      </c>
      <c r="AT87" s="48">
        <v>5</v>
      </c>
      <c r="AU87" s="47" t="s">
        <v>64</v>
      </c>
      <c r="AV87" s="32" t="s">
        <v>179</v>
      </c>
      <c r="AW87" s="177">
        <v>3</v>
      </c>
      <c r="AX87" s="177">
        <v>0</v>
      </c>
      <c r="AY87" s="177">
        <v>0</v>
      </c>
      <c r="AZ87" s="177">
        <f t="shared" si="78"/>
        <v>0</v>
      </c>
      <c r="BA87" s="177">
        <v>0</v>
      </c>
      <c r="BB87" s="202">
        <f t="shared" si="69"/>
        <v>18</v>
      </c>
      <c r="BC87" s="177">
        <f t="shared" si="69"/>
        <v>0</v>
      </c>
      <c r="BD87" s="177">
        <f t="shared" si="69"/>
        <v>4</v>
      </c>
      <c r="BE87" s="177">
        <f t="shared" si="69"/>
        <v>4</v>
      </c>
      <c r="BF87" s="203">
        <f t="shared" si="69"/>
        <v>0</v>
      </c>
      <c r="BG87" s="48">
        <v>15</v>
      </c>
      <c r="BH87" s="48">
        <v>0</v>
      </c>
      <c r="BI87" s="48">
        <v>4</v>
      </c>
      <c r="BJ87" s="48">
        <f t="shared" si="80"/>
        <v>4</v>
      </c>
      <c r="BK87" s="48">
        <v>0</v>
      </c>
      <c r="BL87" s="346"/>
      <c r="BM87" s="346"/>
      <c r="BN87" s="64">
        <v>6</v>
      </c>
      <c r="BP87" s="47" t="s">
        <v>100</v>
      </c>
      <c r="BQ87" s="174"/>
      <c r="BR87" s="177">
        <v>2</v>
      </c>
      <c r="BS87" s="177">
        <v>0</v>
      </c>
      <c r="BT87" s="177">
        <v>0</v>
      </c>
      <c r="BU87" s="177">
        <f t="shared" si="84"/>
        <v>0</v>
      </c>
      <c r="BV87" s="177">
        <v>0</v>
      </c>
      <c r="BW87" s="202">
        <f t="shared" si="72"/>
        <v>6</v>
      </c>
      <c r="BX87" s="177">
        <f t="shared" si="72"/>
        <v>0</v>
      </c>
      <c r="BY87" s="177">
        <f t="shared" si="72"/>
        <v>0</v>
      </c>
      <c r="BZ87" s="177">
        <f t="shared" si="85"/>
        <v>0</v>
      </c>
      <c r="CA87" s="203">
        <f t="shared" si="74"/>
        <v>2</v>
      </c>
      <c r="CB87" s="48">
        <v>4</v>
      </c>
      <c r="CC87" s="48">
        <v>0</v>
      </c>
      <c r="CD87" s="48">
        <v>0</v>
      </c>
      <c r="CE87" s="48">
        <f t="shared" si="75"/>
        <v>0</v>
      </c>
      <c r="CF87" s="48">
        <v>2</v>
      </c>
      <c r="CG87" s="346"/>
    </row>
    <row r="88" spans="1:85" ht="16.5" customHeight="1" x14ac:dyDescent="0.25">
      <c r="A88" s="346"/>
      <c r="B88" s="174"/>
      <c r="C88" s="174"/>
      <c r="D88" s="47" t="s">
        <v>142</v>
      </c>
      <c r="G88" s="175" t="s">
        <v>21</v>
      </c>
      <c r="I88" s="177">
        <v>3</v>
      </c>
      <c r="J88" s="177">
        <v>2</v>
      </c>
      <c r="K88" s="177">
        <v>2</v>
      </c>
      <c r="L88" s="318">
        <v>4</v>
      </c>
      <c r="M88" s="177">
        <v>0</v>
      </c>
      <c r="N88" s="174"/>
      <c r="O88" s="174"/>
      <c r="P88" s="174"/>
      <c r="Q88" s="206"/>
      <c r="R88" s="206"/>
      <c r="S88" s="322"/>
      <c r="T88" s="118">
        <v>6.5</v>
      </c>
      <c r="U88" s="76" t="s">
        <v>251</v>
      </c>
      <c r="V88" s="76"/>
      <c r="W88" s="76"/>
      <c r="X88" s="76"/>
      <c r="Y88" s="119"/>
      <c r="Z88" s="177"/>
      <c r="AA88" s="177"/>
      <c r="AB88" s="177">
        <f t="shared" si="86"/>
        <v>1</v>
      </c>
      <c r="AC88" s="177">
        <f t="shared" si="86"/>
        <v>0</v>
      </c>
      <c r="AD88" s="177">
        <f t="shared" si="86"/>
        <v>0</v>
      </c>
      <c r="AE88" s="177">
        <f t="shared" si="86"/>
        <v>1</v>
      </c>
      <c r="AF88" s="411">
        <f t="shared" si="87"/>
        <v>0.5</v>
      </c>
      <c r="AG88" s="411"/>
      <c r="AH88" s="177">
        <f t="shared" si="88"/>
        <v>0</v>
      </c>
      <c r="AI88" s="177">
        <f t="shared" si="88"/>
        <v>0</v>
      </c>
      <c r="AJ88" s="177">
        <f t="shared" si="88"/>
        <v>3</v>
      </c>
      <c r="AK88" s="177">
        <f t="shared" si="88"/>
        <v>0</v>
      </c>
      <c r="AL88" s="177">
        <f t="shared" si="88"/>
        <v>0</v>
      </c>
      <c r="AM88" s="120">
        <f t="shared" si="89"/>
        <v>3</v>
      </c>
      <c r="AN88" s="177"/>
      <c r="AO88" s="177"/>
      <c r="AP88" s="177"/>
      <c r="AQ88" s="206"/>
      <c r="AR88" s="346"/>
      <c r="AS88" s="64">
        <v>6.5</v>
      </c>
      <c r="AT88" s="48">
        <v>8</v>
      </c>
      <c r="AU88" s="47" t="s">
        <v>20</v>
      </c>
      <c r="AV88" s="32" t="s">
        <v>179</v>
      </c>
      <c r="AW88" s="177">
        <v>3</v>
      </c>
      <c r="AX88" s="177">
        <v>0</v>
      </c>
      <c r="AY88" s="177">
        <v>0</v>
      </c>
      <c r="AZ88" s="177">
        <f t="shared" si="78"/>
        <v>0</v>
      </c>
      <c r="BA88" s="177">
        <v>0</v>
      </c>
      <c r="BB88" s="202">
        <f t="shared" si="69"/>
        <v>17</v>
      </c>
      <c r="BC88" s="177">
        <f t="shared" si="69"/>
        <v>0</v>
      </c>
      <c r="BD88" s="177">
        <f t="shared" si="69"/>
        <v>4</v>
      </c>
      <c r="BE88" s="177">
        <f t="shared" si="69"/>
        <v>4</v>
      </c>
      <c r="BF88" s="203">
        <f t="shared" si="69"/>
        <v>4</v>
      </c>
      <c r="BG88" s="48">
        <v>14</v>
      </c>
      <c r="BH88" s="48">
        <v>0</v>
      </c>
      <c r="BI88" s="48">
        <v>4</v>
      </c>
      <c r="BJ88" s="48">
        <f t="shared" si="80"/>
        <v>4</v>
      </c>
      <c r="BK88" s="48">
        <v>4</v>
      </c>
      <c r="BL88" s="346"/>
      <c r="BM88" s="346"/>
      <c r="BN88" s="64">
        <v>9</v>
      </c>
      <c r="BP88" s="47" t="s">
        <v>158</v>
      </c>
      <c r="BQ88" s="174"/>
      <c r="BR88" s="177">
        <v>0</v>
      </c>
      <c r="BS88" s="177">
        <v>0</v>
      </c>
      <c r="BT88" s="177">
        <v>0</v>
      </c>
      <c r="BU88" s="177">
        <f t="shared" si="84"/>
        <v>0</v>
      </c>
      <c r="BV88" s="177">
        <v>0</v>
      </c>
      <c r="BW88" s="202">
        <f t="shared" si="72"/>
        <v>1</v>
      </c>
      <c r="BX88" s="177">
        <f t="shared" si="72"/>
        <v>2</v>
      </c>
      <c r="BY88" s="177">
        <f t="shared" si="72"/>
        <v>0</v>
      </c>
      <c r="BZ88" s="177">
        <f t="shared" si="85"/>
        <v>2</v>
      </c>
      <c r="CA88" s="203">
        <f t="shared" si="74"/>
        <v>0</v>
      </c>
      <c r="CB88" s="48">
        <v>1</v>
      </c>
      <c r="CC88" s="48">
        <v>2</v>
      </c>
      <c r="CD88" s="48">
        <v>0</v>
      </c>
      <c r="CE88" s="48">
        <f t="shared" si="75"/>
        <v>2</v>
      </c>
      <c r="CF88" s="48">
        <v>0</v>
      </c>
      <c r="CG88" s="346"/>
    </row>
    <row r="89" spans="1:85" ht="16.5" customHeight="1" thickBot="1" x14ac:dyDescent="0.3">
      <c r="A89" s="346"/>
      <c r="B89" s="174"/>
      <c r="C89" s="174"/>
      <c r="D89" s="47" t="s">
        <v>116</v>
      </c>
      <c r="G89" s="175" t="s">
        <v>179</v>
      </c>
      <c r="I89" s="177">
        <v>3</v>
      </c>
      <c r="J89" s="177">
        <v>1</v>
      </c>
      <c r="K89" s="177">
        <v>3</v>
      </c>
      <c r="L89" s="318">
        <v>4</v>
      </c>
      <c r="M89" s="177">
        <v>0</v>
      </c>
      <c r="N89" s="174"/>
      <c r="O89" s="174"/>
      <c r="P89" s="174"/>
      <c r="Q89" s="206"/>
      <c r="R89" s="206"/>
      <c r="S89" s="322"/>
      <c r="T89" s="118">
        <v>7.5</v>
      </c>
      <c r="U89" s="76" t="s">
        <v>16</v>
      </c>
      <c r="V89" s="76"/>
      <c r="W89" s="76"/>
      <c r="X89" s="76"/>
      <c r="Y89" s="119"/>
      <c r="Z89" s="174"/>
      <c r="AA89" s="177"/>
      <c r="AB89" s="177">
        <f t="shared" si="86"/>
        <v>1</v>
      </c>
      <c r="AC89" s="177">
        <f t="shared" si="86"/>
        <v>1</v>
      </c>
      <c r="AD89" s="177">
        <f t="shared" si="86"/>
        <v>0</v>
      </c>
      <c r="AE89" s="177">
        <f t="shared" si="86"/>
        <v>0</v>
      </c>
      <c r="AF89" s="411">
        <f t="shared" si="87"/>
        <v>1</v>
      </c>
      <c r="AG89" s="411"/>
      <c r="AH89" s="177">
        <f t="shared" si="88"/>
        <v>0</v>
      </c>
      <c r="AI89" s="177">
        <f t="shared" si="88"/>
        <v>0</v>
      </c>
      <c r="AJ89" s="177">
        <f t="shared" si="88"/>
        <v>1</v>
      </c>
      <c r="AK89" s="177">
        <f t="shared" si="88"/>
        <v>0</v>
      </c>
      <c r="AL89" s="177">
        <f t="shared" si="88"/>
        <v>0</v>
      </c>
      <c r="AM89" s="120">
        <f t="shared" si="89"/>
        <v>1</v>
      </c>
      <c r="AN89" s="177"/>
      <c r="AO89" s="177"/>
      <c r="AP89" s="177"/>
      <c r="AQ89" s="206"/>
      <c r="AR89" s="346"/>
      <c r="AS89" s="33" t="s">
        <v>175</v>
      </c>
      <c r="AT89" s="216"/>
      <c r="AU89" s="216"/>
      <c r="AV89" s="216"/>
      <c r="AW89" s="217">
        <f>SUM(AW78:AW88)</f>
        <v>30</v>
      </c>
      <c r="AX89" s="217">
        <f>SUM(AX78:AX88)</f>
        <v>11</v>
      </c>
      <c r="AY89" s="217">
        <f>SUM(AY78:AY88)+AG8</f>
        <v>14</v>
      </c>
      <c r="AZ89" s="217">
        <f t="shared" si="68"/>
        <v>25</v>
      </c>
      <c r="BA89" s="217">
        <f>SUM(BA78:BA88)</f>
        <v>2</v>
      </c>
      <c r="BB89" s="218">
        <f t="shared" si="69"/>
        <v>179</v>
      </c>
      <c r="BC89" s="217">
        <f t="shared" si="69"/>
        <v>58</v>
      </c>
      <c r="BD89" s="217">
        <f t="shared" si="69"/>
        <v>89</v>
      </c>
      <c r="BE89" s="217">
        <f t="shared" si="69"/>
        <v>147</v>
      </c>
      <c r="BF89" s="219">
        <f t="shared" si="69"/>
        <v>22</v>
      </c>
      <c r="BG89" s="217">
        <f>+SUM(BG78:BG88)</f>
        <v>149</v>
      </c>
      <c r="BH89" s="217">
        <f t="shared" ref="BH89" si="90">+SUM(BH78:BH88)</f>
        <v>47</v>
      </c>
      <c r="BI89" s="217">
        <f>+SUM(BI78:BI88)+SUMIF($Y$35:$Y$42,"Stiletto",$AI$35:$AI$42)</f>
        <v>75</v>
      </c>
      <c r="BJ89" s="217">
        <f>+BI89+BH89</f>
        <v>122</v>
      </c>
      <c r="BK89" s="217">
        <f>+SUM(BK78:BK88)+SUMIF($Y$35:$Y$42,"Stiletto",$AH$35:$AH$42)</f>
        <v>20</v>
      </c>
      <c r="BL89" s="346"/>
      <c r="BM89" s="346"/>
      <c r="BN89" s="64">
        <v>9.5</v>
      </c>
      <c r="BP89" s="47" t="s">
        <v>166</v>
      </c>
      <c r="BQ89" s="174"/>
      <c r="BR89" s="177">
        <v>0</v>
      </c>
      <c r="BS89" s="177">
        <v>0</v>
      </c>
      <c r="BT89" s="177">
        <v>0</v>
      </c>
      <c r="BU89" s="177">
        <f t="shared" si="84"/>
        <v>0</v>
      </c>
      <c r="BV89" s="177">
        <v>0</v>
      </c>
      <c r="BW89" s="202">
        <f t="shared" si="72"/>
        <v>1</v>
      </c>
      <c r="BX89" s="177">
        <f t="shared" si="72"/>
        <v>2</v>
      </c>
      <c r="BY89" s="177">
        <f t="shared" si="72"/>
        <v>1</v>
      </c>
      <c r="BZ89" s="177">
        <f t="shared" si="85"/>
        <v>3</v>
      </c>
      <c r="CA89" s="203">
        <f t="shared" si="74"/>
        <v>0</v>
      </c>
      <c r="CB89" s="48">
        <v>1</v>
      </c>
      <c r="CC89" s="48">
        <v>2</v>
      </c>
      <c r="CD89" s="48">
        <v>1</v>
      </c>
      <c r="CE89" s="48">
        <f t="shared" si="75"/>
        <v>3</v>
      </c>
      <c r="CF89" s="48">
        <v>0</v>
      </c>
      <c r="CG89" s="346"/>
    </row>
    <row r="90" spans="1:85" ht="16.5" customHeight="1" x14ac:dyDescent="0.25">
      <c r="A90" s="346"/>
      <c r="B90" s="174"/>
      <c r="C90" s="174"/>
      <c r="D90" s="47" t="s">
        <v>401</v>
      </c>
      <c r="G90" s="175" t="s">
        <v>308</v>
      </c>
      <c r="I90" s="177">
        <v>2</v>
      </c>
      <c r="J90" s="177">
        <v>3</v>
      </c>
      <c r="K90" s="177">
        <v>0</v>
      </c>
      <c r="L90" s="318">
        <v>3</v>
      </c>
      <c r="M90" s="177">
        <v>0</v>
      </c>
      <c r="N90" s="174"/>
      <c r="O90" s="174"/>
      <c r="P90" s="174"/>
      <c r="Q90" s="178"/>
      <c r="R90" s="178"/>
      <c r="S90" s="323"/>
      <c r="T90" s="118">
        <v>7.5</v>
      </c>
      <c r="U90" s="76" t="s">
        <v>149</v>
      </c>
      <c r="V90" s="76"/>
      <c r="W90" s="76"/>
      <c r="X90" s="76"/>
      <c r="Y90" s="119"/>
      <c r="Z90" s="177"/>
      <c r="AA90" s="177"/>
      <c r="AB90" s="177">
        <f t="shared" si="86"/>
        <v>0.5</v>
      </c>
      <c r="AC90" s="177">
        <f t="shared" si="86"/>
        <v>0</v>
      </c>
      <c r="AD90" s="177">
        <f t="shared" si="86"/>
        <v>1</v>
      </c>
      <c r="AE90" s="177">
        <f t="shared" si="86"/>
        <v>0</v>
      </c>
      <c r="AF90" s="411">
        <f t="shared" si="87"/>
        <v>0</v>
      </c>
      <c r="AG90" s="411"/>
      <c r="AH90" s="177">
        <f t="shared" si="88"/>
        <v>2</v>
      </c>
      <c r="AI90" s="177">
        <f t="shared" si="88"/>
        <v>0</v>
      </c>
      <c r="AJ90" s="177">
        <f t="shared" si="88"/>
        <v>2</v>
      </c>
      <c r="AK90" s="177">
        <f t="shared" si="88"/>
        <v>0</v>
      </c>
      <c r="AL90" s="177">
        <f t="shared" si="88"/>
        <v>0</v>
      </c>
      <c r="AM90" s="120">
        <f t="shared" si="89"/>
        <v>4</v>
      </c>
      <c r="AN90" s="177"/>
      <c r="AO90" s="177"/>
      <c r="AP90" s="177"/>
      <c r="AQ90" s="178"/>
      <c r="AR90" s="346"/>
      <c r="AS90" s="35" t="s">
        <v>15</v>
      </c>
      <c r="AT90" s="220"/>
      <c r="AU90" s="220"/>
      <c r="AV90" s="205" t="s">
        <v>34</v>
      </c>
      <c r="AW90" s="199">
        <v>5</v>
      </c>
      <c r="AX90" s="199">
        <v>0</v>
      </c>
      <c r="AY90" s="199">
        <v>3</v>
      </c>
      <c r="AZ90" s="177">
        <f t="shared" si="68"/>
        <v>3</v>
      </c>
      <c r="BA90" s="199">
        <v>2</v>
      </c>
      <c r="BB90" s="202">
        <f t="shared" si="69"/>
        <v>34</v>
      </c>
      <c r="BC90" s="177">
        <f t="shared" si="69"/>
        <v>14</v>
      </c>
      <c r="BD90" s="177">
        <f t="shared" si="69"/>
        <v>15</v>
      </c>
      <c r="BE90" s="177">
        <f t="shared" si="69"/>
        <v>29</v>
      </c>
      <c r="BF90" s="203">
        <f t="shared" si="69"/>
        <v>4</v>
      </c>
      <c r="BG90" s="31">
        <v>29</v>
      </c>
      <c r="BH90" s="31">
        <v>14</v>
      </c>
      <c r="BI90" s="31">
        <v>12</v>
      </c>
      <c r="BJ90" s="31">
        <f t="shared" ref="BJ90" si="91">+BH90+BI90</f>
        <v>26</v>
      </c>
      <c r="BK90" s="31">
        <v>2</v>
      </c>
      <c r="BL90" s="346"/>
      <c r="BM90" s="346"/>
      <c r="BN90" s="64">
        <v>7</v>
      </c>
      <c r="BP90" s="47" t="s">
        <v>157</v>
      </c>
      <c r="BQ90" s="174"/>
      <c r="BR90" s="177">
        <v>0</v>
      </c>
      <c r="BS90" s="177">
        <v>0</v>
      </c>
      <c r="BT90" s="177">
        <v>0</v>
      </c>
      <c r="BU90" s="177">
        <f t="shared" si="84"/>
        <v>0</v>
      </c>
      <c r="BV90" s="177">
        <v>0</v>
      </c>
      <c r="BW90" s="202">
        <f t="shared" si="72"/>
        <v>1</v>
      </c>
      <c r="BX90" s="177">
        <f t="shared" si="72"/>
        <v>0</v>
      </c>
      <c r="BY90" s="177">
        <f t="shared" si="72"/>
        <v>0</v>
      </c>
      <c r="BZ90" s="177">
        <f t="shared" si="85"/>
        <v>0</v>
      </c>
      <c r="CA90" s="203">
        <f t="shared" si="74"/>
        <v>0</v>
      </c>
      <c r="CB90" s="48">
        <v>1</v>
      </c>
      <c r="CC90" s="48">
        <v>0</v>
      </c>
      <c r="CD90" s="48">
        <v>0</v>
      </c>
      <c r="CE90" s="48">
        <f t="shared" si="75"/>
        <v>0</v>
      </c>
      <c r="CF90" s="48">
        <v>0</v>
      </c>
      <c r="CG90" s="346"/>
    </row>
    <row r="91" spans="1:85" ht="16.5" customHeight="1" x14ac:dyDescent="0.25">
      <c r="A91" s="346"/>
      <c r="B91" s="174"/>
      <c r="C91" s="174"/>
      <c r="D91" s="47" t="s">
        <v>73</v>
      </c>
      <c r="G91" s="175" t="s">
        <v>307</v>
      </c>
      <c r="I91" s="177">
        <v>3</v>
      </c>
      <c r="J91" s="177">
        <v>2</v>
      </c>
      <c r="K91" s="177">
        <v>1</v>
      </c>
      <c r="L91" s="318">
        <v>3</v>
      </c>
      <c r="M91" s="177">
        <v>0</v>
      </c>
      <c r="N91" s="174"/>
      <c r="O91" s="174"/>
      <c r="P91" s="174"/>
      <c r="Q91" s="178"/>
      <c r="R91" s="178"/>
      <c r="S91" s="323"/>
      <c r="T91" s="118">
        <v>7.5</v>
      </c>
      <c r="U91" s="76" t="s">
        <v>557</v>
      </c>
      <c r="V91" s="76"/>
      <c r="W91" s="76"/>
      <c r="X91" s="76"/>
      <c r="Y91" s="119"/>
      <c r="Z91" s="174"/>
      <c r="AA91" s="177"/>
      <c r="AB91" s="177">
        <f t="shared" si="86"/>
        <v>1</v>
      </c>
      <c r="AC91" s="177">
        <f t="shared" si="86"/>
        <v>1</v>
      </c>
      <c r="AD91" s="177">
        <f t="shared" si="86"/>
        <v>0</v>
      </c>
      <c r="AE91" s="177">
        <f t="shared" si="86"/>
        <v>0</v>
      </c>
      <c r="AF91" s="411">
        <f t="shared" si="87"/>
        <v>1</v>
      </c>
      <c r="AG91" s="411"/>
      <c r="AH91" s="177">
        <f t="shared" si="88"/>
        <v>0</v>
      </c>
      <c r="AI91" s="177">
        <f t="shared" si="88"/>
        <v>0</v>
      </c>
      <c r="AJ91" s="177">
        <f t="shared" si="88"/>
        <v>2</v>
      </c>
      <c r="AK91" s="177">
        <f t="shared" si="88"/>
        <v>0</v>
      </c>
      <c r="AL91" s="177">
        <f t="shared" si="88"/>
        <v>0</v>
      </c>
      <c r="AM91" s="120">
        <f t="shared" si="89"/>
        <v>2</v>
      </c>
      <c r="AN91" s="177"/>
      <c r="AO91" s="177"/>
      <c r="AP91" s="177"/>
      <c r="AQ91" s="178"/>
      <c r="AR91" s="346"/>
      <c r="AS91" s="64">
        <v>8</v>
      </c>
      <c r="AT91" s="48">
        <v>6</v>
      </c>
      <c r="AU91" s="47" t="s">
        <v>401</v>
      </c>
      <c r="AV91" s="47" t="s">
        <v>308</v>
      </c>
      <c r="AW91" s="177">
        <v>2</v>
      </c>
      <c r="AX91" s="177">
        <v>3</v>
      </c>
      <c r="AY91" s="177">
        <v>0</v>
      </c>
      <c r="AZ91" s="177">
        <f t="shared" ref="AZ91:AZ100" si="92">+AY91+AX91</f>
        <v>3</v>
      </c>
      <c r="BA91" s="177">
        <v>0</v>
      </c>
      <c r="BB91" s="202">
        <f t="shared" ref="BB91:BB100" si="93">+AW91+BG91</f>
        <v>2</v>
      </c>
      <c r="BC91" s="177">
        <f t="shared" ref="BC91:BC100" si="94">+AX91+BH91</f>
        <v>3</v>
      </c>
      <c r="BD91" s="177">
        <f t="shared" ref="BD91:BD100" si="95">+AY91+BI91</f>
        <v>0</v>
      </c>
      <c r="BE91" s="177">
        <f t="shared" ref="BE91:BE100" si="96">+AZ91+BJ91</f>
        <v>3</v>
      </c>
      <c r="BF91" s="203">
        <f t="shared" ref="BF91:BF100" si="97">+BA91+BK91</f>
        <v>0</v>
      </c>
      <c r="BL91" s="346"/>
      <c r="BM91" s="346"/>
      <c r="BN91" s="64">
        <v>6.5</v>
      </c>
      <c r="BP91" s="47" t="s">
        <v>83</v>
      </c>
      <c r="BQ91" s="174"/>
      <c r="BR91" s="177">
        <v>0</v>
      </c>
      <c r="BS91" s="177">
        <v>0</v>
      </c>
      <c r="BT91" s="177">
        <v>0</v>
      </c>
      <c r="BU91" s="177">
        <f t="shared" si="84"/>
        <v>0</v>
      </c>
      <c r="BV91" s="177">
        <v>0</v>
      </c>
      <c r="BW91" s="202">
        <f t="shared" si="72"/>
        <v>2</v>
      </c>
      <c r="BX91" s="177">
        <f t="shared" si="72"/>
        <v>0</v>
      </c>
      <c r="BY91" s="177">
        <f t="shared" si="72"/>
        <v>1</v>
      </c>
      <c r="BZ91" s="177">
        <f t="shared" si="85"/>
        <v>1</v>
      </c>
      <c r="CA91" s="203">
        <f t="shared" si="74"/>
        <v>0</v>
      </c>
      <c r="CB91" s="48">
        <v>2</v>
      </c>
      <c r="CC91" s="48">
        <v>0</v>
      </c>
      <c r="CD91" s="48">
        <v>1</v>
      </c>
      <c r="CE91" s="48">
        <f t="shared" si="75"/>
        <v>1</v>
      </c>
      <c r="CF91" s="48">
        <v>0</v>
      </c>
      <c r="CG91" s="346"/>
    </row>
    <row r="92" spans="1:85" ht="16.5" customHeight="1" thickBot="1" x14ac:dyDescent="0.3">
      <c r="A92" s="346"/>
      <c r="B92" s="174"/>
      <c r="C92" s="174"/>
      <c r="D92" s="47" t="s">
        <v>55</v>
      </c>
      <c r="G92" s="175" t="s">
        <v>21</v>
      </c>
      <c r="I92" s="177">
        <v>2</v>
      </c>
      <c r="J92" s="177">
        <v>2</v>
      </c>
      <c r="K92" s="177">
        <v>1</v>
      </c>
      <c r="L92" s="318">
        <v>3</v>
      </c>
      <c r="M92" s="177">
        <v>0</v>
      </c>
      <c r="N92" s="174"/>
      <c r="O92" s="174"/>
      <c r="P92" s="174"/>
      <c r="Q92" s="178"/>
      <c r="R92" s="178"/>
      <c r="S92" s="323"/>
      <c r="T92" s="118">
        <v>7.5</v>
      </c>
      <c r="U92" s="76" t="s">
        <v>127</v>
      </c>
      <c r="V92" s="76"/>
      <c r="W92" s="76"/>
      <c r="X92" s="76"/>
      <c r="Y92" s="119"/>
      <c r="Z92" s="177"/>
      <c r="AA92" s="177"/>
      <c r="AB92" s="177">
        <f t="shared" si="86"/>
        <v>1</v>
      </c>
      <c r="AC92" s="177">
        <f t="shared" si="86"/>
        <v>0</v>
      </c>
      <c r="AD92" s="177">
        <f t="shared" si="86"/>
        <v>1</v>
      </c>
      <c r="AE92" s="177">
        <f t="shared" si="86"/>
        <v>0</v>
      </c>
      <c r="AF92" s="411">
        <f t="shared" si="87"/>
        <v>0</v>
      </c>
      <c r="AG92" s="411"/>
      <c r="AH92" s="177">
        <f t="shared" si="88"/>
        <v>0</v>
      </c>
      <c r="AI92" s="177">
        <f t="shared" si="88"/>
        <v>0</v>
      </c>
      <c r="AJ92" s="177">
        <f t="shared" si="88"/>
        <v>3</v>
      </c>
      <c r="AK92" s="177">
        <f t="shared" si="88"/>
        <v>0</v>
      </c>
      <c r="AL92" s="177">
        <f t="shared" si="88"/>
        <v>0</v>
      </c>
      <c r="AM92" s="120">
        <f t="shared" si="89"/>
        <v>3</v>
      </c>
      <c r="AN92" s="177"/>
      <c r="AO92" s="177"/>
      <c r="AP92" s="177"/>
      <c r="AQ92" s="178"/>
      <c r="AR92" s="346"/>
      <c r="AS92" s="64">
        <v>9</v>
      </c>
      <c r="AT92" s="48">
        <v>19</v>
      </c>
      <c r="AU92" s="47" t="s">
        <v>35</v>
      </c>
      <c r="AV92" s="47" t="s">
        <v>308</v>
      </c>
      <c r="AW92" s="177">
        <v>3</v>
      </c>
      <c r="AX92" s="177">
        <v>1</v>
      </c>
      <c r="AY92" s="177">
        <v>2</v>
      </c>
      <c r="AZ92" s="177">
        <f t="shared" si="92"/>
        <v>3</v>
      </c>
      <c r="BA92" s="177">
        <v>0</v>
      </c>
      <c r="BB92" s="202">
        <f t="shared" si="93"/>
        <v>16</v>
      </c>
      <c r="BC92" s="177">
        <f t="shared" si="94"/>
        <v>9</v>
      </c>
      <c r="BD92" s="177">
        <f t="shared" si="95"/>
        <v>14</v>
      </c>
      <c r="BE92" s="177">
        <f t="shared" si="96"/>
        <v>23</v>
      </c>
      <c r="BF92" s="203">
        <f t="shared" si="97"/>
        <v>0</v>
      </c>
      <c r="BG92" s="48">
        <v>13</v>
      </c>
      <c r="BH92" s="48">
        <v>8</v>
      </c>
      <c r="BI92" s="48">
        <v>12</v>
      </c>
      <c r="BJ92" s="48">
        <f t="shared" ref="BJ92:BJ100" si="98">+BH92+BI92</f>
        <v>20</v>
      </c>
      <c r="BK92" s="48">
        <v>0</v>
      </c>
      <c r="BL92" s="346"/>
      <c r="BM92" s="346"/>
      <c r="BN92" s="64">
        <v>8.5</v>
      </c>
      <c r="BP92" s="47" t="s">
        <v>40</v>
      </c>
      <c r="BR92" s="177">
        <v>1</v>
      </c>
      <c r="BS92" s="177">
        <v>0</v>
      </c>
      <c r="BT92" s="177">
        <v>1</v>
      </c>
      <c r="BU92" s="177">
        <f t="shared" ref="BU92" si="99">+BS92+BT92</f>
        <v>1</v>
      </c>
      <c r="BV92" s="177">
        <v>0</v>
      </c>
      <c r="BW92" s="202">
        <f t="shared" ref="BW92" si="100">+CB92+BR92</f>
        <v>1</v>
      </c>
      <c r="BX92" s="177">
        <f t="shared" ref="BX92" si="101">+CC92+BS92</f>
        <v>0</v>
      </c>
      <c r="BY92" s="177">
        <f t="shared" ref="BY92" si="102">+CD92+BT92</f>
        <v>1</v>
      </c>
      <c r="BZ92" s="177">
        <f t="shared" ref="BZ92" si="103">+BX92+BY92</f>
        <v>1</v>
      </c>
      <c r="CA92" s="203">
        <f t="shared" ref="CA92" si="104">+CF92+BV92</f>
        <v>0</v>
      </c>
      <c r="CB92" s="48">
        <v>0</v>
      </c>
      <c r="CC92" s="48">
        <v>0</v>
      </c>
      <c r="CD92" s="48">
        <v>0</v>
      </c>
      <c r="CE92" s="48">
        <f t="shared" ref="CE92" si="105">+CC92+CD92</f>
        <v>0</v>
      </c>
      <c r="CF92" s="48">
        <v>0</v>
      </c>
      <c r="CG92" s="346"/>
    </row>
    <row r="93" spans="1:85" ht="16.5" customHeight="1" x14ac:dyDescent="0.25">
      <c r="A93" s="346"/>
      <c r="B93" s="174"/>
      <c r="C93" s="174"/>
      <c r="D93" s="47" t="s">
        <v>39</v>
      </c>
      <c r="G93" s="175" t="s">
        <v>21</v>
      </c>
      <c r="I93" s="177">
        <v>3</v>
      </c>
      <c r="J93" s="177">
        <v>2</v>
      </c>
      <c r="K93" s="177">
        <v>1</v>
      </c>
      <c r="L93" s="318">
        <v>3</v>
      </c>
      <c r="M93" s="177">
        <v>0</v>
      </c>
      <c r="N93" s="177"/>
      <c r="O93" s="177"/>
      <c r="P93" s="174"/>
      <c r="Q93" s="178"/>
      <c r="R93" s="178"/>
      <c r="S93" s="323"/>
      <c r="T93" s="208"/>
      <c r="U93" s="214"/>
      <c r="V93" s="215" t="s">
        <v>655</v>
      </c>
      <c r="W93" s="214"/>
      <c r="X93" s="214"/>
      <c r="Y93" s="215"/>
      <c r="Z93" s="199"/>
      <c r="AA93" s="199"/>
      <c r="AB93" s="68">
        <f>SUM(AB86:AB92)</f>
        <v>12.5</v>
      </c>
      <c r="AC93" s="68">
        <f>SUM(AC86:AC92)</f>
        <v>8</v>
      </c>
      <c r="AD93" s="68">
        <f>SUM(AD86:AD92)</f>
        <v>4</v>
      </c>
      <c r="AE93" s="68">
        <f>SUM(AE86:AE92)</f>
        <v>1</v>
      </c>
      <c r="AF93" s="413">
        <f>(2*AC93+AE93)/(2*AB93)</f>
        <v>0.68</v>
      </c>
      <c r="AG93" s="413"/>
      <c r="AH93" s="68">
        <f>SUM(AH86:AH92)</f>
        <v>2</v>
      </c>
      <c r="AI93" s="68">
        <f t="shared" ref="AI93:AL93" si="106">SUM(AI86:AI92)</f>
        <v>0</v>
      </c>
      <c r="AJ93" s="68">
        <f t="shared" si="106"/>
        <v>25</v>
      </c>
      <c r="AK93" s="68">
        <f t="shared" si="106"/>
        <v>0</v>
      </c>
      <c r="AL93" s="68">
        <f t="shared" si="106"/>
        <v>0</v>
      </c>
      <c r="AM93" s="85">
        <f>+AJ93/AB93</f>
        <v>2</v>
      </c>
      <c r="AN93" s="177"/>
      <c r="AO93" s="177"/>
      <c r="AP93" s="177"/>
      <c r="AQ93" s="178"/>
      <c r="AR93" s="346"/>
      <c r="AS93" s="64">
        <v>6.5</v>
      </c>
      <c r="AT93" s="48">
        <v>66</v>
      </c>
      <c r="AU93" s="47" t="s">
        <v>48</v>
      </c>
      <c r="AV93" s="47" t="s">
        <v>308</v>
      </c>
      <c r="AW93" s="177">
        <v>3</v>
      </c>
      <c r="AX93" s="177">
        <v>1</v>
      </c>
      <c r="AY93" s="177">
        <v>2</v>
      </c>
      <c r="AZ93" s="177">
        <f t="shared" si="92"/>
        <v>3</v>
      </c>
      <c r="BA93" s="177">
        <v>0</v>
      </c>
      <c r="BB93" s="202">
        <f t="shared" si="93"/>
        <v>13</v>
      </c>
      <c r="BC93" s="177">
        <f t="shared" si="94"/>
        <v>4</v>
      </c>
      <c r="BD93" s="177">
        <f t="shared" si="95"/>
        <v>10</v>
      </c>
      <c r="BE93" s="177">
        <f t="shared" si="96"/>
        <v>14</v>
      </c>
      <c r="BF93" s="203">
        <f t="shared" si="97"/>
        <v>0</v>
      </c>
      <c r="BG93" s="48">
        <v>10</v>
      </c>
      <c r="BH93" s="48">
        <v>3</v>
      </c>
      <c r="BI93" s="48">
        <v>8</v>
      </c>
      <c r="BJ93" s="48">
        <f t="shared" si="98"/>
        <v>11</v>
      </c>
      <c r="BK93" s="48">
        <v>0</v>
      </c>
      <c r="BL93" s="346"/>
      <c r="BM93" s="346"/>
      <c r="BN93" s="64">
        <v>7</v>
      </c>
      <c r="BP93" s="47" t="s">
        <v>49</v>
      </c>
      <c r="BQ93" s="174"/>
      <c r="BR93" s="177">
        <v>1</v>
      </c>
      <c r="BS93" s="177">
        <v>0</v>
      </c>
      <c r="BT93" s="177">
        <v>0</v>
      </c>
      <c r="BU93" s="177">
        <f t="shared" ref="BU93:BU98" si="107">+BS93+BT93</f>
        <v>0</v>
      </c>
      <c r="BV93" s="177">
        <v>0</v>
      </c>
      <c r="BW93" s="202">
        <f t="shared" ref="BW93:BY94" si="108">+CB93+BR93</f>
        <v>1</v>
      </c>
      <c r="BX93" s="177">
        <f t="shared" si="108"/>
        <v>0</v>
      </c>
      <c r="BY93" s="177">
        <f t="shared" si="108"/>
        <v>0</v>
      </c>
      <c r="BZ93" s="177">
        <f t="shared" ref="BZ93:BZ98" si="109">+BX93+BY93</f>
        <v>0</v>
      </c>
      <c r="CA93" s="203">
        <f t="shared" ref="CA93:CA98" si="110">+CF93+BV93</f>
        <v>0</v>
      </c>
      <c r="CB93" s="48">
        <v>0</v>
      </c>
      <c r="CC93" s="48">
        <v>0</v>
      </c>
      <c r="CD93" s="48">
        <v>0</v>
      </c>
      <c r="CE93" s="48">
        <f t="shared" ref="CE93:CE98" si="111">+CC93+CD93</f>
        <v>0</v>
      </c>
      <c r="CF93" s="48">
        <v>0</v>
      </c>
      <c r="CG93" s="346"/>
    </row>
    <row r="94" spans="1:85" ht="16.5" customHeight="1" x14ac:dyDescent="0.25">
      <c r="A94" s="346"/>
      <c r="B94" s="174"/>
      <c r="C94" s="174"/>
      <c r="D94" s="47" t="s">
        <v>35</v>
      </c>
      <c r="G94" s="175" t="s">
        <v>308</v>
      </c>
      <c r="I94" s="177">
        <v>3</v>
      </c>
      <c r="J94" s="177">
        <v>1</v>
      </c>
      <c r="K94" s="177">
        <v>2</v>
      </c>
      <c r="L94" s="318">
        <v>3</v>
      </c>
      <c r="M94" s="177">
        <v>0</v>
      </c>
      <c r="N94" s="177"/>
      <c r="O94" s="177"/>
      <c r="P94" s="174"/>
      <c r="Q94" s="178"/>
      <c r="R94" s="178"/>
      <c r="S94" s="323"/>
      <c r="T94" s="194"/>
      <c r="U94" s="175"/>
      <c r="V94" s="175"/>
      <c r="W94" s="175"/>
      <c r="X94" s="176"/>
      <c r="Y94" s="175"/>
      <c r="Z94" s="177"/>
      <c r="AA94" s="177"/>
      <c r="AB94" s="177"/>
      <c r="AC94" s="177"/>
      <c r="AD94" s="177"/>
      <c r="AE94" s="195"/>
      <c r="AF94" s="177"/>
      <c r="AG94" s="177"/>
      <c r="AH94" s="177"/>
      <c r="AI94" s="177"/>
      <c r="AJ94" s="177"/>
      <c r="AK94" s="204"/>
      <c r="AL94" s="174"/>
      <c r="AM94" s="174"/>
      <c r="AN94" s="177"/>
      <c r="AO94" s="177"/>
      <c r="AP94" s="177"/>
      <c r="AQ94" s="178"/>
      <c r="AR94" s="346"/>
      <c r="AS94" s="64">
        <v>7</v>
      </c>
      <c r="AT94" s="48">
        <v>28</v>
      </c>
      <c r="AU94" s="47" t="s">
        <v>188</v>
      </c>
      <c r="AV94" s="47" t="s">
        <v>308</v>
      </c>
      <c r="AW94" s="177">
        <v>3</v>
      </c>
      <c r="AX94" s="177">
        <v>1</v>
      </c>
      <c r="AY94" s="177">
        <v>1</v>
      </c>
      <c r="AZ94" s="177">
        <f t="shared" si="92"/>
        <v>2</v>
      </c>
      <c r="BA94" s="177">
        <v>0</v>
      </c>
      <c r="BB94" s="202">
        <f t="shared" si="93"/>
        <v>18</v>
      </c>
      <c r="BC94" s="177">
        <f t="shared" si="94"/>
        <v>6</v>
      </c>
      <c r="BD94" s="177">
        <f t="shared" si="95"/>
        <v>9</v>
      </c>
      <c r="BE94" s="177">
        <f t="shared" si="96"/>
        <v>15</v>
      </c>
      <c r="BF94" s="203">
        <f t="shared" si="97"/>
        <v>0</v>
      </c>
      <c r="BG94" s="48">
        <v>15</v>
      </c>
      <c r="BH94" s="48">
        <v>5</v>
      </c>
      <c r="BI94" s="48">
        <v>8</v>
      </c>
      <c r="BJ94" s="48">
        <f t="shared" si="98"/>
        <v>13</v>
      </c>
      <c r="BK94" s="48">
        <v>0</v>
      </c>
      <c r="BL94" s="346"/>
      <c r="BM94" s="346"/>
      <c r="BN94" s="64">
        <v>7</v>
      </c>
      <c r="BP94" s="47" t="s">
        <v>58</v>
      </c>
      <c r="BQ94" s="174"/>
      <c r="BR94" s="177">
        <v>1</v>
      </c>
      <c r="BS94" s="177">
        <v>0</v>
      </c>
      <c r="BT94" s="177">
        <v>0</v>
      </c>
      <c r="BU94" s="177">
        <f t="shared" si="107"/>
        <v>0</v>
      </c>
      <c r="BV94" s="177">
        <v>2</v>
      </c>
      <c r="BW94" s="202">
        <f t="shared" si="108"/>
        <v>1</v>
      </c>
      <c r="BX94" s="177">
        <f t="shared" si="108"/>
        <v>0</v>
      </c>
      <c r="BY94" s="177">
        <f t="shared" si="108"/>
        <v>0</v>
      </c>
      <c r="BZ94" s="177">
        <f t="shared" si="109"/>
        <v>0</v>
      </c>
      <c r="CA94" s="203">
        <f t="shared" si="110"/>
        <v>2</v>
      </c>
      <c r="CB94" s="48">
        <v>0</v>
      </c>
      <c r="CC94" s="48">
        <v>0</v>
      </c>
      <c r="CD94" s="48">
        <v>0</v>
      </c>
      <c r="CE94" s="48">
        <f t="shared" si="111"/>
        <v>0</v>
      </c>
      <c r="CF94" s="48">
        <v>0</v>
      </c>
      <c r="CG94" s="346"/>
    </row>
    <row r="95" spans="1:85" ht="16.5" customHeight="1" x14ac:dyDescent="0.25">
      <c r="A95" s="346"/>
      <c r="B95" s="174"/>
      <c r="C95" s="174"/>
      <c r="D95" s="47" t="s">
        <v>48</v>
      </c>
      <c r="G95" s="175" t="s">
        <v>308</v>
      </c>
      <c r="I95" s="177">
        <v>3</v>
      </c>
      <c r="J95" s="177">
        <v>1</v>
      </c>
      <c r="K95" s="177">
        <v>2</v>
      </c>
      <c r="L95" s="318">
        <v>3</v>
      </c>
      <c r="M95" s="177">
        <v>0</v>
      </c>
      <c r="N95" s="177"/>
      <c r="O95" s="177"/>
      <c r="P95" s="174"/>
      <c r="Q95" s="178"/>
      <c r="R95" s="178"/>
      <c r="S95" s="323"/>
      <c r="T95" s="194"/>
      <c r="U95" s="175"/>
      <c r="V95" s="175"/>
      <c r="W95" s="175"/>
      <c r="X95" s="176"/>
      <c r="Y95" s="175"/>
      <c r="Z95" s="177"/>
      <c r="AA95" s="177"/>
      <c r="AB95" s="177"/>
      <c r="AC95" s="177"/>
      <c r="AD95" s="177"/>
      <c r="AE95" s="195"/>
      <c r="AF95" s="177"/>
      <c r="AG95" s="177"/>
      <c r="AH95" s="177"/>
      <c r="AI95" s="177"/>
      <c r="AJ95" s="177"/>
      <c r="AK95" s="204"/>
      <c r="AL95" s="344"/>
      <c r="AM95" s="344"/>
      <c r="AN95" s="177"/>
      <c r="AO95" s="177"/>
      <c r="AP95" s="177"/>
      <c r="AQ95" s="178"/>
      <c r="AR95" s="346"/>
      <c r="AS95" s="64">
        <v>7</v>
      </c>
      <c r="AT95" s="48">
        <v>86</v>
      </c>
      <c r="AU95" s="47" t="s">
        <v>157</v>
      </c>
      <c r="AV95" s="47" t="s">
        <v>308</v>
      </c>
      <c r="AW95" s="177">
        <v>3</v>
      </c>
      <c r="AX95" s="177">
        <v>1</v>
      </c>
      <c r="AY95" s="177">
        <v>0</v>
      </c>
      <c r="AZ95" s="177">
        <f t="shared" si="92"/>
        <v>1</v>
      </c>
      <c r="BA95" s="177">
        <v>2</v>
      </c>
      <c r="BB95" s="202">
        <f t="shared" si="93"/>
        <v>17</v>
      </c>
      <c r="BC95" s="177">
        <f t="shared" si="94"/>
        <v>4</v>
      </c>
      <c r="BD95" s="177">
        <f t="shared" si="95"/>
        <v>3</v>
      </c>
      <c r="BE95" s="177">
        <f t="shared" si="96"/>
        <v>7</v>
      </c>
      <c r="BF95" s="203">
        <f t="shared" si="97"/>
        <v>4</v>
      </c>
      <c r="BG95" s="48">
        <v>14</v>
      </c>
      <c r="BH95" s="48">
        <v>3</v>
      </c>
      <c r="BI95" s="48">
        <v>3</v>
      </c>
      <c r="BJ95" s="48">
        <f t="shared" si="98"/>
        <v>6</v>
      </c>
      <c r="BK95" s="48">
        <v>2</v>
      </c>
      <c r="BL95" s="346"/>
      <c r="BM95" s="346"/>
      <c r="BN95" s="64">
        <v>8</v>
      </c>
      <c r="BP95" s="47" t="s">
        <v>154</v>
      </c>
      <c r="BQ95" s="174"/>
      <c r="BR95" s="177">
        <v>0</v>
      </c>
      <c r="BS95" s="177">
        <v>0</v>
      </c>
      <c r="BT95" s="177">
        <v>0</v>
      </c>
      <c r="BU95" s="177">
        <f t="shared" si="107"/>
        <v>0</v>
      </c>
      <c r="BV95" s="177">
        <v>0</v>
      </c>
      <c r="BW95" s="202">
        <f t="shared" ref="BW95:BY98" si="112">+CB95+BR95</f>
        <v>1</v>
      </c>
      <c r="BX95" s="177">
        <f t="shared" si="112"/>
        <v>0</v>
      </c>
      <c r="BY95" s="177">
        <f t="shared" si="112"/>
        <v>2</v>
      </c>
      <c r="BZ95" s="177">
        <f t="shared" si="109"/>
        <v>2</v>
      </c>
      <c r="CA95" s="203">
        <f t="shared" si="110"/>
        <v>0</v>
      </c>
      <c r="CB95" s="48">
        <v>1</v>
      </c>
      <c r="CC95" s="48">
        <v>0</v>
      </c>
      <c r="CD95" s="48">
        <v>2</v>
      </c>
      <c r="CE95" s="48">
        <f t="shared" si="111"/>
        <v>2</v>
      </c>
      <c r="CF95" s="48">
        <v>0</v>
      </c>
      <c r="CG95" s="346"/>
    </row>
    <row r="96" spans="1:85" ht="16.5" customHeight="1" x14ac:dyDescent="0.25">
      <c r="A96" s="346"/>
      <c r="B96" s="174"/>
      <c r="C96" s="174"/>
      <c r="D96" s="47" t="s">
        <v>112</v>
      </c>
      <c r="G96" s="175" t="s">
        <v>309</v>
      </c>
      <c r="I96" s="177">
        <v>2</v>
      </c>
      <c r="J96" s="177">
        <v>1</v>
      </c>
      <c r="K96" s="177">
        <v>2</v>
      </c>
      <c r="L96" s="318">
        <v>3</v>
      </c>
      <c r="M96" s="177">
        <v>0</v>
      </c>
      <c r="N96" s="177"/>
      <c r="O96" s="177"/>
      <c r="P96" s="174"/>
      <c r="Q96" s="178"/>
      <c r="R96" s="178"/>
      <c r="S96" s="323"/>
      <c r="T96" s="408" t="s">
        <v>633</v>
      </c>
      <c r="U96" s="408"/>
      <c r="V96" s="408"/>
      <c r="W96" s="408"/>
      <c r="X96" s="408"/>
      <c r="Y96" s="408"/>
      <c r="Z96" s="408"/>
      <c r="AA96" s="408"/>
      <c r="AB96" s="408"/>
      <c r="AC96" s="408"/>
      <c r="AD96" s="408"/>
      <c r="AE96" s="408"/>
      <c r="AF96" s="408"/>
      <c r="AG96" s="408"/>
      <c r="AH96" s="408"/>
      <c r="AI96" s="408"/>
      <c r="AJ96" s="408"/>
      <c r="AK96" s="408"/>
      <c r="AL96" s="408"/>
      <c r="AM96" s="408"/>
      <c r="AN96" s="177"/>
      <c r="AO96" s="177"/>
      <c r="AP96" s="177"/>
      <c r="AQ96" s="178"/>
      <c r="AR96" s="346"/>
      <c r="AS96" s="64">
        <v>9.5</v>
      </c>
      <c r="AT96" s="48">
        <v>40</v>
      </c>
      <c r="AU96" s="47" t="s">
        <v>165</v>
      </c>
      <c r="AV96" s="47" t="s">
        <v>308</v>
      </c>
      <c r="AW96" s="177">
        <v>2</v>
      </c>
      <c r="AX96" s="177">
        <v>1</v>
      </c>
      <c r="AY96" s="177">
        <v>0</v>
      </c>
      <c r="AZ96" s="177">
        <f t="shared" si="92"/>
        <v>1</v>
      </c>
      <c r="BA96" s="177">
        <v>0</v>
      </c>
      <c r="BB96" s="202">
        <f t="shared" si="93"/>
        <v>16</v>
      </c>
      <c r="BC96" s="177">
        <f t="shared" si="94"/>
        <v>16</v>
      </c>
      <c r="BD96" s="177">
        <f t="shared" si="95"/>
        <v>11</v>
      </c>
      <c r="BE96" s="177">
        <f t="shared" si="96"/>
        <v>27</v>
      </c>
      <c r="BF96" s="203">
        <f t="shared" si="97"/>
        <v>4</v>
      </c>
      <c r="BG96" s="48">
        <v>14</v>
      </c>
      <c r="BH96" s="48">
        <v>15</v>
      </c>
      <c r="BI96" s="48">
        <v>11</v>
      </c>
      <c r="BJ96" s="48">
        <f t="shared" si="98"/>
        <v>26</v>
      </c>
      <c r="BK96" s="48">
        <v>4</v>
      </c>
      <c r="BL96" s="346"/>
      <c r="BM96" s="346"/>
      <c r="BN96" s="64">
        <v>6</v>
      </c>
      <c r="BP96" s="47" t="s">
        <v>97</v>
      </c>
      <c r="BQ96" s="174"/>
      <c r="BR96" s="177">
        <v>0</v>
      </c>
      <c r="BS96" s="177">
        <v>0</v>
      </c>
      <c r="BT96" s="177">
        <v>0</v>
      </c>
      <c r="BU96" s="177">
        <f t="shared" si="107"/>
        <v>0</v>
      </c>
      <c r="BV96" s="177">
        <v>0</v>
      </c>
      <c r="BW96" s="202">
        <f t="shared" si="112"/>
        <v>4</v>
      </c>
      <c r="BX96" s="177">
        <f t="shared" si="112"/>
        <v>0</v>
      </c>
      <c r="BY96" s="177">
        <f t="shared" si="112"/>
        <v>0</v>
      </c>
      <c r="BZ96" s="177">
        <f t="shared" si="109"/>
        <v>0</v>
      </c>
      <c r="CA96" s="203">
        <f t="shared" si="110"/>
        <v>2</v>
      </c>
      <c r="CB96" s="48">
        <v>4</v>
      </c>
      <c r="CC96" s="48">
        <v>0</v>
      </c>
      <c r="CD96" s="48">
        <v>0</v>
      </c>
      <c r="CE96" s="48">
        <f t="shared" si="111"/>
        <v>0</v>
      </c>
      <c r="CF96" s="48">
        <v>2</v>
      </c>
      <c r="CG96" s="346"/>
    </row>
    <row r="97" spans="1:85" ht="16.5" customHeight="1" x14ac:dyDescent="0.25">
      <c r="A97" s="346"/>
      <c r="B97" s="174"/>
      <c r="C97" s="174"/>
      <c r="D97" s="47" t="s">
        <v>43</v>
      </c>
      <c r="G97" s="175" t="s">
        <v>307</v>
      </c>
      <c r="I97" s="177">
        <v>3</v>
      </c>
      <c r="J97" s="177">
        <v>0</v>
      </c>
      <c r="K97" s="177">
        <v>3</v>
      </c>
      <c r="L97" s="318">
        <v>3</v>
      </c>
      <c r="M97" s="177">
        <v>0</v>
      </c>
      <c r="N97" s="174"/>
      <c r="O97" s="174"/>
      <c r="P97" s="174"/>
      <c r="Q97" s="178"/>
      <c r="R97" s="178"/>
      <c r="S97" s="323"/>
      <c r="T97" s="194"/>
      <c r="U97" s="175"/>
      <c r="V97" s="174"/>
      <c r="W97" s="174"/>
      <c r="X97" s="174"/>
      <c r="Y97" s="174"/>
      <c r="Z97" s="177"/>
      <c r="AA97" s="177"/>
      <c r="AB97" s="177"/>
      <c r="AC97" s="177"/>
      <c r="AD97" s="177"/>
      <c r="AE97" s="174"/>
      <c r="AF97" s="194"/>
      <c r="AG97" s="175"/>
      <c r="AH97" s="174"/>
      <c r="AI97" s="174"/>
      <c r="AJ97" s="174"/>
      <c r="AK97" s="174"/>
      <c r="AL97" s="177"/>
      <c r="AM97" s="177"/>
      <c r="AN97" s="177"/>
      <c r="AO97" s="177"/>
      <c r="AP97" s="177"/>
      <c r="AQ97" s="178"/>
      <c r="AR97" s="346"/>
      <c r="AS97" s="64">
        <v>7.5</v>
      </c>
      <c r="AT97" s="48">
        <v>7</v>
      </c>
      <c r="AU97" s="47" t="s">
        <v>42</v>
      </c>
      <c r="AV97" s="47" t="s">
        <v>308</v>
      </c>
      <c r="AW97" s="177">
        <v>3</v>
      </c>
      <c r="AX97" s="177">
        <v>0</v>
      </c>
      <c r="AY97" s="177">
        <v>1</v>
      </c>
      <c r="AZ97" s="177">
        <f t="shared" si="92"/>
        <v>1</v>
      </c>
      <c r="BA97" s="177">
        <v>2</v>
      </c>
      <c r="BB97" s="202">
        <f t="shared" si="93"/>
        <v>17</v>
      </c>
      <c r="BC97" s="177">
        <f t="shared" si="94"/>
        <v>2</v>
      </c>
      <c r="BD97" s="177">
        <f t="shared" si="95"/>
        <v>7</v>
      </c>
      <c r="BE97" s="177">
        <f t="shared" si="96"/>
        <v>9</v>
      </c>
      <c r="BF97" s="203">
        <f t="shared" si="97"/>
        <v>2</v>
      </c>
      <c r="BG97" s="48">
        <v>14</v>
      </c>
      <c r="BH97" s="48">
        <v>2</v>
      </c>
      <c r="BI97" s="48">
        <v>6</v>
      </c>
      <c r="BJ97" s="48">
        <f t="shared" si="98"/>
        <v>8</v>
      </c>
      <c r="BK97" s="48">
        <v>0</v>
      </c>
      <c r="BL97" s="346"/>
      <c r="BM97" s="346"/>
      <c r="BN97" s="64">
        <v>6.5</v>
      </c>
      <c r="BP97" s="47" t="s">
        <v>119</v>
      </c>
      <c r="BQ97" s="174"/>
      <c r="BR97" s="177">
        <v>0</v>
      </c>
      <c r="BS97" s="177">
        <v>0</v>
      </c>
      <c r="BT97" s="177">
        <v>0</v>
      </c>
      <c r="BU97" s="177">
        <f t="shared" si="107"/>
        <v>0</v>
      </c>
      <c r="BV97" s="177">
        <v>0</v>
      </c>
      <c r="BW97" s="202">
        <f t="shared" si="112"/>
        <v>2</v>
      </c>
      <c r="BX97" s="177">
        <f t="shared" si="112"/>
        <v>0</v>
      </c>
      <c r="BY97" s="177">
        <f t="shared" si="112"/>
        <v>0</v>
      </c>
      <c r="BZ97" s="177">
        <f t="shared" si="109"/>
        <v>0</v>
      </c>
      <c r="CA97" s="203">
        <f t="shared" si="110"/>
        <v>0</v>
      </c>
      <c r="CB97" s="48">
        <v>2</v>
      </c>
      <c r="CC97" s="48">
        <v>0</v>
      </c>
      <c r="CD97" s="48">
        <v>0</v>
      </c>
      <c r="CE97" s="48">
        <f t="shared" si="111"/>
        <v>0</v>
      </c>
      <c r="CF97" s="48">
        <v>0</v>
      </c>
      <c r="CG97" s="346"/>
    </row>
    <row r="98" spans="1:85" ht="16.5" customHeight="1" thickBot="1" x14ac:dyDescent="0.3">
      <c r="A98" s="346"/>
      <c r="B98" s="174"/>
      <c r="C98" s="174"/>
      <c r="D98" s="47" t="s">
        <v>41</v>
      </c>
      <c r="G98" s="175" t="s">
        <v>21</v>
      </c>
      <c r="I98" s="177">
        <v>3</v>
      </c>
      <c r="J98" s="177">
        <v>0</v>
      </c>
      <c r="K98" s="177">
        <v>3</v>
      </c>
      <c r="L98" s="318">
        <v>3</v>
      </c>
      <c r="M98" s="177">
        <v>2</v>
      </c>
      <c r="N98" s="174"/>
      <c r="O98" s="174"/>
      <c r="P98" s="174"/>
      <c r="Q98" s="178"/>
      <c r="R98" s="178"/>
      <c r="S98" s="323"/>
      <c r="T98" s="67" t="s">
        <v>310</v>
      </c>
      <c r="U98" s="245" t="s">
        <v>145</v>
      </c>
      <c r="V98" s="67"/>
      <c r="W98" s="67"/>
      <c r="X98" s="67"/>
      <c r="Y98" s="67"/>
      <c r="Z98" s="67"/>
      <c r="AA98" s="67"/>
      <c r="AB98" s="345" t="s">
        <v>4</v>
      </c>
      <c r="AC98" s="345" t="s">
        <v>8</v>
      </c>
      <c r="AD98" s="345" t="s">
        <v>9</v>
      </c>
      <c r="AE98" s="345" t="s">
        <v>10</v>
      </c>
      <c r="AF98" s="345" t="s">
        <v>129</v>
      </c>
      <c r="AG98" s="345"/>
      <c r="AH98" s="345" t="s">
        <v>3</v>
      </c>
      <c r="AI98" s="345" t="s">
        <v>130</v>
      </c>
      <c r="AJ98" s="345" t="s">
        <v>5</v>
      </c>
      <c r="AK98" s="345" t="s">
        <v>7</v>
      </c>
      <c r="AL98" s="345" t="s">
        <v>6</v>
      </c>
      <c r="AM98" s="345" t="s">
        <v>131</v>
      </c>
      <c r="AN98" s="177"/>
      <c r="AO98" s="177"/>
      <c r="AP98" s="177"/>
      <c r="AQ98" s="178"/>
      <c r="AR98" s="346"/>
      <c r="AS98" s="64">
        <v>6.5</v>
      </c>
      <c r="AT98" s="48">
        <v>55</v>
      </c>
      <c r="AU98" s="47" t="s">
        <v>62</v>
      </c>
      <c r="AV98" s="47" t="s">
        <v>308</v>
      </c>
      <c r="AW98" s="177">
        <v>3</v>
      </c>
      <c r="AX98" s="177">
        <v>0</v>
      </c>
      <c r="AY98" s="177">
        <v>1</v>
      </c>
      <c r="AZ98" s="177">
        <f t="shared" si="92"/>
        <v>1</v>
      </c>
      <c r="BA98" s="177">
        <v>2</v>
      </c>
      <c r="BB98" s="202">
        <f t="shared" si="93"/>
        <v>13</v>
      </c>
      <c r="BC98" s="177">
        <f t="shared" si="94"/>
        <v>0</v>
      </c>
      <c r="BD98" s="177">
        <f t="shared" si="95"/>
        <v>3</v>
      </c>
      <c r="BE98" s="177">
        <f t="shared" si="96"/>
        <v>3</v>
      </c>
      <c r="BF98" s="203">
        <f t="shared" si="97"/>
        <v>6</v>
      </c>
      <c r="BG98" s="48">
        <v>10</v>
      </c>
      <c r="BH98" s="48">
        <v>0</v>
      </c>
      <c r="BI98" s="48">
        <v>2</v>
      </c>
      <c r="BJ98" s="48">
        <f t="shared" si="98"/>
        <v>2</v>
      </c>
      <c r="BK98" s="48">
        <v>4</v>
      </c>
      <c r="BL98" s="346"/>
      <c r="BM98" s="346"/>
      <c r="BN98" s="64">
        <v>9.5</v>
      </c>
      <c r="BP98" s="47" t="s">
        <v>91</v>
      </c>
      <c r="BQ98" s="174"/>
      <c r="BR98" s="177">
        <v>0</v>
      </c>
      <c r="BS98" s="177">
        <v>0</v>
      </c>
      <c r="BT98" s="177">
        <v>0</v>
      </c>
      <c r="BU98" s="177">
        <f t="shared" si="107"/>
        <v>0</v>
      </c>
      <c r="BV98" s="177">
        <v>0</v>
      </c>
      <c r="BW98" s="202">
        <f t="shared" si="112"/>
        <v>1</v>
      </c>
      <c r="BX98" s="177">
        <f t="shared" si="112"/>
        <v>0</v>
      </c>
      <c r="BY98" s="177">
        <f t="shared" si="112"/>
        <v>1</v>
      </c>
      <c r="BZ98" s="177">
        <f t="shared" si="109"/>
        <v>1</v>
      </c>
      <c r="CA98" s="203">
        <f t="shared" si="110"/>
        <v>2</v>
      </c>
      <c r="CB98" s="48">
        <v>1</v>
      </c>
      <c r="CC98" s="48">
        <v>0</v>
      </c>
      <c r="CD98" s="48">
        <v>1</v>
      </c>
      <c r="CE98" s="48">
        <f t="shared" si="111"/>
        <v>1</v>
      </c>
      <c r="CF98" s="48">
        <v>2</v>
      </c>
      <c r="CG98" s="346"/>
    </row>
    <row r="99" spans="1:85" ht="16.5" customHeight="1" x14ac:dyDescent="0.25">
      <c r="A99" s="346"/>
      <c r="B99" s="174"/>
      <c r="C99" s="174"/>
      <c r="D99" s="47" t="s">
        <v>79</v>
      </c>
      <c r="G99" s="175" t="s">
        <v>309</v>
      </c>
      <c r="I99" s="177">
        <v>3</v>
      </c>
      <c r="J99" s="177">
        <v>0</v>
      </c>
      <c r="K99" s="177">
        <v>3</v>
      </c>
      <c r="L99" s="318">
        <v>3</v>
      </c>
      <c r="M99" s="177">
        <v>2</v>
      </c>
      <c r="N99" s="174"/>
      <c r="O99" s="174"/>
      <c r="P99" s="174"/>
      <c r="Q99" s="178"/>
      <c r="R99" s="178"/>
      <c r="S99" s="323"/>
      <c r="T99" s="118">
        <v>7.5</v>
      </c>
      <c r="U99" s="76" t="s">
        <v>98</v>
      </c>
      <c r="V99" s="76"/>
      <c r="W99" s="76"/>
      <c r="X99" s="76"/>
      <c r="Y99" s="119"/>
      <c r="Z99" s="76"/>
      <c r="AA99" s="58"/>
      <c r="AB99" s="58">
        <v>3</v>
      </c>
      <c r="AC99" s="58">
        <v>2</v>
      </c>
      <c r="AD99" s="58">
        <v>1</v>
      </c>
      <c r="AE99" s="58">
        <v>0</v>
      </c>
      <c r="AF99" s="413">
        <f t="shared" ref="AF99:AF104" si="113">(2*AC99+AE99)/(2*AB99)</f>
        <v>0.66666666666666663</v>
      </c>
      <c r="AG99" s="413"/>
      <c r="AH99" s="58">
        <v>0</v>
      </c>
      <c r="AI99" s="58">
        <v>0</v>
      </c>
      <c r="AJ99" s="58">
        <v>6</v>
      </c>
      <c r="AK99" s="58">
        <v>0</v>
      </c>
      <c r="AL99" s="58">
        <v>0</v>
      </c>
      <c r="AM99" s="120">
        <f t="shared" ref="AM99:AM104" si="114">+AJ99/AB99</f>
        <v>2</v>
      </c>
      <c r="AN99" s="177"/>
      <c r="AO99" s="177"/>
      <c r="AP99" s="177"/>
      <c r="AQ99" s="178"/>
      <c r="AR99" s="346"/>
      <c r="AS99" s="64">
        <v>6</v>
      </c>
      <c r="AT99" s="48">
        <v>3</v>
      </c>
      <c r="AU99" s="47" t="s">
        <v>81</v>
      </c>
      <c r="AV99" s="47" t="s">
        <v>308</v>
      </c>
      <c r="AW99" s="177">
        <v>2</v>
      </c>
      <c r="AX99" s="177">
        <v>0</v>
      </c>
      <c r="AY99" s="177">
        <v>1</v>
      </c>
      <c r="AZ99" s="177">
        <f t="shared" si="92"/>
        <v>1</v>
      </c>
      <c r="BA99" s="177">
        <v>0</v>
      </c>
      <c r="BB99" s="202">
        <f t="shared" si="93"/>
        <v>8</v>
      </c>
      <c r="BC99" s="177">
        <f t="shared" si="94"/>
        <v>0</v>
      </c>
      <c r="BD99" s="177">
        <f t="shared" si="95"/>
        <v>8</v>
      </c>
      <c r="BE99" s="177">
        <f t="shared" si="96"/>
        <v>8</v>
      </c>
      <c r="BF99" s="203">
        <f t="shared" si="97"/>
        <v>0</v>
      </c>
      <c r="BG99" s="48">
        <v>6</v>
      </c>
      <c r="BH99" s="48">
        <v>0</v>
      </c>
      <c r="BI99" s="48">
        <v>7</v>
      </c>
      <c r="BJ99" s="48">
        <f t="shared" si="98"/>
        <v>7</v>
      </c>
      <c r="BK99" s="48">
        <v>0</v>
      </c>
      <c r="BL99" s="346"/>
      <c r="BM99" s="346"/>
      <c r="BN99" s="232" t="s">
        <v>641</v>
      </c>
      <c r="BO99" s="232"/>
      <c r="BP99" s="233"/>
      <c r="BQ99" s="208"/>
      <c r="BR99" s="199">
        <f t="shared" ref="BR99:CF99" si="115">SUM(BR78:BR98)</f>
        <v>7</v>
      </c>
      <c r="BS99" s="199">
        <f t="shared" si="115"/>
        <v>1</v>
      </c>
      <c r="BT99" s="199">
        <f t="shared" si="115"/>
        <v>1</v>
      </c>
      <c r="BU99" s="199">
        <f t="shared" si="115"/>
        <v>2</v>
      </c>
      <c r="BV99" s="199">
        <f t="shared" si="115"/>
        <v>2</v>
      </c>
      <c r="BW99" s="199">
        <f t="shared" si="115"/>
        <v>32</v>
      </c>
      <c r="BX99" s="199">
        <f t="shared" si="115"/>
        <v>7</v>
      </c>
      <c r="BY99" s="199">
        <f t="shared" si="115"/>
        <v>8</v>
      </c>
      <c r="BZ99" s="199">
        <f t="shared" si="115"/>
        <v>15</v>
      </c>
      <c r="CA99" s="199">
        <f t="shared" si="115"/>
        <v>8</v>
      </c>
      <c r="CB99" s="199">
        <f t="shared" si="115"/>
        <v>25</v>
      </c>
      <c r="CC99" s="199">
        <f t="shared" si="115"/>
        <v>6</v>
      </c>
      <c r="CD99" s="199">
        <f t="shared" si="115"/>
        <v>7</v>
      </c>
      <c r="CE99" s="199">
        <f t="shared" si="115"/>
        <v>13</v>
      </c>
      <c r="CF99" s="199">
        <f t="shared" si="115"/>
        <v>6</v>
      </c>
      <c r="CG99" s="346"/>
    </row>
    <row r="100" spans="1:85" ht="16.5" customHeight="1" x14ac:dyDescent="0.25">
      <c r="A100" s="346"/>
      <c r="B100" s="174"/>
      <c r="C100" s="174"/>
      <c r="N100" s="174"/>
      <c r="O100" s="174"/>
      <c r="P100" s="174"/>
      <c r="Q100" s="178"/>
      <c r="R100" s="178"/>
      <c r="S100" s="323"/>
      <c r="T100" s="118">
        <v>7.5</v>
      </c>
      <c r="U100" s="76" t="s">
        <v>327</v>
      </c>
      <c r="V100" s="76"/>
      <c r="W100" s="76"/>
      <c r="X100" s="76"/>
      <c r="Y100" s="119"/>
      <c r="Z100" s="76"/>
      <c r="AA100" s="58"/>
      <c r="AB100" s="58">
        <v>1</v>
      </c>
      <c r="AC100" s="58">
        <v>1</v>
      </c>
      <c r="AD100" s="58">
        <v>0</v>
      </c>
      <c r="AE100" s="58">
        <v>0</v>
      </c>
      <c r="AF100" s="411">
        <f t="shared" si="113"/>
        <v>1</v>
      </c>
      <c r="AG100" s="411"/>
      <c r="AH100" s="58">
        <v>0</v>
      </c>
      <c r="AI100" s="58">
        <v>0</v>
      </c>
      <c r="AJ100" s="58">
        <v>1</v>
      </c>
      <c r="AK100" s="58">
        <v>0</v>
      </c>
      <c r="AL100" s="58">
        <v>0</v>
      </c>
      <c r="AM100" s="120">
        <f t="shared" si="114"/>
        <v>1</v>
      </c>
      <c r="AN100" s="177"/>
      <c r="AO100" s="177"/>
      <c r="AP100" s="177"/>
      <c r="AQ100" s="178"/>
      <c r="AR100" s="346"/>
      <c r="AS100" s="64">
        <v>7.5</v>
      </c>
      <c r="AT100" s="48">
        <v>4</v>
      </c>
      <c r="AU100" s="47" t="s">
        <v>115</v>
      </c>
      <c r="AV100" s="47" t="s">
        <v>308</v>
      </c>
      <c r="AW100" s="177">
        <v>0</v>
      </c>
      <c r="AX100" s="177">
        <v>0</v>
      </c>
      <c r="AY100" s="177">
        <v>0</v>
      </c>
      <c r="AZ100" s="177">
        <f t="shared" si="92"/>
        <v>0</v>
      </c>
      <c r="BA100" s="177">
        <v>0</v>
      </c>
      <c r="BB100" s="202">
        <f t="shared" si="93"/>
        <v>15</v>
      </c>
      <c r="BC100" s="177">
        <f t="shared" si="94"/>
        <v>0</v>
      </c>
      <c r="BD100" s="177">
        <f t="shared" si="95"/>
        <v>3</v>
      </c>
      <c r="BE100" s="177">
        <f t="shared" si="96"/>
        <v>3</v>
      </c>
      <c r="BF100" s="203">
        <f t="shared" si="97"/>
        <v>0</v>
      </c>
      <c r="BG100" s="48">
        <v>15</v>
      </c>
      <c r="BH100" s="48">
        <v>0</v>
      </c>
      <c r="BI100" s="48">
        <v>3</v>
      </c>
      <c r="BJ100" s="48">
        <f t="shared" si="98"/>
        <v>3</v>
      </c>
      <c r="BK100" s="48">
        <v>0</v>
      </c>
      <c r="BL100" s="346"/>
      <c r="BM100" s="346"/>
      <c r="BN100" s="246" t="s">
        <v>642</v>
      </c>
      <c r="BO100" s="246"/>
      <c r="BP100" s="247"/>
      <c r="BQ100" s="174"/>
      <c r="BR100" s="177">
        <f>+BR99+BR53</f>
        <v>32</v>
      </c>
      <c r="BS100" s="177">
        <f>+BS99+BS53</f>
        <v>6</v>
      </c>
      <c r="BT100" s="177">
        <f>+BT99+BT53</f>
        <v>13</v>
      </c>
      <c r="BU100" s="177">
        <f>+BU99+BU53</f>
        <v>19</v>
      </c>
      <c r="BV100" s="177">
        <f>+BV99+BV53+AH80</f>
        <v>8</v>
      </c>
      <c r="BW100" s="177">
        <f>+BW99+BW53</f>
        <v>272</v>
      </c>
      <c r="BX100" s="177">
        <f>+BX99+BX53</f>
        <v>86</v>
      </c>
      <c r="BY100" s="177">
        <f>+BY99+BY53</f>
        <v>77</v>
      </c>
      <c r="BZ100" s="177">
        <f>+BZ99+BZ53</f>
        <v>163</v>
      </c>
      <c r="CA100" s="177">
        <f>+CA99+CA53+AH91</f>
        <v>38</v>
      </c>
      <c r="CB100" s="177">
        <f>+CB99+CB53</f>
        <v>240</v>
      </c>
      <c r="CC100" s="177">
        <f>+CC99+CC53</f>
        <v>80</v>
      </c>
      <c r="CD100" s="177">
        <f>+CD99+CD53</f>
        <v>64</v>
      </c>
      <c r="CE100" s="177">
        <f>+CE99+CE53</f>
        <v>144</v>
      </c>
      <c r="CF100" s="177">
        <f>+CF99+CF53</f>
        <v>30</v>
      </c>
      <c r="CG100" s="346"/>
    </row>
    <row r="101" spans="1:85" ht="16.5" customHeight="1" x14ac:dyDescent="0.25">
      <c r="A101" s="346"/>
      <c r="B101" s="174"/>
      <c r="C101" s="174"/>
      <c r="N101" s="174"/>
      <c r="O101" s="174"/>
      <c r="P101" s="174"/>
      <c r="Q101" s="178"/>
      <c r="R101" s="178"/>
      <c r="S101" s="323"/>
      <c r="T101" s="118">
        <v>6.5</v>
      </c>
      <c r="U101" s="76" t="s">
        <v>251</v>
      </c>
      <c r="V101" s="76"/>
      <c r="W101" s="76"/>
      <c r="X101" s="76"/>
      <c r="Y101" s="119"/>
      <c r="Z101" s="76"/>
      <c r="AA101" s="58"/>
      <c r="AB101" s="58">
        <v>1</v>
      </c>
      <c r="AC101" s="58">
        <v>0</v>
      </c>
      <c r="AD101" s="58">
        <v>0</v>
      </c>
      <c r="AE101" s="58">
        <v>1</v>
      </c>
      <c r="AF101" s="411">
        <f t="shared" si="113"/>
        <v>0.5</v>
      </c>
      <c r="AG101" s="411"/>
      <c r="AH101" s="58">
        <v>0</v>
      </c>
      <c r="AI101" s="58">
        <v>0</v>
      </c>
      <c r="AJ101" s="58">
        <v>3</v>
      </c>
      <c r="AK101" s="58">
        <v>0</v>
      </c>
      <c r="AL101" s="58">
        <v>0</v>
      </c>
      <c r="AM101" s="120">
        <f t="shared" si="114"/>
        <v>3</v>
      </c>
      <c r="AN101" s="174"/>
      <c r="AO101" s="177"/>
      <c r="AP101" s="174"/>
      <c r="AQ101" s="178"/>
      <c r="AR101" s="346"/>
      <c r="AS101" s="64">
        <v>8</v>
      </c>
      <c r="AT101" s="48"/>
      <c r="AU101" s="47" t="s">
        <v>136</v>
      </c>
      <c r="AV101" s="47" t="s">
        <v>308</v>
      </c>
      <c r="AW101" s="177"/>
      <c r="AX101" s="177"/>
      <c r="AY101" s="177"/>
      <c r="AZ101" s="177"/>
      <c r="BA101" s="177"/>
      <c r="BB101" s="202">
        <f t="shared" ref="BB101:BF103" si="116">+AW101+BG101</f>
        <v>6</v>
      </c>
      <c r="BC101" s="177">
        <f t="shared" si="116"/>
        <v>2</v>
      </c>
      <c r="BD101" s="177">
        <f t="shared" si="116"/>
        <v>0</v>
      </c>
      <c r="BE101" s="177">
        <f t="shared" si="116"/>
        <v>2</v>
      </c>
      <c r="BF101" s="203">
        <f t="shared" si="116"/>
        <v>0</v>
      </c>
      <c r="BG101" s="48">
        <v>6</v>
      </c>
      <c r="BH101" s="48">
        <v>2</v>
      </c>
      <c r="BI101" s="48">
        <v>0</v>
      </c>
      <c r="BJ101" s="48">
        <f t="shared" ref="BJ101" si="117">+BH101+BI101</f>
        <v>2</v>
      </c>
      <c r="BK101" s="48">
        <v>0</v>
      </c>
      <c r="BL101" s="346"/>
      <c r="BM101" s="346"/>
      <c r="BN101" s="246" t="s">
        <v>643</v>
      </c>
      <c r="BO101" s="246"/>
      <c r="BP101" s="247"/>
      <c r="BQ101" s="174"/>
      <c r="BR101" s="177">
        <f t="shared" ref="BR101:CF101" si="118">+AW5+AW19+AW33+AW45+AW78+AW90+AW103+AW117</f>
        <v>32</v>
      </c>
      <c r="BS101" s="177">
        <f t="shared" si="118"/>
        <v>6</v>
      </c>
      <c r="BT101" s="177">
        <f t="shared" si="118"/>
        <v>13</v>
      </c>
      <c r="BU101" s="177">
        <f t="shared" si="118"/>
        <v>19</v>
      </c>
      <c r="BV101" s="177">
        <f t="shared" si="118"/>
        <v>8</v>
      </c>
      <c r="BW101" s="177">
        <f t="shared" si="118"/>
        <v>272</v>
      </c>
      <c r="BX101" s="177">
        <f t="shared" si="118"/>
        <v>86</v>
      </c>
      <c r="BY101" s="177">
        <f t="shared" si="118"/>
        <v>77</v>
      </c>
      <c r="BZ101" s="177">
        <f t="shared" si="118"/>
        <v>163</v>
      </c>
      <c r="CA101" s="177">
        <f t="shared" si="118"/>
        <v>38</v>
      </c>
      <c r="CB101" s="177">
        <f t="shared" si="118"/>
        <v>240</v>
      </c>
      <c r="CC101" s="177">
        <f t="shared" si="118"/>
        <v>80</v>
      </c>
      <c r="CD101" s="177">
        <f t="shared" si="118"/>
        <v>64</v>
      </c>
      <c r="CE101" s="177">
        <f t="shared" si="118"/>
        <v>144</v>
      </c>
      <c r="CF101" s="177">
        <f t="shared" si="118"/>
        <v>30</v>
      </c>
      <c r="CG101" s="346"/>
    </row>
    <row r="102" spans="1:85" ht="16.5" customHeight="1" thickBot="1" x14ac:dyDescent="0.3">
      <c r="A102" s="346"/>
      <c r="B102" s="174"/>
      <c r="C102" s="174"/>
      <c r="D102" s="180" t="s">
        <v>147</v>
      </c>
      <c r="E102" s="180"/>
      <c r="F102" s="180"/>
      <c r="G102" s="182" t="s">
        <v>2</v>
      </c>
      <c r="H102" s="182"/>
      <c r="I102" s="182" t="s">
        <v>4</v>
      </c>
      <c r="J102" s="182" t="s">
        <v>30</v>
      </c>
      <c r="K102" s="182" t="s">
        <v>31</v>
      </c>
      <c r="L102" s="182" t="s">
        <v>32</v>
      </c>
      <c r="M102" s="340" t="s">
        <v>3</v>
      </c>
      <c r="N102" s="174"/>
      <c r="O102" s="174"/>
      <c r="P102" s="174"/>
      <c r="Q102" s="178"/>
      <c r="R102" s="178"/>
      <c r="S102" s="323"/>
      <c r="T102" s="118">
        <v>7.5</v>
      </c>
      <c r="U102" s="76" t="s">
        <v>16</v>
      </c>
      <c r="V102" s="76"/>
      <c r="W102" s="76"/>
      <c r="X102" s="76"/>
      <c r="Y102" s="119"/>
      <c r="Z102" s="76"/>
      <c r="AA102" s="58"/>
      <c r="AB102" s="58">
        <v>1</v>
      </c>
      <c r="AC102" s="58">
        <v>1</v>
      </c>
      <c r="AD102" s="58">
        <v>0</v>
      </c>
      <c r="AE102" s="58">
        <v>0</v>
      </c>
      <c r="AF102" s="411">
        <f t="shared" si="113"/>
        <v>1</v>
      </c>
      <c r="AG102" s="411"/>
      <c r="AH102" s="58">
        <v>0</v>
      </c>
      <c r="AI102" s="58">
        <v>0</v>
      </c>
      <c r="AJ102" s="58">
        <v>1</v>
      </c>
      <c r="AK102" s="58">
        <v>0</v>
      </c>
      <c r="AL102" s="58">
        <v>0</v>
      </c>
      <c r="AM102" s="120">
        <f t="shared" si="114"/>
        <v>1</v>
      </c>
      <c r="AN102" s="177"/>
      <c r="AO102" s="177"/>
      <c r="AP102" s="174"/>
      <c r="AQ102" s="178"/>
      <c r="AR102" s="346"/>
      <c r="AS102" s="33" t="s">
        <v>50</v>
      </c>
      <c r="AT102" s="33"/>
      <c r="AU102" s="33"/>
      <c r="AV102" s="216"/>
      <c r="AW102" s="217">
        <f>SUM(AW90:AW101)</f>
        <v>29</v>
      </c>
      <c r="AX102" s="217">
        <f>SUM(AX90:AX101)</f>
        <v>8</v>
      </c>
      <c r="AY102" s="217">
        <f>SUM(AY90:AY101)</f>
        <v>11</v>
      </c>
      <c r="AZ102" s="217">
        <f>+AY102+AX102</f>
        <v>19</v>
      </c>
      <c r="BA102" s="217">
        <f>SUM(BA90:BA101)</f>
        <v>8</v>
      </c>
      <c r="BB102" s="218">
        <f t="shared" si="116"/>
        <v>175</v>
      </c>
      <c r="BC102" s="217">
        <f t="shared" si="116"/>
        <v>60</v>
      </c>
      <c r="BD102" s="217">
        <f t="shared" si="116"/>
        <v>84</v>
      </c>
      <c r="BE102" s="217">
        <f t="shared" si="116"/>
        <v>144</v>
      </c>
      <c r="BF102" s="219">
        <f t="shared" si="116"/>
        <v>20</v>
      </c>
      <c r="BG102" s="217">
        <f>+SUM(BG90:BG101)</f>
        <v>146</v>
      </c>
      <c r="BH102" s="217">
        <f>+SUM(BH90:BH101)</f>
        <v>52</v>
      </c>
      <c r="BI102" s="217">
        <f>+SUM(BI90:BI101)+SUMIF($Y$35:$Y$42,"State Farm",$AI$35:$AI$42)</f>
        <v>73</v>
      </c>
      <c r="BJ102" s="217">
        <f>+BI102+BH102</f>
        <v>125</v>
      </c>
      <c r="BK102" s="217">
        <f>+SUM(BK90:BK101)+SUMIF($Y$35:$Y$42,"State Farm",$AH$35:$AH$42)</f>
        <v>12</v>
      </c>
      <c r="BL102" s="346"/>
      <c r="BM102" s="346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346"/>
    </row>
    <row r="103" spans="1:85" ht="16.5" customHeight="1" x14ac:dyDescent="0.25">
      <c r="A103" s="346"/>
      <c r="B103" s="174"/>
      <c r="C103" s="174"/>
      <c r="D103" s="47" t="s">
        <v>265</v>
      </c>
      <c r="G103" s="175" t="s">
        <v>309</v>
      </c>
      <c r="I103" s="177">
        <v>3</v>
      </c>
      <c r="J103" s="177">
        <v>5</v>
      </c>
      <c r="K103" s="177">
        <v>0</v>
      </c>
      <c r="L103" s="177">
        <v>5</v>
      </c>
      <c r="M103" s="318">
        <v>14</v>
      </c>
      <c r="N103" s="174"/>
      <c r="O103" s="174"/>
      <c r="P103" s="174"/>
      <c r="Q103" s="178"/>
      <c r="R103" s="178"/>
      <c r="S103" s="323"/>
      <c r="T103" s="118">
        <v>7.5</v>
      </c>
      <c r="U103" s="76" t="s">
        <v>149</v>
      </c>
      <c r="V103" s="76"/>
      <c r="W103" s="76"/>
      <c r="X103" s="76"/>
      <c r="Y103" s="119"/>
      <c r="Z103" s="76"/>
      <c r="AA103" s="58"/>
      <c r="AB103" s="58">
        <v>0.5</v>
      </c>
      <c r="AC103" s="58">
        <v>0</v>
      </c>
      <c r="AD103" s="58">
        <v>1</v>
      </c>
      <c r="AE103" s="58">
        <v>0</v>
      </c>
      <c r="AF103" s="411">
        <f t="shared" si="113"/>
        <v>0</v>
      </c>
      <c r="AG103" s="411"/>
      <c r="AH103" s="58">
        <v>2</v>
      </c>
      <c r="AI103" s="58">
        <v>0</v>
      </c>
      <c r="AJ103" s="58">
        <v>2</v>
      </c>
      <c r="AK103" s="58">
        <v>0</v>
      </c>
      <c r="AL103" s="58">
        <v>0</v>
      </c>
      <c r="AM103" s="120">
        <f t="shared" si="114"/>
        <v>4</v>
      </c>
      <c r="AN103" s="177"/>
      <c r="AO103" s="177"/>
      <c r="AP103" s="177"/>
      <c r="AQ103" s="178"/>
      <c r="AR103" s="346"/>
      <c r="AS103" s="35" t="s">
        <v>86</v>
      </c>
      <c r="AT103" s="220"/>
      <c r="AU103" s="35"/>
      <c r="AV103" s="205" t="s">
        <v>640</v>
      </c>
      <c r="AW103" s="199">
        <v>4</v>
      </c>
      <c r="AX103" s="199">
        <v>0</v>
      </c>
      <c r="AY103" s="199">
        <v>2</v>
      </c>
      <c r="AZ103" s="177">
        <f t="shared" ref="AZ103" si="119">+AY103+AX103</f>
        <v>2</v>
      </c>
      <c r="BA103" s="199">
        <v>2</v>
      </c>
      <c r="BB103" s="202">
        <f t="shared" si="116"/>
        <v>36</v>
      </c>
      <c r="BC103" s="177">
        <f t="shared" si="116"/>
        <v>13</v>
      </c>
      <c r="BD103" s="177">
        <f t="shared" si="116"/>
        <v>13</v>
      </c>
      <c r="BE103" s="177">
        <f t="shared" si="116"/>
        <v>26</v>
      </c>
      <c r="BF103" s="203">
        <f t="shared" si="116"/>
        <v>2</v>
      </c>
      <c r="BG103" s="31">
        <v>32</v>
      </c>
      <c r="BH103" s="31">
        <v>13</v>
      </c>
      <c r="BI103" s="31">
        <v>11</v>
      </c>
      <c r="BJ103" s="31">
        <f>+BH103+BI103</f>
        <v>24</v>
      </c>
      <c r="BK103" s="31">
        <v>0</v>
      </c>
      <c r="BL103" s="346"/>
      <c r="BM103" s="346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346"/>
    </row>
    <row r="104" spans="1:85" ht="16.5" customHeight="1" x14ac:dyDescent="0.25">
      <c r="A104" s="346"/>
      <c r="B104" s="174"/>
      <c r="C104" s="174"/>
      <c r="D104" s="47" t="s">
        <v>424</v>
      </c>
      <c r="G104" s="175" t="s">
        <v>177</v>
      </c>
      <c r="I104" s="177">
        <v>2</v>
      </c>
      <c r="J104" s="177">
        <v>0</v>
      </c>
      <c r="K104" s="177">
        <v>1</v>
      </c>
      <c r="L104" s="177">
        <v>1</v>
      </c>
      <c r="M104" s="318">
        <v>4</v>
      </c>
      <c r="N104" s="174"/>
      <c r="O104" s="174"/>
      <c r="P104" s="174"/>
      <c r="Q104" s="178"/>
      <c r="R104" s="178"/>
      <c r="S104" s="323"/>
      <c r="T104" s="118">
        <v>7.5</v>
      </c>
      <c r="U104" s="76" t="s">
        <v>557</v>
      </c>
      <c r="V104" s="76"/>
      <c r="W104" s="76"/>
      <c r="X104" s="76"/>
      <c r="Y104" s="119"/>
      <c r="Z104" s="76"/>
      <c r="AA104" s="58"/>
      <c r="AB104" s="58">
        <v>1</v>
      </c>
      <c r="AC104" s="58">
        <v>1</v>
      </c>
      <c r="AD104" s="58">
        <v>0</v>
      </c>
      <c r="AE104" s="58">
        <v>0</v>
      </c>
      <c r="AF104" s="411">
        <f t="shared" si="113"/>
        <v>1</v>
      </c>
      <c r="AG104" s="411"/>
      <c r="AH104" s="58">
        <v>0</v>
      </c>
      <c r="AI104" s="58">
        <v>0</v>
      </c>
      <c r="AJ104" s="58">
        <v>2</v>
      </c>
      <c r="AK104" s="58">
        <v>0</v>
      </c>
      <c r="AL104" s="58">
        <v>0</v>
      </c>
      <c r="AM104" s="120">
        <f t="shared" si="114"/>
        <v>2</v>
      </c>
      <c r="AN104" s="174"/>
      <c r="AO104" s="174"/>
      <c r="AP104" s="174"/>
      <c r="AQ104" s="178"/>
      <c r="AR104" s="346"/>
      <c r="AS104" s="64">
        <v>9.5</v>
      </c>
      <c r="AT104" s="48">
        <v>10</v>
      </c>
      <c r="AU104" s="47" t="s">
        <v>71</v>
      </c>
      <c r="AV104" s="47" t="s">
        <v>17</v>
      </c>
      <c r="AW104" s="177">
        <v>3</v>
      </c>
      <c r="AX104" s="177">
        <v>5</v>
      </c>
      <c r="AY104" s="177">
        <v>5</v>
      </c>
      <c r="AZ104" s="177">
        <f t="shared" ref="AZ104:AZ113" si="120">+AY104+AX104</f>
        <v>10</v>
      </c>
      <c r="BA104" s="177">
        <v>0</v>
      </c>
      <c r="BB104" s="202">
        <f t="shared" ref="BB104:BB113" si="121">+AW104+BG104</f>
        <v>16</v>
      </c>
      <c r="BC104" s="177">
        <f t="shared" ref="BC104:BC113" si="122">+AX104+BH104</f>
        <v>22</v>
      </c>
      <c r="BD104" s="177">
        <f t="shared" ref="BD104:BD113" si="123">+AY104+BI104</f>
        <v>21</v>
      </c>
      <c r="BE104" s="177">
        <f t="shared" ref="BE104:BE113" si="124">+AZ104+BJ104</f>
        <v>43</v>
      </c>
      <c r="BF104" s="203">
        <f t="shared" ref="BF104:BF113" si="125">+BA104+BK104</f>
        <v>6</v>
      </c>
      <c r="BG104" s="48">
        <v>13</v>
      </c>
      <c r="BH104" s="48">
        <v>17</v>
      </c>
      <c r="BI104" s="48">
        <v>16</v>
      </c>
      <c r="BJ104" s="48">
        <f>+BH104+BI104</f>
        <v>33</v>
      </c>
      <c r="BK104" s="48">
        <v>6</v>
      </c>
      <c r="BL104" s="346"/>
      <c r="BM104" s="346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346"/>
    </row>
    <row r="105" spans="1:85" ht="16.5" customHeight="1" thickBot="1" x14ac:dyDescent="0.3">
      <c r="A105" s="346"/>
      <c r="B105" s="174"/>
      <c r="C105" s="174"/>
      <c r="D105" s="47" t="s">
        <v>150</v>
      </c>
      <c r="G105" s="175" t="s">
        <v>177</v>
      </c>
      <c r="I105" s="177">
        <v>2</v>
      </c>
      <c r="J105" s="177">
        <v>3</v>
      </c>
      <c r="K105" s="177">
        <v>2</v>
      </c>
      <c r="L105" s="177">
        <v>5</v>
      </c>
      <c r="M105" s="318">
        <v>2</v>
      </c>
      <c r="N105" s="174"/>
      <c r="O105" s="174"/>
      <c r="P105" s="174"/>
      <c r="Q105" s="178"/>
      <c r="R105" s="178"/>
      <c r="S105" s="323"/>
      <c r="T105" s="118">
        <v>7.5</v>
      </c>
      <c r="U105" s="76" t="s">
        <v>127</v>
      </c>
      <c r="V105" s="76"/>
      <c r="W105" s="76"/>
      <c r="X105" s="76"/>
      <c r="Y105" s="119"/>
      <c r="Z105" s="76"/>
      <c r="AA105" s="58"/>
      <c r="AB105" s="58">
        <v>1</v>
      </c>
      <c r="AC105" s="58">
        <v>0</v>
      </c>
      <c r="AD105" s="58">
        <v>1</v>
      </c>
      <c r="AE105" s="58">
        <v>0</v>
      </c>
      <c r="AF105" s="411">
        <f>(2*AC105+AE105)/(2*AB105)</f>
        <v>0</v>
      </c>
      <c r="AG105" s="411"/>
      <c r="AH105" s="58">
        <v>0</v>
      </c>
      <c r="AI105" s="58">
        <v>0</v>
      </c>
      <c r="AJ105" s="58">
        <v>3</v>
      </c>
      <c r="AK105" s="58">
        <v>0</v>
      </c>
      <c r="AL105" s="58">
        <v>0</v>
      </c>
      <c r="AM105" s="120">
        <f>+AJ105/AB105</f>
        <v>3</v>
      </c>
      <c r="AN105" s="174"/>
      <c r="AO105" s="174"/>
      <c r="AP105" s="174"/>
      <c r="AQ105" s="178"/>
      <c r="AR105" s="346"/>
      <c r="AS105" s="64">
        <v>8.5</v>
      </c>
      <c r="AT105" s="48">
        <v>7</v>
      </c>
      <c r="AU105" s="47" t="s">
        <v>40</v>
      </c>
      <c r="AV105" s="47" t="s">
        <v>17</v>
      </c>
      <c r="AW105" s="177">
        <v>3</v>
      </c>
      <c r="AX105" s="177">
        <v>3</v>
      </c>
      <c r="AY105" s="177">
        <v>7</v>
      </c>
      <c r="AZ105" s="177">
        <f t="shared" si="120"/>
        <v>10</v>
      </c>
      <c r="BA105" s="177">
        <v>2</v>
      </c>
      <c r="BB105" s="202">
        <f t="shared" si="121"/>
        <v>17</v>
      </c>
      <c r="BC105" s="177">
        <f t="shared" si="122"/>
        <v>10</v>
      </c>
      <c r="BD105" s="177">
        <f t="shared" si="123"/>
        <v>29</v>
      </c>
      <c r="BE105" s="177">
        <f t="shared" si="124"/>
        <v>39</v>
      </c>
      <c r="BF105" s="203">
        <f t="shared" si="125"/>
        <v>4</v>
      </c>
      <c r="BG105" s="48">
        <v>14</v>
      </c>
      <c r="BH105" s="48">
        <v>7</v>
      </c>
      <c r="BI105" s="48">
        <v>22</v>
      </c>
      <c r="BJ105" s="48">
        <f>+BH105+BI105</f>
        <v>29</v>
      </c>
      <c r="BK105" s="48">
        <v>2</v>
      </c>
      <c r="BL105" s="346"/>
      <c r="BM105" s="346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346"/>
    </row>
    <row r="106" spans="1:85" ht="16.5" customHeight="1" x14ac:dyDescent="0.25">
      <c r="A106" s="346"/>
      <c r="B106" s="174"/>
      <c r="C106" s="174"/>
      <c r="D106" s="47" t="s">
        <v>40</v>
      </c>
      <c r="G106" s="47" t="s">
        <v>17</v>
      </c>
      <c r="I106" s="177">
        <v>3</v>
      </c>
      <c r="J106" s="177">
        <v>3</v>
      </c>
      <c r="K106" s="177">
        <v>7</v>
      </c>
      <c r="L106" s="177">
        <v>10</v>
      </c>
      <c r="M106" s="318">
        <v>2</v>
      </c>
      <c r="N106" s="174"/>
      <c r="O106" s="174"/>
      <c r="P106" s="174"/>
      <c r="Q106" s="178"/>
      <c r="R106" s="178"/>
      <c r="S106" s="323"/>
      <c r="T106" s="82"/>
      <c r="U106" s="84"/>
      <c r="V106" s="83" t="s">
        <v>653</v>
      </c>
      <c r="W106" s="84"/>
      <c r="X106" s="84"/>
      <c r="Y106" s="84"/>
      <c r="Z106" s="83"/>
      <c r="AA106" s="68"/>
      <c r="AB106" s="68">
        <f>SUM(AB99:AB105)</f>
        <v>8.5</v>
      </c>
      <c r="AC106" s="68">
        <f>SUM(AC99:AC105)</f>
        <v>5</v>
      </c>
      <c r="AD106" s="68">
        <f>SUM(AD99:AD105)</f>
        <v>3</v>
      </c>
      <c r="AE106" s="68">
        <f>SUM(AE99:AE105)</f>
        <v>1</v>
      </c>
      <c r="AF106" s="413">
        <f>(2*AC106+AE106)/(2*AB106)</f>
        <v>0.6470588235294118</v>
      </c>
      <c r="AG106" s="413"/>
      <c r="AH106" s="68">
        <f>SUM(AH99:AH105)</f>
        <v>2</v>
      </c>
      <c r="AI106" s="68">
        <f>SUM(AI99:AI105)</f>
        <v>0</v>
      </c>
      <c r="AJ106" s="68">
        <f>SUM(AJ99:AJ105)</f>
        <v>18</v>
      </c>
      <c r="AK106" s="68">
        <f>SUM(AK99:AK105)</f>
        <v>0</v>
      </c>
      <c r="AL106" s="68">
        <f>SUM(AL99:AL105)</f>
        <v>0</v>
      </c>
      <c r="AM106" s="85">
        <f>+AJ106/AB106</f>
        <v>2.1176470588235294</v>
      </c>
      <c r="AN106" s="174"/>
      <c r="AO106" s="174"/>
      <c r="AP106" s="174"/>
      <c r="AQ106" s="178"/>
      <c r="AR106" s="346"/>
      <c r="AS106" s="64">
        <v>6.5</v>
      </c>
      <c r="AT106" s="48">
        <v>9</v>
      </c>
      <c r="AU106" s="47" t="s">
        <v>443</v>
      </c>
      <c r="AV106" s="47" t="s">
        <v>17</v>
      </c>
      <c r="AW106" s="177">
        <v>3</v>
      </c>
      <c r="AX106" s="177">
        <v>3</v>
      </c>
      <c r="AY106" s="177">
        <v>3</v>
      </c>
      <c r="AZ106" s="177">
        <f t="shared" si="120"/>
        <v>6</v>
      </c>
      <c r="BA106" s="177">
        <v>0</v>
      </c>
      <c r="BB106" s="202">
        <f t="shared" si="121"/>
        <v>3</v>
      </c>
      <c r="BC106" s="177">
        <f t="shared" si="122"/>
        <v>3</v>
      </c>
      <c r="BD106" s="177">
        <f t="shared" si="123"/>
        <v>3</v>
      </c>
      <c r="BE106" s="177">
        <f t="shared" si="124"/>
        <v>6</v>
      </c>
      <c r="BF106" s="203">
        <f t="shared" si="125"/>
        <v>0</v>
      </c>
      <c r="BG106" s="48"/>
      <c r="BH106" s="48"/>
      <c r="BI106" s="48"/>
      <c r="BJ106" s="48"/>
      <c r="BK106" s="48"/>
      <c r="BL106" s="346"/>
      <c r="BM106" s="346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346"/>
    </row>
    <row r="107" spans="1:85" ht="16.5" customHeight="1" x14ac:dyDescent="0.25">
      <c r="A107" s="346"/>
      <c r="B107" s="174"/>
      <c r="C107" s="174"/>
      <c r="D107" s="47" t="s">
        <v>91</v>
      </c>
      <c r="G107" s="32" t="s">
        <v>309</v>
      </c>
      <c r="I107" s="177">
        <v>3</v>
      </c>
      <c r="J107" s="177">
        <v>3</v>
      </c>
      <c r="K107" s="177">
        <v>2</v>
      </c>
      <c r="L107" s="177">
        <v>5</v>
      </c>
      <c r="M107" s="318">
        <v>2</v>
      </c>
      <c r="N107" s="174"/>
      <c r="O107" s="174"/>
      <c r="P107" s="174"/>
      <c r="Q107" s="178"/>
      <c r="R107" s="178"/>
      <c r="S107" s="323"/>
      <c r="AN107" s="174"/>
      <c r="AO107" s="174"/>
      <c r="AP107" s="174"/>
      <c r="AQ107" s="178"/>
      <c r="AR107" s="346"/>
      <c r="AS107" s="64">
        <v>6.5</v>
      </c>
      <c r="AT107" s="48">
        <v>3</v>
      </c>
      <c r="AU107" s="47" t="s">
        <v>82</v>
      </c>
      <c r="AV107" s="47" t="s">
        <v>17</v>
      </c>
      <c r="AW107" s="177">
        <v>3</v>
      </c>
      <c r="AX107" s="177">
        <v>0</v>
      </c>
      <c r="AY107" s="177">
        <v>2</v>
      </c>
      <c r="AZ107" s="177">
        <f t="shared" si="120"/>
        <v>2</v>
      </c>
      <c r="BA107" s="177">
        <v>0</v>
      </c>
      <c r="BB107" s="202">
        <f t="shared" si="121"/>
        <v>17</v>
      </c>
      <c r="BC107" s="177">
        <f t="shared" si="122"/>
        <v>0</v>
      </c>
      <c r="BD107" s="177">
        <f t="shared" si="123"/>
        <v>4</v>
      </c>
      <c r="BE107" s="177">
        <f t="shared" si="124"/>
        <v>4</v>
      </c>
      <c r="BF107" s="203">
        <f t="shared" si="125"/>
        <v>2</v>
      </c>
      <c r="BG107" s="48">
        <v>14</v>
      </c>
      <c r="BH107" s="48">
        <v>0</v>
      </c>
      <c r="BI107" s="48">
        <v>2</v>
      </c>
      <c r="BJ107" s="48">
        <f>+BH107+BI107</f>
        <v>2</v>
      </c>
      <c r="BK107" s="48">
        <v>2</v>
      </c>
      <c r="BL107" s="346"/>
      <c r="BM107" s="346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346"/>
    </row>
    <row r="108" spans="1:85" ht="16.5" customHeight="1" x14ac:dyDescent="0.25">
      <c r="A108" s="346"/>
      <c r="B108" s="174"/>
      <c r="C108" s="174"/>
      <c r="D108" s="47" t="s">
        <v>46</v>
      </c>
      <c r="G108" s="47" t="s">
        <v>177</v>
      </c>
      <c r="I108" s="177">
        <v>3</v>
      </c>
      <c r="J108" s="177">
        <v>2</v>
      </c>
      <c r="K108" s="177">
        <v>2</v>
      </c>
      <c r="L108" s="177">
        <v>4</v>
      </c>
      <c r="M108" s="318">
        <v>2</v>
      </c>
      <c r="N108" s="174"/>
      <c r="O108" s="174"/>
      <c r="P108" s="174"/>
      <c r="Q108" s="178"/>
      <c r="R108" s="178"/>
      <c r="S108" s="323"/>
      <c r="AN108" s="344"/>
      <c r="AO108" s="344"/>
      <c r="AP108" s="344"/>
      <c r="AQ108" s="178"/>
      <c r="AR108" s="346"/>
      <c r="AS108" s="64">
        <v>6.5</v>
      </c>
      <c r="AT108" s="48">
        <v>5</v>
      </c>
      <c r="AU108" s="47" t="s">
        <v>94</v>
      </c>
      <c r="AV108" s="47" t="s">
        <v>17</v>
      </c>
      <c r="AW108" s="177">
        <v>3</v>
      </c>
      <c r="AX108" s="177">
        <v>0</v>
      </c>
      <c r="AY108" s="177">
        <v>2</v>
      </c>
      <c r="AZ108" s="177">
        <f t="shared" si="120"/>
        <v>2</v>
      </c>
      <c r="BA108" s="177">
        <v>2</v>
      </c>
      <c r="BB108" s="202">
        <f t="shared" si="121"/>
        <v>10</v>
      </c>
      <c r="BC108" s="177">
        <f t="shared" si="122"/>
        <v>1</v>
      </c>
      <c r="BD108" s="177">
        <f t="shared" si="123"/>
        <v>4</v>
      </c>
      <c r="BE108" s="177">
        <f t="shared" si="124"/>
        <v>5</v>
      </c>
      <c r="BF108" s="203">
        <f t="shared" si="125"/>
        <v>2</v>
      </c>
      <c r="BG108" s="48">
        <v>7</v>
      </c>
      <c r="BH108" s="48">
        <v>1</v>
      </c>
      <c r="BI108" s="48">
        <v>2</v>
      </c>
      <c r="BJ108" s="48">
        <f>+BH108+BI108</f>
        <v>3</v>
      </c>
      <c r="BK108" s="48">
        <v>0</v>
      </c>
      <c r="BL108" s="346"/>
      <c r="BM108" s="346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346"/>
    </row>
    <row r="109" spans="1:85" ht="16.5" customHeight="1" x14ac:dyDescent="0.25">
      <c r="A109" s="346"/>
      <c r="B109" s="174"/>
      <c r="C109" s="174"/>
      <c r="D109" s="47" t="s">
        <v>41</v>
      </c>
      <c r="G109" s="47" t="s">
        <v>21</v>
      </c>
      <c r="I109" s="177">
        <v>3</v>
      </c>
      <c r="J109" s="177">
        <v>0</v>
      </c>
      <c r="K109" s="177">
        <v>3</v>
      </c>
      <c r="L109" s="177">
        <v>3</v>
      </c>
      <c r="M109" s="318">
        <v>2</v>
      </c>
      <c r="N109" s="174"/>
      <c r="O109" s="174"/>
      <c r="P109" s="174"/>
      <c r="Q109" s="178"/>
      <c r="R109" s="178"/>
      <c r="S109" s="323"/>
      <c r="AN109" s="177"/>
      <c r="AO109" s="177"/>
      <c r="AP109" s="177"/>
      <c r="AQ109" s="178"/>
      <c r="AR109" s="346"/>
      <c r="AS109" s="64">
        <v>7.5</v>
      </c>
      <c r="AT109" s="48">
        <v>11</v>
      </c>
      <c r="AU109" s="47" t="s">
        <v>89</v>
      </c>
      <c r="AV109" s="47" t="s">
        <v>17</v>
      </c>
      <c r="AW109" s="177">
        <v>3</v>
      </c>
      <c r="AX109" s="177">
        <v>1</v>
      </c>
      <c r="AY109" s="177">
        <v>0</v>
      </c>
      <c r="AZ109" s="177">
        <f t="shared" si="120"/>
        <v>1</v>
      </c>
      <c r="BA109" s="177">
        <v>0</v>
      </c>
      <c r="BB109" s="202">
        <f t="shared" si="121"/>
        <v>18</v>
      </c>
      <c r="BC109" s="177">
        <f t="shared" si="122"/>
        <v>2</v>
      </c>
      <c r="BD109" s="177">
        <f t="shared" si="123"/>
        <v>6</v>
      </c>
      <c r="BE109" s="177">
        <f t="shared" si="124"/>
        <v>8</v>
      </c>
      <c r="BF109" s="203">
        <f t="shared" si="125"/>
        <v>0</v>
      </c>
      <c r="BG109" s="48">
        <v>15</v>
      </c>
      <c r="BH109" s="48">
        <v>1</v>
      </c>
      <c r="BI109" s="48">
        <v>6</v>
      </c>
      <c r="BJ109" s="48">
        <f>+BH109+BI109</f>
        <v>7</v>
      </c>
      <c r="BK109" s="48">
        <v>0</v>
      </c>
      <c r="BL109" s="346"/>
      <c r="BM109" s="346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346"/>
    </row>
    <row r="110" spans="1:85" ht="16.5" customHeight="1" x14ac:dyDescent="0.25">
      <c r="A110" s="346"/>
      <c r="B110" s="174"/>
      <c r="C110" s="174"/>
      <c r="D110" s="47" t="s">
        <v>79</v>
      </c>
      <c r="G110" s="175" t="s">
        <v>309</v>
      </c>
      <c r="I110" s="177">
        <v>3</v>
      </c>
      <c r="J110" s="177">
        <v>0</v>
      </c>
      <c r="K110" s="177">
        <v>3</v>
      </c>
      <c r="L110" s="177">
        <v>3</v>
      </c>
      <c r="M110" s="318">
        <v>2</v>
      </c>
      <c r="N110" s="174"/>
      <c r="O110" s="174"/>
      <c r="P110" s="174"/>
      <c r="Q110" s="178"/>
      <c r="R110" s="178"/>
      <c r="S110" s="323"/>
      <c r="AN110" s="177"/>
      <c r="AO110" s="177"/>
      <c r="AP110" s="177"/>
      <c r="AQ110" s="178"/>
      <c r="AR110" s="346"/>
      <c r="AS110" s="64">
        <v>7.5</v>
      </c>
      <c r="AT110" s="48">
        <v>6</v>
      </c>
      <c r="AU110" s="47" t="s">
        <v>153</v>
      </c>
      <c r="AV110" s="47" t="s">
        <v>17</v>
      </c>
      <c r="AW110" s="177">
        <v>3</v>
      </c>
      <c r="AX110" s="177">
        <v>0</v>
      </c>
      <c r="AY110" s="177">
        <v>1</v>
      </c>
      <c r="AZ110" s="177">
        <f t="shared" si="120"/>
        <v>1</v>
      </c>
      <c r="BA110" s="177">
        <v>0</v>
      </c>
      <c r="BB110" s="202">
        <f t="shared" si="121"/>
        <v>14</v>
      </c>
      <c r="BC110" s="177">
        <f t="shared" si="122"/>
        <v>0</v>
      </c>
      <c r="BD110" s="177">
        <f t="shared" si="123"/>
        <v>4</v>
      </c>
      <c r="BE110" s="177">
        <f t="shared" si="124"/>
        <v>4</v>
      </c>
      <c r="BF110" s="203">
        <f t="shared" si="125"/>
        <v>4</v>
      </c>
      <c r="BG110" s="48">
        <v>11</v>
      </c>
      <c r="BH110" s="48">
        <v>0</v>
      </c>
      <c r="BI110" s="48">
        <v>3</v>
      </c>
      <c r="BJ110" s="48">
        <f>+BH110+BI110</f>
        <v>3</v>
      </c>
      <c r="BK110" s="48">
        <v>4</v>
      </c>
      <c r="BL110" s="346"/>
      <c r="BM110" s="346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346"/>
    </row>
    <row r="111" spans="1:85" ht="16.5" customHeight="1" x14ac:dyDescent="0.25">
      <c r="A111" s="346"/>
      <c r="B111" s="174"/>
      <c r="C111" s="174"/>
      <c r="D111" s="47" t="s">
        <v>94</v>
      </c>
      <c r="G111" s="175" t="s">
        <v>17</v>
      </c>
      <c r="I111" s="177">
        <v>3</v>
      </c>
      <c r="J111" s="177">
        <v>0</v>
      </c>
      <c r="K111" s="177">
        <v>2</v>
      </c>
      <c r="L111" s="177">
        <v>2</v>
      </c>
      <c r="M111" s="318">
        <v>2</v>
      </c>
      <c r="N111" s="174"/>
      <c r="O111" s="174"/>
      <c r="P111" s="174"/>
      <c r="Q111" s="178"/>
      <c r="R111" s="178"/>
      <c r="S111" s="323"/>
      <c r="AN111" s="177"/>
      <c r="AO111" s="177"/>
      <c r="AP111" s="177"/>
      <c r="AQ111" s="178"/>
      <c r="AR111" s="346"/>
      <c r="AS111" s="64">
        <v>6.5</v>
      </c>
      <c r="AT111" s="48">
        <v>30</v>
      </c>
      <c r="AU111" s="47" t="s">
        <v>686</v>
      </c>
      <c r="AV111" s="47" t="s">
        <v>17</v>
      </c>
      <c r="AW111" s="177">
        <v>2</v>
      </c>
      <c r="AX111" s="177">
        <v>0</v>
      </c>
      <c r="AY111" s="177">
        <v>1</v>
      </c>
      <c r="AZ111" s="177">
        <f t="shared" si="120"/>
        <v>1</v>
      </c>
      <c r="BA111" s="177">
        <v>0</v>
      </c>
      <c r="BB111" s="202">
        <f t="shared" si="121"/>
        <v>2</v>
      </c>
      <c r="BC111" s="177">
        <f t="shared" si="122"/>
        <v>0</v>
      </c>
      <c r="BD111" s="177">
        <f t="shared" si="123"/>
        <v>1</v>
      </c>
      <c r="BE111" s="177">
        <f t="shared" si="124"/>
        <v>1</v>
      </c>
      <c r="BF111" s="203">
        <f t="shared" si="125"/>
        <v>0</v>
      </c>
      <c r="BG111" s="48"/>
      <c r="BH111" s="48"/>
      <c r="BI111" s="48"/>
      <c r="BJ111" s="48"/>
      <c r="BK111" s="48"/>
      <c r="BL111" s="346"/>
      <c r="BM111" s="346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346"/>
    </row>
    <row r="112" spans="1:85" ht="16.5" customHeight="1" x14ac:dyDescent="0.25">
      <c r="A112" s="346"/>
      <c r="B112" s="174"/>
      <c r="C112" s="174"/>
      <c r="D112" s="47" t="s">
        <v>157</v>
      </c>
      <c r="G112" s="47" t="s">
        <v>308</v>
      </c>
      <c r="I112" s="177">
        <v>3</v>
      </c>
      <c r="J112" s="177">
        <v>1</v>
      </c>
      <c r="K112" s="177">
        <v>0</v>
      </c>
      <c r="L112" s="177">
        <v>1</v>
      </c>
      <c r="M112" s="318">
        <v>2</v>
      </c>
      <c r="N112" s="175"/>
      <c r="O112" s="174"/>
      <c r="P112" s="174"/>
      <c r="Q112" s="178"/>
      <c r="R112" s="178"/>
      <c r="S112" s="323"/>
      <c r="AN112" s="177"/>
      <c r="AO112" s="177"/>
      <c r="AP112" s="177"/>
      <c r="AQ112" s="178"/>
      <c r="AR112" s="346"/>
      <c r="AS112" s="64">
        <v>7</v>
      </c>
      <c r="AT112" s="48">
        <v>2</v>
      </c>
      <c r="AU112" s="47" t="s">
        <v>138</v>
      </c>
      <c r="AV112" s="47" t="s">
        <v>17</v>
      </c>
      <c r="AW112" s="177">
        <v>3</v>
      </c>
      <c r="AX112" s="177">
        <v>0</v>
      </c>
      <c r="AY112" s="177">
        <v>0</v>
      </c>
      <c r="AZ112" s="177">
        <f t="shared" si="120"/>
        <v>0</v>
      </c>
      <c r="BA112" s="177">
        <v>0</v>
      </c>
      <c r="BB112" s="202">
        <f t="shared" si="121"/>
        <v>14</v>
      </c>
      <c r="BC112" s="177">
        <f t="shared" si="122"/>
        <v>1</v>
      </c>
      <c r="BD112" s="177">
        <f t="shared" si="123"/>
        <v>0</v>
      </c>
      <c r="BE112" s="177">
        <f t="shared" si="124"/>
        <v>1</v>
      </c>
      <c r="BF112" s="203">
        <f t="shared" si="125"/>
        <v>2</v>
      </c>
      <c r="BG112" s="48">
        <v>11</v>
      </c>
      <c r="BH112" s="48">
        <v>1</v>
      </c>
      <c r="BI112" s="48">
        <v>0</v>
      </c>
      <c r="BJ112" s="48">
        <f>+BH112+BI112</f>
        <v>1</v>
      </c>
      <c r="BK112" s="48">
        <v>2</v>
      </c>
      <c r="BL112" s="346"/>
      <c r="BM112" s="346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346"/>
    </row>
    <row r="113" spans="1:85" ht="16.5" customHeight="1" x14ac:dyDescent="0.25">
      <c r="A113" s="346"/>
      <c r="B113" s="174"/>
      <c r="C113" s="174"/>
      <c r="D113" s="47" t="s">
        <v>187</v>
      </c>
      <c r="G113" s="47" t="s">
        <v>177</v>
      </c>
      <c r="I113" s="177">
        <v>3</v>
      </c>
      <c r="J113" s="177">
        <v>0</v>
      </c>
      <c r="K113" s="177">
        <v>1</v>
      </c>
      <c r="L113" s="177">
        <v>1</v>
      </c>
      <c r="M113" s="318">
        <v>2</v>
      </c>
      <c r="N113" s="175"/>
      <c r="O113" s="174"/>
      <c r="P113" s="174"/>
      <c r="Q113" s="178"/>
      <c r="R113" s="178"/>
      <c r="S113" s="323"/>
      <c r="AN113" s="177"/>
      <c r="AO113" s="177"/>
      <c r="AP113" s="177"/>
      <c r="AQ113" s="178"/>
      <c r="AR113" s="346"/>
      <c r="AS113" s="64">
        <v>7</v>
      </c>
      <c r="AT113" s="48">
        <v>15</v>
      </c>
      <c r="AU113" s="47" t="s">
        <v>98</v>
      </c>
      <c r="AV113" s="47" t="s">
        <v>17</v>
      </c>
      <c r="AW113" s="177">
        <v>0</v>
      </c>
      <c r="AX113" s="177">
        <v>0</v>
      </c>
      <c r="AY113" s="177">
        <v>0</v>
      </c>
      <c r="AZ113" s="177">
        <f t="shared" si="120"/>
        <v>0</v>
      </c>
      <c r="BA113" s="177">
        <v>0</v>
      </c>
      <c r="BB113" s="202">
        <f t="shared" si="121"/>
        <v>12</v>
      </c>
      <c r="BC113" s="177">
        <f t="shared" si="122"/>
        <v>0</v>
      </c>
      <c r="BD113" s="177">
        <f t="shared" si="123"/>
        <v>0</v>
      </c>
      <c r="BE113" s="177">
        <f t="shared" si="124"/>
        <v>0</v>
      </c>
      <c r="BF113" s="203">
        <f t="shared" si="125"/>
        <v>0</v>
      </c>
      <c r="BG113" s="48">
        <v>12</v>
      </c>
      <c r="BH113" s="48">
        <v>0</v>
      </c>
      <c r="BI113" s="48">
        <v>0</v>
      </c>
      <c r="BJ113" s="48">
        <f>+BH113+BI113</f>
        <v>0</v>
      </c>
      <c r="BK113" s="48">
        <v>0</v>
      </c>
      <c r="BL113" s="346"/>
      <c r="BM113" s="346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346"/>
    </row>
    <row r="114" spans="1:85" ht="16.5" customHeight="1" x14ac:dyDescent="0.25">
      <c r="A114" s="346"/>
      <c r="B114" s="174"/>
      <c r="C114" s="174"/>
      <c r="D114" s="47" t="s">
        <v>59</v>
      </c>
      <c r="G114" s="47" t="s">
        <v>307</v>
      </c>
      <c r="I114" s="177">
        <v>3</v>
      </c>
      <c r="J114" s="177">
        <v>0</v>
      </c>
      <c r="K114" s="177">
        <v>1</v>
      </c>
      <c r="L114" s="177">
        <v>1</v>
      </c>
      <c r="M114" s="318">
        <v>2</v>
      </c>
      <c r="N114" s="175"/>
      <c r="O114" s="174"/>
      <c r="P114" s="174"/>
      <c r="Q114" s="178"/>
      <c r="R114" s="178"/>
      <c r="S114" s="323"/>
      <c r="AN114" s="177"/>
      <c r="AO114" s="177"/>
      <c r="AP114" s="177"/>
      <c r="AQ114" s="178"/>
      <c r="AR114" s="346"/>
      <c r="AS114" s="64">
        <v>8</v>
      </c>
      <c r="AT114" s="48"/>
      <c r="AU114" s="47" t="s">
        <v>45</v>
      </c>
      <c r="AV114" s="47" t="s">
        <v>17</v>
      </c>
      <c r="AW114" s="177"/>
      <c r="AX114" s="177"/>
      <c r="AY114" s="177"/>
      <c r="AZ114" s="177"/>
      <c r="BA114" s="177"/>
      <c r="BB114" s="202">
        <f t="shared" ref="BB114:BF117" si="126">+AW114+BG114</f>
        <v>12</v>
      </c>
      <c r="BC114" s="177">
        <f t="shared" si="126"/>
        <v>2</v>
      </c>
      <c r="BD114" s="177">
        <f t="shared" si="126"/>
        <v>3</v>
      </c>
      <c r="BE114" s="177">
        <f t="shared" si="126"/>
        <v>5</v>
      </c>
      <c r="BF114" s="203">
        <f t="shared" si="126"/>
        <v>2</v>
      </c>
      <c r="BG114" s="48">
        <v>12</v>
      </c>
      <c r="BH114" s="48">
        <v>2</v>
      </c>
      <c r="BI114" s="48">
        <v>3</v>
      </c>
      <c r="BJ114" s="48">
        <f t="shared" ref="BJ114:BJ115" si="127">+BH114+BI114</f>
        <v>5</v>
      </c>
      <c r="BK114" s="48">
        <v>2</v>
      </c>
      <c r="BL114" s="346"/>
      <c r="BM114" s="346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346"/>
    </row>
    <row r="115" spans="1:85" ht="16.5" customHeight="1" x14ac:dyDescent="0.25">
      <c r="A115" s="346"/>
      <c r="B115" s="174"/>
      <c r="C115" s="174"/>
      <c r="D115" s="47" t="s">
        <v>111</v>
      </c>
      <c r="G115" s="47" t="s">
        <v>179</v>
      </c>
      <c r="I115" s="177">
        <v>3</v>
      </c>
      <c r="J115" s="177">
        <v>0</v>
      </c>
      <c r="K115" s="177">
        <v>1</v>
      </c>
      <c r="L115" s="177">
        <v>1</v>
      </c>
      <c r="M115" s="318">
        <v>2</v>
      </c>
      <c r="N115" s="175"/>
      <c r="O115" s="174"/>
      <c r="P115" s="174"/>
      <c r="Q115" s="178"/>
      <c r="R115" s="178"/>
      <c r="S115" s="323"/>
      <c r="AN115" s="177"/>
      <c r="AO115" s="177"/>
      <c r="AP115" s="177"/>
      <c r="AQ115" s="178"/>
      <c r="AR115" s="346"/>
      <c r="AS115" s="64">
        <v>6.5</v>
      </c>
      <c r="AT115" s="48"/>
      <c r="AU115" s="47" t="s">
        <v>95</v>
      </c>
      <c r="AV115" s="47" t="s">
        <v>17</v>
      </c>
      <c r="AW115" s="177"/>
      <c r="AX115" s="177"/>
      <c r="AY115" s="177"/>
      <c r="AZ115" s="177"/>
      <c r="BA115" s="177"/>
      <c r="BB115" s="202">
        <f t="shared" si="126"/>
        <v>7</v>
      </c>
      <c r="BC115" s="177">
        <f t="shared" si="126"/>
        <v>0</v>
      </c>
      <c r="BD115" s="177">
        <f t="shared" si="126"/>
        <v>3</v>
      </c>
      <c r="BE115" s="177">
        <f t="shared" si="126"/>
        <v>3</v>
      </c>
      <c r="BF115" s="203">
        <f t="shared" si="126"/>
        <v>0</v>
      </c>
      <c r="BG115" s="48">
        <v>7</v>
      </c>
      <c r="BH115" s="48">
        <v>0</v>
      </c>
      <c r="BI115" s="48">
        <v>3</v>
      </c>
      <c r="BJ115" s="48">
        <f t="shared" si="127"/>
        <v>3</v>
      </c>
      <c r="BK115" s="48">
        <v>0</v>
      </c>
      <c r="BL115" s="346"/>
      <c r="BM115" s="346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346"/>
    </row>
    <row r="116" spans="1:85" ht="16.5" customHeight="1" thickBot="1" x14ac:dyDescent="0.3">
      <c r="A116" s="346"/>
      <c r="B116" s="174"/>
      <c r="C116" s="174"/>
      <c r="D116" s="47" t="s">
        <v>42</v>
      </c>
      <c r="G116" s="47" t="s">
        <v>308</v>
      </c>
      <c r="I116" s="177">
        <v>3</v>
      </c>
      <c r="J116" s="177">
        <v>0</v>
      </c>
      <c r="K116" s="177">
        <v>1</v>
      </c>
      <c r="L116" s="177">
        <v>1</v>
      </c>
      <c r="M116" s="318">
        <v>2</v>
      </c>
      <c r="N116" s="175"/>
      <c r="O116" s="174"/>
      <c r="P116" s="174"/>
      <c r="Q116" s="178"/>
      <c r="R116" s="178"/>
      <c r="S116" s="323"/>
      <c r="AN116" s="177"/>
      <c r="AO116" s="177"/>
      <c r="AP116" s="177"/>
      <c r="AQ116" s="178"/>
      <c r="AR116" s="346"/>
      <c r="AS116" s="33" t="s">
        <v>246</v>
      </c>
      <c r="AT116" s="33"/>
      <c r="AU116" s="33"/>
      <c r="AV116" s="33"/>
      <c r="AW116" s="217">
        <f>SUM(AW103:AW113)</f>
        <v>30</v>
      </c>
      <c r="AX116" s="217">
        <f>SUM(AX103:AX113)</f>
        <v>12</v>
      </c>
      <c r="AY116" s="217">
        <f>SUM(AY103:AY113)</f>
        <v>23</v>
      </c>
      <c r="AZ116" s="217">
        <f t="shared" ref="AZ116:AZ117" si="128">+AY116+AX116</f>
        <v>35</v>
      </c>
      <c r="BA116" s="217">
        <f>SUM(BA103:BA113)</f>
        <v>6</v>
      </c>
      <c r="BB116" s="218">
        <f t="shared" si="126"/>
        <v>159</v>
      </c>
      <c r="BC116" s="217">
        <f t="shared" si="126"/>
        <v>52</v>
      </c>
      <c r="BD116" s="217">
        <f t="shared" si="126"/>
        <v>85</v>
      </c>
      <c r="BE116" s="217">
        <f t="shared" si="126"/>
        <v>137</v>
      </c>
      <c r="BF116" s="219">
        <f t="shared" si="126"/>
        <v>24</v>
      </c>
      <c r="BG116" s="217">
        <f>+SUM(BG103:BG113)</f>
        <v>129</v>
      </c>
      <c r="BH116" s="217">
        <f>+SUM(BH103:BH113)</f>
        <v>40</v>
      </c>
      <c r="BI116" s="217">
        <f>+SUM(BI103:BI113)+SUMIF($Y$35:$Y$42,"Bruins",$AI$35:$AI$42)</f>
        <v>62</v>
      </c>
      <c r="BJ116" s="217">
        <f>+BI116+BH116</f>
        <v>102</v>
      </c>
      <c r="BK116" s="217">
        <f>+SUM(BK103:BK113)+SUMIF($Y$35:$Y$42,"Bruins",$AH$35:$AH$42)+2</f>
        <v>18</v>
      </c>
      <c r="BL116" s="346"/>
      <c r="BM116" s="346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346"/>
    </row>
    <row r="117" spans="1:85" ht="16.5" customHeight="1" x14ac:dyDescent="0.25">
      <c r="A117" s="346"/>
      <c r="B117" s="174"/>
      <c r="C117" s="174"/>
      <c r="D117" s="47" t="s">
        <v>62</v>
      </c>
      <c r="G117" s="47" t="s">
        <v>308</v>
      </c>
      <c r="I117" s="177">
        <v>3</v>
      </c>
      <c r="J117" s="177">
        <v>0</v>
      </c>
      <c r="K117" s="177">
        <v>1</v>
      </c>
      <c r="L117" s="177">
        <v>1</v>
      </c>
      <c r="M117" s="318">
        <v>2</v>
      </c>
      <c r="N117" s="175"/>
      <c r="O117" s="174"/>
      <c r="P117" s="174"/>
      <c r="Q117" s="178"/>
      <c r="R117" s="178"/>
      <c r="S117" s="323"/>
      <c r="AN117" s="177"/>
      <c r="AO117" s="177"/>
      <c r="AP117" s="177"/>
      <c r="AQ117" s="178"/>
      <c r="AR117" s="346"/>
      <c r="AS117" s="35" t="s">
        <v>23</v>
      </c>
      <c r="AT117" s="220"/>
      <c r="AU117" s="35"/>
      <c r="AV117" s="47" t="s">
        <v>70</v>
      </c>
      <c r="AW117" s="199">
        <v>2</v>
      </c>
      <c r="AX117" s="199">
        <v>0</v>
      </c>
      <c r="AY117" s="199">
        <v>2</v>
      </c>
      <c r="AZ117" s="177">
        <f t="shared" si="128"/>
        <v>2</v>
      </c>
      <c r="BA117" s="199">
        <v>0</v>
      </c>
      <c r="BB117" s="202">
        <f t="shared" si="126"/>
        <v>30</v>
      </c>
      <c r="BC117" s="177">
        <f t="shared" si="126"/>
        <v>13</v>
      </c>
      <c r="BD117" s="177">
        <f t="shared" si="126"/>
        <v>14</v>
      </c>
      <c r="BE117" s="177">
        <f t="shared" si="126"/>
        <v>27</v>
      </c>
      <c r="BF117" s="203">
        <f t="shared" si="126"/>
        <v>6</v>
      </c>
      <c r="BG117" s="31">
        <v>28</v>
      </c>
      <c r="BH117" s="31">
        <v>13</v>
      </c>
      <c r="BI117" s="31">
        <v>12</v>
      </c>
      <c r="BJ117" s="31">
        <f t="shared" ref="BJ117" si="129">+BH117+BI117</f>
        <v>25</v>
      </c>
      <c r="BK117" s="31">
        <v>6</v>
      </c>
      <c r="BL117" s="346"/>
      <c r="BM117" s="346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346"/>
    </row>
    <row r="118" spans="1:85" ht="16.5" customHeight="1" x14ac:dyDescent="0.25">
      <c r="A118" s="346"/>
      <c r="B118" s="174"/>
      <c r="C118" s="174"/>
      <c r="N118" s="175"/>
      <c r="O118" s="174"/>
      <c r="P118" s="174"/>
      <c r="Q118" s="178"/>
      <c r="R118" s="178"/>
      <c r="S118" s="323"/>
      <c r="AN118" s="177"/>
      <c r="AO118" s="177"/>
      <c r="AP118" s="177"/>
      <c r="AQ118" s="178"/>
      <c r="AR118" s="346"/>
      <c r="AS118" s="64">
        <v>8</v>
      </c>
      <c r="AT118" s="48">
        <v>11</v>
      </c>
      <c r="AU118" s="47" t="s">
        <v>265</v>
      </c>
      <c r="AV118" s="47" t="s">
        <v>309</v>
      </c>
      <c r="AW118" s="177">
        <v>3</v>
      </c>
      <c r="AX118" s="177">
        <v>5</v>
      </c>
      <c r="AY118" s="177">
        <v>0</v>
      </c>
      <c r="AZ118" s="177">
        <f t="shared" ref="AZ118:AZ126" si="130">+AY118+AX118</f>
        <v>5</v>
      </c>
      <c r="BA118" s="177">
        <v>14</v>
      </c>
      <c r="BB118" s="202">
        <f t="shared" ref="BB118:BB126" si="131">+AW118+BG118</f>
        <v>3</v>
      </c>
      <c r="BC118" s="177">
        <f t="shared" ref="BC118:BC126" si="132">+AX118+BH118</f>
        <v>5</v>
      </c>
      <c r="BD118" s="177">
        <f t="shared" ref="BD118:BD126" si="133">+AY118+BI118</f>
        <v>0</v>
      </c>
      <c r="BE118" s="177">
        <f t="shared" ref="BE118:BE126" si="134">+AZ118+BJ118</f>
        <v>5</v>
      </c>
      <c r="BF118" s="203">
        <f t="shared" ref="BF118:BF126" si="135">+BA118+BK118</f>
        <v>14</v>
      </c>
      <c r="BL118" s="346"/>
      <c r="BM118" s="346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346"/>
    </row>
    <row r="119" spans="1:85" ht="16.5" customHeight="1" x14ac:dyDescent="0.25">
      <c r="A119" s="346"/>
      <c r="B119" s="174"/>
      <c r="C119" s="174"/>
      <c r="N119" s="175"/>
      <c r="O119" s="174"/>
      <c r="P119" s="174"/>
      <c r="Q119" s="178"/>
      <c r="R119" s="178"/>
      <c r="S119" s="323"/>
      <c r="AN119" s="174"/>
      <c r="AO119" s="174"/>
      <c r="AP119" s="177"/>
      <c r="AQ119" s="178"/>
      <c r="AR119" s="346"/>
      <c r="AS119" s="64">
        <v>9.5</v>
      </c>
      <c r="AT119" s="48">
        <v>14</v>
      </c>
      <c r="AU119" s="47" t="s">
        <v>91</v>
      </c>
      <c r="AV119" s="47" t="s">
        <v>309</v>
      </c>
      <c r="AW119" s="177">
        <v>3</v>
      </c>
      <c r="AX119" s="177">
        <v>3</v>
      </c>
      <c r="AY119" s="177">
        <v>2</v>
      </c>
      <c r="AZ119" s="177">
        <f t="shared" si="130"/>
        <v>5</v>
      </c>
      <c r="BA119" s="177">
        <v>2</v>
      </c>
      <c r="BB119" s="202">
        <f t="shared" si="131"/>
        <v>17</v>
      </c>
      <c r="BC119" s="177">
        <f t="shared" si="132"/>
        <v>15</v>
      </c>
      <c r="BD119" s="177">
        <f t="shared" si="133"/>
        <v>16</v>
      </c>
      <c r="BE119" s="177">
        <f t="shared" si="134"/>
        <v>31</v>
      </c>
      <c r="BF119" s="203">
        <f t="shared" si="135"/>
        <v>2</v>
      </c>
      <c r="BG119" s="48">
        <v>14</v>
      </c>
      <c r="BH119" s="48">
        <v>12</v>
      </c>
      <c r="BI119" s="48">
        <v>14</v>
      </c>
      <c r="BJ119" s="48">
        <f>+BH119+BI119</f>
        <v>26</v>
      </c>
      <c r="BK119" s="48">
        <v>0</v>
      </c>
      <c r="BL119" s="346"/>
      <c r="BM119" s="346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346"/>
    </row>
    <row r="120" spans="1:85" ht="16.5" customHeight="1" x14ac:dyDescent="0.25">
      <c r="A120" s="346"/>
      <c r="B120" s="174"/>
      <c r="C120" s="174"/>
      <c r="N120" s="175"/>
      <c r="O120" s="174"/>
      <c r="P120" s="174"/>
      <c r="Q120" s="178"/>
      <c r="R120" s="178"/>
      <c r="S120" s="323"/>
      <c r="AP120" s="177"/>
      <c r="AQ120" s="178"/>
      <c r="AR120" s="346"/>
      <c r="AS120" s="64">
        <v>8.5</v>
      </c>
      <c r="AT120" s="48">
        <v>20</v>
      </c>
      <c r="AU120" s="47" t="s">
        <v>112</v>
      </c>
      <c r="AV120" s="47" t="s">
        <v>309</v>
      </c>
      <c r="AW120" s="177">
        <v>2</v>
      </c>
      <c r="AX120" s="177">
        <v>1</v>
      </c>
      <c r="AY120" s="177">
        <v>2</v>
      </c>
      <c r="AZ120" s="177">
        <f t="shared" si="130"/>
        <v>3</v>
      </c>
      <c r="BA120" s="177">
        <v>0</v>
      </c>
      <c r="BB120" s="202">
        <f t="shared" si="131"/>
        <v>16</v>
      </c>
      <c r="BC120" s="177">
        <f t="shared" si="132"/>
        <v>14</v>
      </c>
      <c r="BD120" s="177">
        <f t="shared" si="133"/>
        <v>7</v>
      </c>
      <c r="BE120" s="177">
        <f t="shared" si="134"/>
        <v>21</v>
      </c>
      <c r="BF120" s="203">
        <f t="shared" si="135"/>
        <v>4</v>
      </c>
      <c r="BG120" s="48">
        <v>14</v>
      </c>
      <c r="BH120" s="48">
        <v>13</v>
      </c>
      <c r="BI120" s="48">
        <v>5</v>
      </c>
      <c r="BJ120" s="48">
        <f>+BH120+BI120</f>
        <v>18</v>
      </c>
      <c r="BK120" s="48">
        <v>4</v>
      </c>
      <c r="BL120" s="346"/>
      <c r="BM120" s="346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346"/>
    </row>
    <row r="121" spans="1:85" ht="16.5" customHeight="1" x14ac:dyDescent="0.25">
      <c r="A121" s="346"/>
      <c r="B121" s="174"/>
      <c r="C121" s="174"/>
      <c r="N121" s="175"/>
      <c r="O121" s="174"/>
      <c r="P121" s="174"/>
      <c r="Q121" s="178"/>
      <c r="R121" s="178"/>
      <c r="S121" s="323"/>
      <c r="AP121" s="177"/>
      <c r="AQ121" s="178"/>
      <c r="AR121" s="346"/>
      <c r="AS121" s="64">
        <v>7</v>
      </c>
      <c r="AT121" s="48">
        <v>24</v>
      </c>
      <c r="AU121" s="47" t="s">
        <v>79</v>
      </c>
      <c r="AV121" s="47" t="s">
        <v>309</v>
      </c>
      <c r="AW121" s="177">
        <v>3</v>
      </c>
      <c r="AX121" s="177">
        <v>0</v>
      </c>
      <c r="AY121" s="177">
        <v>3</v>
      </c>
      <c r="AZ121" s="177">
        <f t="shared" si="130"/>
        <v>3</v>
      </c>
      <c r="BA121" s="177">
        <v>2</v>
      </c>
      <c r="BB121" s="202">
        <f t="shared" si="131"/>
        <v>16</v>
      </c>
      <c r="BC121" s="177">
        <f t="shared" si="132"/>
        <v>2</v>
      </c>
      <c r="BD121" s="177">
        <f t="shared" si="133"/>
        <v>9</v>
      </c>
      <c r="BE121" s="177">
        <f t="shared" si="134"/>
        <v>11</v>
      </c>
      <c r="BF121" s="203">
        <f t="shared" si="135"/>
        <v>2</v>
      </c>
      <c r="BG121" s="48">
        <v>13</v>
      </c>
      <c r="BH121" s="48">
        <v>2</v>
      </c>
      <c r="BI121" s="48">
        <v>6</v>
      </c>
      <c r="BJ121" s="48">
        <f>+BH121+BI121</f>
        <v>8</v>
      </c>
      <c r="BK121" s="48">
        <v>0</v>
      </c>
      <c r="BL121" s="346"/>
      <c r="BM121" s="346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346"/>
    </row>
    <row r="122" spans="1:85" ht="16.5" customHeight="1" x14ac:dyDescent="0.25">
      <c r="A122" s="346"/>
      <c r="Q122" s="178"/>
      <c r="R122" s="178"/>
      <c r="S122" s="323"/>
      <c r="AP122" s="177"/>
      <c r="AQ122" s="178"/>
      <c r="AR122" s="346"/>
      <c r="AS122" s="64">
        <v>6.5</v>
      </c>
      <c r="AT122" s="48">
        <v>8</v>
      </c>
      <c r="AU122" s="47" t="s">
        <v>83</v>
      </c>
      <c r="AV122" s="47" t="s">
        <v>309</v>
      </c>
      <c r="AW122" s="177">
        <v>3</v>
      </c>
      <c r="AX122" s="177">
        <v>1</v>
      </c>
      <c r="AY122" s="177">
        <v>1</v>
      </c>
      <c r="AZ122" s="177">
        <f t="shared" si="130"/>
        <v>2</v>
      </c>
      <c r="BA122" s="177">
        <v>0</v>
      </c>
      <c r="BB122" s="202">
        <f t="shared" si="131"/>
        <v>16</v>
      </c>
      <c r="BC122" s="177">
        <f t="shared" si="132"/>
        <v>2</v>
      </c>
      <c r="BD122" s="177">
        <f t="shared" si="133"/>
        <v>8</v>
      </c>
      <c r="BE122" s="177">
        <f t="shared" si="134"/>
        <v>10</v>
      </c>
      <c r="BF122" s="203">
        <f t="shared" si="135"/>
        <v>0</v>
      </c>
      <c r="BG122" s="48">
        <v>13</v>
      </c>
      <c r="BH122" s="48">
        <v>1</v>
      </c>
      <c r="BI122" s="48">
        <v>7</v>
      </c>
      <c r="BJ122" s="48">
        <f>+BH122+BI122</f>
        <v>8</v>
      </c>
      <c r="BK122" s="48">
        <v>0</v>
      </c>
      <c r="BL122" s="346"/>
      <c r="BM122" s="346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346"/>
    </row>
    <row r="123" spans="1:85" ht="16.5" customHeight="1" x14ac:dyDescent="0.25">
      <c r="A123" s="346"/>
      <c r="B123" s="174"/>
      <c r="C123" s="174"/>
      <c r="N123" s="175"/>
      <c r="O123" s="174"/>
      <c r="P123" s="174"/>
      <c r="Q123" s="178"/>
      <c r="R123" s="178"/>
      <c r="S123" s="323"/>
      <c r="AP123" s="177"/>
      <c r="AQ123" s="178"/>
      <c r="AR123" s="346"/>
      <c r="AS123" s="64">
        <v>7.5</v>
      </c>
      <c r="AT123" s="48">
        <v>15</v>
      </c>
      <c r="AU123" s="47" t="s">
        <v>303</v>
      </c>
      <c r="AV123" s="47" t="s">
        <v>309</v>
      </c>
      <c r="AW123" s="177">
        <v>3</v>
      </c>
      <c r="AX123" s="177">
        <v>0</v>
      </c>
      <c r="AY123" s="177">
        <v>2</v>
      </c>
      <c r="AZ123" s="177">
        <f t="shared" si="130"/>
        <v>2</v>
      </c>
      <c r="BA123" s="177">
        <v>0</v>
      </c>
      <c r="BB123" s="202">
        <f t="shared" si="131"/>
        <v>3</v>
      </c>
      <c r="BC123" s="177">
        <f t="shared" si="132"/>
        <v>0</v>
      </c>
      <c r="BD123" s="177">
        <f t="shared" si="133"/>
        <v>2</v>
      </c>
      <c r="BE123" s="177">
        <f t="shared" si="134"/>
        <v>2</v>
      </c>
      <c r="BF123" s="203">
        <f t="shared" si="135"/>
        <v>0</v>
      </c>
      <c r="BL123" s="346"/>
      <c r="BM123" s="346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346"/>
    </row>
    <row r="124" spans="1:85" ht="16.5" customHeight="1" x14ac:dyDescent="0.25">
      <c r="A124" s="346"/>
      <c r="B124" s="174"/>
      <c r="C124" s="184"/>
      <c r="N124" s="175"/>
      <c r="O124" s="174"/>
      <c r="P124" s="174"/>
      <c r="Q124" s="178"/>
      <c r="R124" s="178"/>
      <c r="S124" s="323"/>
      <c r="AP124" s="177"/>
      <c r="AQ124" s="178"/>
      <c r="AR124" s="346"/>
      <c r="AS124" s="64">
        <v>8</v>
      </c>
      <c r="AT124" s="48">
        <v>9</v>
      </c>
      <c r="AU124" s="47" t="s">
        <v>154</v>
      </c>
      <c r="AV124" s="47" t="s">
        <v>309</v>
      </c>
      <c r="AW124" s="177">
        <v>3</v>
      </c>
      <c r="AX124" s="177">
        <v>0</v>
      </c>
      <c r="AY124" s="177">
        <v>1</v>
      </c>
      <c r="AZ124" s="177">
        <f t="shared" si="130"/>
        <v>1</v>
      </c>
      <c r="BA124" s="177">
        <v>0</v>
      </c>
      <c r="BB124" s="202">
        <f t="shared" si="131"/>
        <v>18</v>
      </c>
      <c r="BC124" s="177">
        <f t="shared" si="132"/>
        <v>2</v>
      </c>
      <c r="BD124" s="177">
        <f t="shared" si="133"/>
        <v>9</v>
      </c>
      <c r="BE124" s="177">
        <f t="shared" si="134"/>
        <v>11</v>
      </c>
      <c r="BF124" s="203">
        <f t="shared" si="135"/>
        <v>0</v>
      </c>
      <c r="BG124" s="48">
        <v>15</v>
      </c>
      <c r="BH124" s="48">
        <v>2</v>
      </c>
      <c r="BI124" s="48">
        <v>8</v>
      </c>
      <c r="BJ124" s="48">
        <f>+BH124+BI124</f>
        <v>10</v>
      </c>
      <c r="BK124" s="48">
        <v>0</v>
      </c>
      <c r="BL124" s="346"/>
      <c r="BM124" s="346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346"/>
    </row>
    <row r="125" spans="1:85" ht="16.5" customHeight="1" x14ac:dyDescent="0.25">
      <c r="A125" s="346"/>
      <c r="B125" s="174"/>
      <c r="C125" s="175"/>
      <c r="N125" s="175"/>
      <c r="O125" s="174"/>
      <c r="P125" s="174"/>
      <c r="Q125" s="178"/>
      <c r="R125" s="178"/>
      <c r="S125" s="323"/>
      <c r="AP125" s="177"/>
      <c r="AQ125" s="178"/>
      <c r="AR125" s="346"/>
      <c r="AS125" s="64">
        <v>7</v>
      </c>
      <c r="AT125" s="48">
        <v>7</v>
      </c>
      <c r="AU125" s="47" t="s">
        <v>61</v>
      </c>
      <c r="AV125" s="47" t="s">
        <v>309</v>
      </c>
      <c r="AW125" s="177">
        <v>2</v>
      </c>
      <c r="AX125" s="177">
        <v>0</v>
      </c>
      <c r="AY125" s="177">
        <v>1</v>
      </c>
      <c r="AZ125" s="177">
        <f t="shared" si="130"/>
        <v>1</v>
      </c>
      <c r="BA125" s="177">
        <v>0</v>
      </c>
      <c r="BB125" s="202">
        <f t="shared" si="131"/>
        <v>16</v>
      </c>
      <c r="BC125" s="177">
        <f t="shared" si="132"/>
        <v>0</v>
      </c>
      <c r="BD125" s="177">
        <f t="shared" si="133"/>
        <v>9</v>
      </c>
      <c r="BE125" s="177">
        <f t="shared" si="134"/>
        <v>9</v>
      </c>
      <c r="BF125" s="203">
        <f t="shared" si="135"/>
        <v>2</v>
      </c>
      <c r="BG125" s="48">
        <v>14</v>
      </c>
      <c r="BH125" s="48">
        <v>0</v>
      </c>
      <c r="BI125" s="48">
        <v>8</v>
      </c>
      <c r="BJ125" s="48">
        <f>+BH125+BI125</f>
        <v>8</v>
      </c>
      <c r="BK125" s="48">
        <v>2</v>
      </c>
      <c r="BL125" s="346"/>
      <c r="BM125" s="346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346"/>
    </row>
    <row r="126" spans="1:85" ht="16.5" customHeight="1" x14ac:dyDescent="0.25">
      <c r="A126" s="346"/>
      <c r="B126" s="174"/>
      <c r="C126" s="175"/>
      <c r="D126" s="175"/>
      <c r="G126" s="175"/>
      <c r="I126" s="177"/>
      <c r="J126" s="177"/>
      <c r="K126" s="177"/>
      <c r="L126" s="177"/>
      <c r="M126" s="177"/>
      <c r="N126" s="175"/>
      <c r="O126" s="174"/>
      <c r="P126" s="174"/>
      <c r="Q126" s="178"/>
      <c r="R126" s="178"/>
      <c r="S126" s="323"/>
      <c r="AP126" s="174"/>
      <c r="AQ126" s="178"/>
      <c r="AR126" s="346"/>
      <c r="AS126" s="64">
        <v>6.5</v>
      </c>
      <c r="AT126" s="48">
        <v>28</v>
      </c>
      <c r="AU126" s="47" t="s">
        <v>44</v>
      </c>
      <c r="AV126" s="47" t="s">
        <v>309</v>
      </c>
      <c r="AW126" s="177">
        <v>3</v>
      </c>
      <c r="AX126" s="177">
        <v>0</v>
      </c>
      <c r="AY126" s="177">
        <v>0</v>
      </c>
      <c r="AZ126" s="177">
        <f t="shared" si="130"/>
        <v>0</v>
      </c>
      <c r="BA126" s="177">
        <v>0</v>
      </c>
      <c r="BB126" s="202">
        <f t="shared" si="131"/>
        <v>17</v>
      </c>
      <c r="BC126" s="177">
        <f t="shared" si="132"/>
        <v>2</v>
      </c>
      <c r="BD126" s="177">
        <f t="shared" si="133"/>
        <v>8</v>
      </c>
      <c r="BE126" s="177">
        <f t="shared" si="134"/>
        <v>10</v>
      </c>
      <c r="BF126" s="203">
        <f t="shared" si="135"/>
        <v>0</v>
      </c>
      <c r="BG126" s="48">
        <v>14</v>
      </c>
      <c r="BH126" s="48">
        <v>2</v>
      </c>
      <c r="BI126" s="48">
        <v>8</v>
      </c>
      <c r="BJ126" s="48">
        <f>+BH126+BI126</f>
        <v>10</v>
      </c>
      <c r="BK126" s="48">
        <v>0</v>
      </c>
      <c r="BL126" s="346"/>
      <c r="BM126" s="346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346"/>
    </row>
    <row r="127" spans="1:85" ht="16.5" customHeight="1" x14ac:dyDescent="0.25">
      <c r="A127" s="346"/>
      <c r="B127" s="174"/>
      <c r="C127" s="184"/>
      <c r="N127" s="175"/>
      <c r="O127" s="174"/>
      <c r="P127" s="174"/>
      <c r="Q127" s="178"/>
      <c r="R127" s="178"/>
      <c r="S127" s="323"/>
      <c r="T127" s="194"/>
      <c r="U127" s="175"/>
      <c r="V127" s="175"/>
      <c r="W127" s="175"/>
      <c r="X127" s="176"/>
      <c r="Y127" s="175"/>
      <c r="Z127" s="177"/>
      <c r="AA127" s="177"/>
      <c r="AB127" s="177"/>
      <c r="AC127" s="177"/>
      <c r="AD127" s="177"/>
      <c r="AE127" s="195"/>
      <c r="AF127" s="177"/>
      <c r="AG127" s="177"/>
      <c r="AH127" s="177"/>
      <c r="AI127" s="177"/>
      <c r="AJ127" s="177"/>
      <c r="AK127" s="204"/>
      <c r="AL127" s="174"/>
      <c r="AM127" s="174"/>
      <c r="AN127" s="174"/>
      <c r="AO127" s="174"/>
      <c r="AP127" s="174"/>
      <c r="AQ127" s="178"/>
      <c r="AR127" s="346"/>
      <c r="AS127" s="64">
        <v>7.5</v>
      </c>
      <c r="AT127" s="48"/>
      <c r="AU127" s="47" t="s">
        <v>78</v>
      </c>
      <c r="AV127" s="47" t="s">
        <v>309</v>
      </c>
      <c r="AW127" s="177"/>
      <c r="AX127" s="177"/>
      <c r="AY127" s="177"/>
      <c r="AZ127" s="177"/>
      <c r="BA127" s="177"/>
      <c r="BB127" s="202">
        <f t="shared" ref="BB127:BF131" si="136">+AW127+BG127</f>
        <v>6</v>
      </c>
      <c r="BC127" s="177">
        <f t="shared" si="136"/>
        <v>1</v>
      </c>
      <c r="BD127" s="177">
        <f t="shared" si="136"/>
        <v>3</v>
      </c>
      <c r="BE127" s="177">
        <f t="shared" si="136"/>
        <v>4</v>
      </c>
      <c r="BF127" s="203">
        <f t="shared" si="136"/>
        <v>0</v>
      </c>
      <c r="BG127" s="48">
        <v>6</v>
      </c>
      <c r="BH127" s="48">
        <v>1</v>
      </c>
      <c r="BI127" s="48">
        <v>3</v>
      </c>
      <c r="BJ127" s="48">
        <f t="shared" ref="BJ127:BJ129" si="137">+BH127+BI127</f>
        <v>4</v>
      </c>
      <c r="BK127" s="48">
        <v>0</v>
      </c>
      <c r="BL127" s="346"/>
      <c r="BM127" s="346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346"/>
    </row>
    <row r="128" spans="1:85" ht="16.5" customHeight="1" x14ac:dyDescent="0.25">
      <c r="A128" s="346"/>
      <c r="B128" s="174"/>
      <c r="C128" s="175"/>
      <c r="N128" s="175"/>
      <c r="O128" s="174"/>
      <c r="P128" s="174"/>
      <c r="Q128" s="178"/>
      <c r="R128" s="178"/>
      <c r="S128" s="323"/>
      <c r="T128" s="194"/>
      <c r="U128" s="175"/>
      <c r="V128" s="175"/>
      <c r="W128" s="175"/>
      <c r="X128" s="176"/>
      <c r="Y128" s="175"/>
      <c r="Z128" s="177"/>
      <c r="AA128" s="177"/>
      <c r="AB128" s="177"/>
      <c r="AC128" s="177"/>
      <c r="AD128" s="177"/>
      <c r="AE128" s="195"/>
      <c r="AF128" s="177"/>
      <c r="AG128" s="177"/>
      <c r="AH128" s="177"/>
      <c r="AI128" s="177"/>
      <c r="AJ128" s="177"/>
      <c r="AK128" s="204"/>
      <c r="AL128" s="174"/>
      <c r="AM128" s="174"/>
      <c r="AN128" s="174"/>
      <c r="AO128" s="174"/>
      <c r="AP128" s="174"/>
      <c r="AQ128" s="178"/>
      <c r="AR128" s="346"/>
      <c r="AS128" s="64">
        <v>8</v>
      </c>
      <c r="AT128" s="48"/>
      <c r="AU128" s="47" t="s">
        <v>162</v>
      </c>
      <c r="AV128" s="47" t="s">
        <v>309</v>
      </c>
      <c r="AW128" s="177"/>
      <c r="AX128" s="177"/>
      <c r="AY128" s="177"/>
      <c r="AZ128" s="177"/>
      <c r="BA128" s="177"/>
      <c r="BB128" s="202">
        <f t="shared" si="136"/>
        <v>6</v>
      </c>
      <c r="BC128" s="177">
        <f t="shared" si="136"/>
        <v>0</v>
      </c>
      <c r="BD128" s="177">
        <f t="shared" si="136"/>
        <v>3</v>
      </c>
      <c r="BE128" s="177">
        <f t="shared" si="136"/>
        <v>3</v>
      </c>
      <c r="BF128" s="203">
        <f t="shared" si="136"/>
        <v>2</v>
      </c>
      <c r="BG128" s="48">
        <v>6</v>
      </c>
      <c r="BH128" s="48">
        <v>0</v>
      </c>
      <c r="BI128" s="48">
        <v>3</v>
      </c>
      <c r="BJ128" s="48">
        <f t="shared" si="137"/>
        <v>3</v>
      </c>
      <c r="BK128" s="48">
        <v>2</v>
      </c>
      <c r="BL128" s="346"/>
      <c r="BM128" s="346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346"/>
    </row>
    <row r="129" spans="1:85" ht="16.5" customHeight="1" x14ac:dyDescent="0.25">
      <c r="A129" s="346"/>
      <c r="B129" s="174"/>
      <c r="C129" s="175"/>
      <c r="D129" s="174"/>
      <c r="E129" s="174"/>
      <c r="F129" s="174"/>
      <c r="G129" s="174"/>
      <c r="H129" s="177"/>
      <c r="I129" s="175"/>
      <c r="J129" s="175"/>
      <c r="K129" s="175"/>
      <c r="L129" s="175"/>
      <c r="M129" s="175"/>
      <c r="N129" s="175"/>
      <c r="O129" s="174"/>
      <c r="P129" s="174"/>
      <c r="Q129" s="178"/>
      <c r="R129" s="178"/>
      <c r="S129" s="323"/>
      <c r="AA129" s="177"/>
      <c r="AM129" s="174"/>
      <c r="AN129" s="174"/>
      <c r="AO129" s="174"/>
      <c r="AP129" s="174"/>
      <c r="AQ129" s="178"/>
      <c r="AR129" s="346"/>
      <c r="AS129" s="64">
        <v>6</v>
      </c>
      <c r="AT129" s="48"/>
      <c r="AU129" s="47" t="s">
        <v>84</v>
      </c>
      <c r="AV129" s="47" t="s">
        <v>309</v>
      </c>
      <c r="AW129" s="177"/>
      <c r="AX129" s="177"/>
      <c r="AY129" s="177"/>
      <c r="AZ129" s="177"/>
      <c r="BA129" s="177"/>
      <c r="BB129" s="202">
        <f t="shared" si="136"/>
        <v>4</v>
      </c>
      <c r="BC129" s="177">
        <f t="shared" si="136"/>
        <v>1</v>
      </c>
      <c r="BD129" s="177">
        <f t="shared" si="136"/>
        <v>1</v>
      </c>
      <c r="BE129" s="177">
        <f t="shared" si="136"/>
        <v>2</v>
      </c>
      <c r="BF129" s="203">
        <f t="shared" si="136"/>
        <v>0</v>
      </c>
      <c r="BG129" s="48">
        <v>4</v>
      </c>
      <c r="BH129" s="48">
        <v>1</v>
      </c>
      <c r="BI129" s="48">
        <v>1</v>
      </c>
      <c r="BJ129" s="48">
        <f t="shared" si="137"/>
        <v>2</v>
      </c>
      <c r="BK129" s="48">
        <v>0</v>
      </c>
      <c r="BL129" s="346"/>
      <c r="BM129" s="346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346"/>
    </row>
    <row r="130" spans="1:85" ht="16.5" customHeight="1" thickBot="1" x14ac:dyDescent="0.3">
      <c r="A130" s="346"/>
      <c r="B130" s="174"/>
      <c r="C130" s="174"/>
      <c r="D130" s="175"/>
      <c r="E130" s="175"/>
      <c r="F130" s="175"/>
      <c r="G130" s="175"/>
      <c r="H130" s="174"/>
      <c r="I130" s="177"/>
      <c r="J130" s="177"/>
      <c r="K130" s="177"/>
      <c r="L130" s="177"/>
      <c r="M130" s="177"/>
      <c r="N130" s="175"/>
      <c r="O130" s="174"/>
      <c r="P130" s="174"/>
      <c r="Q130" s="178"/>
      <c r="R130" s="178"/>
      <c r="S130" s="323"/>
      <c r="AA130" s="177"/>
      <c r="AM130" s="174"/>
      <c r="AN130" s="174"/>
      <c r="AO130" s="174"/>
      <c r="AP130" s="174"/>
      <c r="AQ130" s="178"/>
      <c r="AR130" s="346"/>
      <c r="AS130" s="33" t="s">
        <v>85</v>
      </c>
      <c r="AT130" s="216"/>
      <c r="AU130" s="216"/>
      <c r="AV130" s="216"/>
      <c r="AW130" s="217">
        <f>SUM(AW117:AW129)</f>
        <v>27</v>
      </c>
      <c r="AX130" s="217">
        <f>SUM(AX117:AX129)</f>
        <v>10</v>
      </c>
      <c r="AY130" s="217">
        <f>SUM(AY117:AY129)</f>
        <v>14</v>
      </c>
      <c r="AZ130" s="217">
        <f>+AY130+AX130</f>
        <v>24</v>
      </c>
      <c r="BA130" s="217">
        <f>SUM(BA117:BA129)+SUMIF($Y$5:$Y$12,"Direct Staff",$AH$5:$AH$12)</f>
        <v>20</v>
      </c>
      <c r="BB130" s="218">
        <f t="shared" si="136"/>
        <v>168</v>
      </c>
      <c r="BC130" s="217">
        <f t="shared" si="136"/>
        <v>57</v>
      </c>
      <c r="BD130" s="217">
        <f t="shared" si="136"/>
        <v>90</v>
      </c>
      <c r="BE130" s="217">
        <f t="shared" si="136"/>
        <v>147</v>
      </c>
      <c r="BF130" s="219">
        <f t="shared" si="136"/>
        <v>34</v>
      </c>
      <c r="BG130" s="217">
        <f>+SUM(BG117:BG129)</f>
        <v>141</v>
      </c>
      <c r="BH130" s="217">
        <f>+SUM(BH117:BH129)</f>
        <v>47</v>
      </c>
      <c r="BI130" s="217">
        <f>+SUM(BI117:BI129)+SUMIF($Y$35:$Y$42,"Direct Staff",$AI$35:$AI$42)</f>
        <v>76</v>
      </c>
      <c r="BJ130" s="217">
        <f>+BI130+BH130</f>
        <v>123</v>
      </c>
      <c r="BK130" s="217">
        <f>+SUM(BK117:BK129)+SUMIF($Y$35:$Y$42,"Direct Staff",$AH$35:$AH$42)</f>
        <v>14</v>
      </c>
      <c r="BL130" s="346"/>
      <c r="BM130" s="346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346"/>
    </row>
    <row r="131" spans="1:85" ht="16.5" customHeight="1" x14ac:dyDescent="0.2">
      <c r="A131" s="346"/>
      <c r="B131" s="174"/>
      <c r="C131" s="174"/>
      <c r="D131" s="175"/>
      <c r="E131" s="175"/>
      <c r="F131" s="175"/>
      <c r="G131" s="175"/>
      <c r="H131" s="174"/>
      <c r="I131" s="177"/>
      <c r="J131" s="177"/>
      <c r="K131" s="177"/>
      <c r="L131" s="177"/>
      <c r="M131" s="177"/>
      <c r="N131" s="175"/>
      <c r="O131" s="174"/>
      <c r="P131" s="174"/>
      <c r="Q131" s="346"/>
      <c r="R131" s="346"/>
      <c r="S131" s="321"/>
      <c r="AA131" s="177"/>
      <c r="AM131" s="174"/>
      <c r="AN131" s="174"/>
      <c r="AO131" s="174"/>
      <c r="AP131" s="174"/>
      <c r="AQ131" s="346"/>
      <c r="AR131" s="346"/>
      <c r="AS131" s="246" t="s">
        <v>122</v>
      </c>
      <c r="AT131" s="246"/>
      <c r="AU131" s="247"/>
      <c r="AV131" s="176"/>
      <c r="AW131" s="177">
        <f>+AW130+AW116+AW102+AW89+AW59+AW44+AW32+AW18</f>
        <v>236</v>
      </c>
      <c r="AX131" s="177">
        <f>+AX130+AX116+AX102+AX89+AX59+AX44+AX32+AX18</f>
        <v>68</v>
      </c>
      <c r="AY131" s="177">
        <f>+AY130+AY116+AY102+AY89+AY59+AY44+AY32+AY18</f>
        <v>103</v>
      </c>
      <c r="AZ131" s="177">
        <f>+AZ130+AZ116+AZ102+AZ89+AZ59+AZ44+AZ32+AZ18</f>
        <v>171</v>
      </c>
      <c r="BA131" s="177">
        <f>+BA130+BA116+BA102+BA89+BA59+BA44+BA32+BA18</f>
        <v>54</v>
      </c>
      <c r="BB131" s="202">
        <f t="shared" si="136"/>
        <v>1392</v>
      </c>
      <c r="BC131" s="177">
        <f t="shared" si="136"/>
        <v>395</v>
      </c>
      <c r="BD131" s="177">
        <f t="shared" si="136"/>
        <v>577</v>
      </c>
      <c r="BE131" s="177">
        <f t="shared" si="136"/>
        <v>972</v>
      </c>
      <c r="BF131" s="203">
        <f t="shared" si="136"/>
        <v>184</v>
      </c>
      <c r="BG131" s="177">
        <f>+BG130+BG116+BG102+BG89+BG59+BG44+BG32+BG18</f>
        <v>1156</v>
      </c>
      <c r="BH131" s="177">
        <f>+BH130+BH116+BH102+BH89+BH59+BH44+BH32+BH18</f>
        <v>327</v>
      </c>
      <c r="BI131" s="177">
        <f>+BI130+BI116+BI102+BI89+BI59+BI44+BI32+BI18</f>
        <v>474</v>
      </c>
      <c r="BJ131" s="177">
        <f>+BJ130+BJ116+BJ102+BJ89+BJ59+BJ44+BJ32+BJ18</f>
        <v>801</v>
      </c>
      <c r="BK131" s="177">
        <f>+BK130+BK116+BK102+BK89+BK59+BK44+BK32+BK18</f>
        <v>130</v>
      </c>
      <c r="BL131" s="346"/>
      <c r="BM131" s="346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346"/>
    </row>
    <row r="132" spans="1:85" ht="16.5" customHeight="1" x14ac:dyDescent="0.2">
      <c r="A132" s="346"/>
      <c r="B132" s="174"/>
      <c r="C132" s="174"/>
      <c r="D132" s="175"/>
      <c r="E132" s="175"/>
      <c r="F132" s="175"/>
      <c r="G132" s="175"/>
      <c r="H132" s="174"/>
      <c r="I132" s="177"/>
      <c r="J132" s="177"/>
      <c r="K132" s="177"/>
      <c r="L132" s="177"/>
      <c r="M132" s="177"/>
      <c r="N132" s="175"/>
      <c r="O132" s="174"/>
      <c r="P132" s="174"/>
      <c r="Q132" s="178"/>
      <c r="R132" s="178"/>
      <c r="S132" s="323"/>
      <c r="AA132" s="177"/>
      <c r="AM132" s="174"/>
      <c r="AN132" s="174"/>
      <c r="AO132" s="174"/>
      <c r="AP132" s="174"/>
      <c r="AQ132" s="178"/>
      <c r="AR132" s="346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346"/>
      <c r="BM132" s="346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346"/>
    </row>
    <row r="133" spans="1:85" ht="16.5" customHeight="1" x14ac:dyDescent="0.2">
      <c r="A133" s="346"/>
      <c r="B133" s="174"/>
      <c r="C133" s="174"/>
      <c r="D133" s="175"/>
      <c r="E133" s="175"/>
      <c r="F133" s="175"/>
      <c r="G133" s="175"/>
      <c r="H133" s="174"/>
      <c r="I133" s="177"/>
      <c r="J133" s="177"/>
      <c r="K133" s="177"/>
      <c r="L133" s="177"/>
      <c r="M133" s="177"/>
      <c r="N133" s="174"/>
      <c r="O133" s="174"/>
      <c r="P133" s="174"/>
      <c r="Q133" s="346"/>
      <c r="R133" s="346"/>
      <c r="S133" s="321"/>
      <c r="AA133" s="177"/>
      <c r="AM133" s="174"/>
      <c r="AN133" s="174"/>
      <c r="AO133" s="174"/>
      <c r="AP133" s="174"/>
      <c r="AQ133" s="346"/>
      <c r="AR133" s="346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346"/>
      <c r="BM133" s="346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346"/>
    </row>
    <row r="134" spans="1:85" ht="16.5" customHeight="1" x14ac:dyDescent="0.2">
      <c r="A134" s="346"/>
      <c r="B134" s="174"/>
      <c r="C134" s="174"/>
      <c r="D134" s="175"/>
      <c r="E134" s="175"/>
      <c r="F134" s="175"/>
      <c r="G134" s="175"/>
      <c r="H134" s="174"/>
      <c r="I134" s="177"/>
      <c r="J134" s="177"/>
      <c r="K134" s="177"/>
      <c r="L134" s="177"/>
      <c r="M134" s="177"/>
      <c r="N134" s="174"/>
      <c r="O134" s="174"/>
      <c r="P134" s="174"/>
      <c r="Q134" s="346"/>
      <c r="R134" s="346"/>
      <c r="S134" s="321"/>
      <c r="AA134" s="177"/>
      <c r="AB134" s="177"/>
      <c r="AM134" s="174"/>
      <c r="AN134" s="174"/>
      <c r="AO134" s="174"/>
      <c r="AP134" s="174"/>
      <c r="AQ134" s="346"/>
      <c r="AR134" s="346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346"/>
      <c r="BM134" s="346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346"/>
    </row>
    <row r="135" spans="1:85" ht="16.5" customHeight="1" x14ac:dyDescent="0.2">
      <c r="A135" s="346"/>
      <c r="B135" s="174"/>
      <c r="C135" s="174"/>
      <c r="D135" s="175"/>
      <c r="E135" s="175"/>
      <c r="F135" s="175"/>
      <c r="G135" s="175"/>
      <c r="H135" s="174"/>
      <c r="I135" s="177"/>
      <c r="J135" s="177"/>
      <c r="K135" s="177"/>
      <c r="L135" s="177"/>
      <c r="M135" s="177"/>
      <c r="N135" s="174"/>
      <c r="O135" s="174"/>
      <c r="P135" s="174"/>
      <c r="Q135" s="346"/>
      <c r="R135" s="346"/>
      <c r="S135" s="321"/>
      <c r="AA135" s="177"/>
      <c r="AM135" s="174"/>
      <c r="AN135" s="174"/>
      <c r="AO135" s="174"/>
      <c r="AP135" s="174"/>
      <c r="AQ135" s="346"/>
      <c r="AR135" s="346"/>
      <c r="AS135" s="177"/>
      <c r="AT135" s="177"/>
      <c r="AU135" s="174"/>
      <c r="AV135" s="20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346"/>
      <c r="BM135" s="346"/>
      <c r="BN135" s="177"/>
      <c r="BO135" s="177"/>
      <c r="BP135" s="174"/>
      <c r="BQ135" s="20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346"/>
    </row>
    <row r="136" spans="1:85" ht="16.5" customHeight="1" x14ac:dyDescent="0.2">
      <c r="A136" s="346"/>
      <c r="B136" s="174"/>
      <c r="C136" s="174"/>
      <c r="D136" s="175"/>
      <c r="E136" s="175"/>
      <c r="F136" s="175"/>
      <c r="G136" s="175"/>
      <c r="H136" s="174"/>
      <c r="I136" s="177"/>
      <c r="J136" s="177"/>
      <c r="K136" s="177"/>
      <c r="L136" s="177"/>
      <c r="M136" s="177"/>
      <c r="N136" s="174"/>
      <c r="O136" s="174"/>
      <c r="P136" s="174"/>
      <c r="Q136" s="346"/>
      <c r="R136" s="346"/>
      <c r="S136" s="321"/>
      <c r="AM136" s="174"/>
      <c r="AN136" s="174"/>
      <c r="AO136" s="174"/>
      <c r="AP136" s="174"/>
      <c r="AQ136" s="346"/>
      <c r="AR136" s="346"/>
      <c r="AS136" s="177"/>
      <c r="AT136" s="177"/>
      <c r="AU136" s="174"/>
      <c r="AV136" s="20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346"/>
      <c r="BM136" s="346"/>
      <c r="BN136" s="177"/>
      <c r="BO136" s="177"/>
      <c r="BP136" s="174"/>
      <c r="BQ136" s="20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346"/>
    </row>
    <row r="137" spans="1:85" ht="16.5" customHeight="1" x14ac:dyDescent="0.2">
      <c r="A137" s="346"/>
      <c r="B137" s="174"/>
      <c r="C137" s="174"/>
      <c r="D137" s="175"/>
      <c r="E137" s="175"/>
      <c r="F137" s="175"/>
      <c r="G137" s="175"/>
      <c r="H137" s="174"/>
      <c r="I137" s="177"/>
      <c r="J137" s="177"/>
      <c r="K137" s="177"/>
      <c r="L137" s="177"/>
      <c r="M137" s="177"/>
      <c r="N137" s="174"/>
      <c r="O137" s="174"/>
      <c r="P137" s="174"/>
      <c r="Q137" s="346"/>
      <c r="R137" s="346"/>
      <c r="S137" s="321"/>
      <c r="AM137" s="174"/>
      <c r="AN137" s="174"/>
      <c r="AO137" s="174"/>
      <c r="AP137" s="174"/>
      <c r="AQ137" s="346"/>
      <c r="AR137" s="346"/>
      <c r="AS137" s="177"/>
      <c r="AT137" s="177"/>
      <c r="AU137" s="174"/>
      <c r="AV137" s="20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346"/>
      <c r="BM137" s="346"/>
      <c r="BN137" s="177"/>
      <c r="BO137" s="177"/>
      <c r="BP137" s="174"/>
      <c r="BQ137" s="20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346"/>
    </row>
    <row r="138" spans="1:85" ht="16.5" customHeight="1" x14ac:dyDescent="0.2">
      <c r="A138" s="346"/>
      <c r="B138" s="174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346"/>
      <c r="R138" s="346"/>
      <c r="S138" s="321"/>
      <c r="AM138" s="174"/>
      <c r="AN138" s="174"/>
      <c r="AO138" s="174"/>
      <c r="AP138" s="174"/>
      <c r="AQ138" s="346"/>
      <c r="AR138" s="346"/>
      <c r="AS138" s="177"/>
      <c r="AT138" s="177"/>
      <c r="AU138" s="174"/>
      <c r="AV138" s="20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346"/>
      <c r="BM138" s="346"/>
      <c r="BN138" s="177"/>
      <c r="BO138" s="177"/>
      <c r="BP138" s="174"/>
      <c r="BQ138" s="20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346"/>
    </row>
    <row r="139" spans="1:85" ht="16.5" customHeight="1" x14ac:dyDescent="0.2">
      <c r="A139" s="346"/>
      <c r="B139" s="174"/>
      <c r="C139" s="174"/>
      <c r="D139" s="175"/>
      <c r="E139" s="175"/>
      <c r="F139" s="175"/>
      <c r="G139" s="175"/>
      <c r="H139" s="174"/>
      <c r="I139" s="177"/>
      <c r="J139" s="177"/>
      <c r="K139" s="177"/>
      <c r="L139" s="177"/>
      <c r="M139" s="177"/>
      <c r="N139" s="174"/>
      <c r="O139" s="174"/>
      <c r="P139" s="174"/>
      <c r="Q139" s="346"/>
      <c r="R139" s="346"/>
      <c r="S139" s="321"/>
      <c r="AM139" s="174"/>
      <c r="AN139" s="174"/>
      <c r="AO139" s="174"/>
      <c r="AP139" s="174"/>
      <c r="AQ139" s="346"/>
      <c r="AR139" s="346"/>
      <c r="AS139" s="177"/>
      <c r="AT139" s="177"/>
      <c r="AU139" s="174"/>
      <c r="AV139" s="20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346"/>
      <c r="BM139" s="346"/>
      <c r="BN139" s="177"/>
      <c r="BO139" s="177"/>
      <c r="BP139" s="174"/>
      <c r="BQ139" s="20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346"/>
    </row>
    <row r="140" spans="1:85" ht="16.5" customHeight="1" x14ac:dyDescent="0.2">
      <c r="A140" s="346"/>
      <c r="B140" s="174"/>
      <c r="C140" s="174"/>
      <c r="D140" s="175"/>
      <c r="E140" s="175"/>
      <c r="F140" s="175"/>
      <c r="G140" s="175"/>
      <c r="H140" s="174"/>
      <c r="I140" s="177"/>
      <c r="J140" s="177"/>
      <c r="K140" s="177"/>
      <c r="L140" s="177"/>
      <c r="M140" s="177"/>
      <c r="N140" s="174"/>
      <c r="O140" s="174"/>
      <c r="P140" s="174"/>
      <c r="Q140" s="346"/>
      <c r="R140" s="346"/>
      <c r="S140" s="321"/>
      <c r="AM140" s="174"/>
      <c r="AN140" s="174"/>
      <c r="AO140" s="174"/>
      <c r="AP140" s="174"/>
      <c r="AQ140" s="346"/>
      <c r="AR140" s="346"/>
      <c r="AS140" s="177"/>
      <c r="AT140" s="177"/>
      <c r="AU140" s="174"/>
      <c r="AV140" s="20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346"/>
      <c r="BM140" s="346"/>
      <c r="BN140" s="177"/>
      <c r="BO140" s="177"/>
      <c r="BP140" s="174"/>
      <c r="BQ140" s="20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346"/>
    </row>
    <row r="141" spans="1:85" ht="16.5" customHeight="1" x14ac:dyDescent="0.2">
      <c r="A141" s="346"/>
      <c r="B141" s="174"/>
      <c r="C141" s="174"/>
      <c r="D141" s="175"/>
      <c r="E141" s="175"/>
      <c r="F141" s="175"/>
      <c r="G141" s="175"/>
      <c r="H141" s="174"/>
      <c r="I141" s="177"/>
      <c r="J141" s="177"/>
      <c r="K141" s="177"/>
      <c r="L141" s="177"/>
      <c r="M141" s="177"/>
      <c r="N141" s="174"/>
      <c r="O141" s="174"/>
      <c r="P141" s="174"/>
      <c r="Q141" s="346"/>
      <c r="R141" s="346"/>
      <c r="S141" s="321"/>
      <c r="AM141" s="174"/>
      <c r="AN141" s="174"/>
      <c r="AO141" s="174"/>
      <c r="AP141" s="174"/>
      <c r="AQ141" s="346"/>
      <c r="AR141" s="346"/>
      <c r="AS141" s="177"/>
      <c r="AT141" s="177"/>
      <c r="AU141" s="174"/>
      <c r="AV141" s="20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346"/>
      <c r="BM141" s="346"/>
      <c r="BN141" s="177"/>
      <c r="BO141" s="177"/>
      <c r="BP141" s="174"/>
      <c r="BQ141" s="20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346"/>
    </row>
    <row r="142" spans="1:85" ht="16.5" customHeight="1" x14ac:dyDescent="0.2">
      <c r="A142" s="346"/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0"/>
      <c r="R142" s="170"/>
      <c r="S142" s="324"/>
      <c r="AM142" s="174"/>
      <c r="AN142" s="174"/>
      <c r="AO142" s="174"/>
      <c r="AP142" s="174"/>
      <c r="AQ142" s="170"/>
      <c r="AR142" s="346"/>
      <c r="AS142" s="177"/>
      <c r="AT142" s="177"/>
      <c r="AU142" s="174"/>
      <c r="AV142" s="20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346"/>
      <c r="BM142" s="346"/>
      <c r="BN142" s="177"/>
      <c r="BO142" s="177"/>
      <c r="BP142" s="174"/>
      <c r="BQ142" s="20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346"/>
    </row>
    <row r="143" spans="1:85" ht="16.5" customHeight="1" x14ac:dyDescent="0.2">
      <c r="A143" s="346"/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0"/>
      <c r="R143" s="170"/>
      <c r="S143" s="324"/>
      <c r="AM143" s="174"/>
      <c r="AN143" s="174"/>
      <c r="AO143" s="174"/>
      <c r="AP143" s="174"/>
      <c r="AQ143" s="170"/>
      <c r="AR143" s="346"/>
      <c r="AS143" s="177"/>
      <c r="AT143" s="177"/>
      <c r="AU143" s="174"/>
      <c r="AV143" s="20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346"/>
      <c r="BM143" s="346"/>
      <c r="BN143" s="177"/>
      <c r="BO143" s="177"/>
      <c r="BP143" s="174"/>
      <c r="BQ143" s="20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346"/>
    </row>
    <row r="144" spans="1:85" ht="16.5" customHeight="1" x14ac:dyDescent="0.2">
      <c r="A144" s="346"/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0"/>
      <c r="R144" s="170"/>
      <c r="S144" s="324"/>
      <c r="AM144" s="174"/>
      <c r="AN144" s="174"/>
      <c r="AO144" s="174"/>
      <c r="AP144" s="174"/>
      <c r="AQ144" s="170"/>
      <c r="AR144" s="346"/>
      <c r="AS144" s="177"/>
      <c r="AT144" s="177"/>
      <c r="AU144" s="174"/>
      <c r="AV144" s="20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346"/>
      <c r="BM144" s="346"/>
      <c r="BN144" s="177"/>
      <c r="BO144" s="177"/>
      <c r="BP144" s="174"/>
      <c r="BQ144" s="20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346"/>
    </row>
    <row r="145" spans="1:85" ht="16.5" customHeight="1" x14ac:dyDescent="0.2">
      <c r="A145" s="346"/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0"/>
      <c r="R145" s="170"/>
      <c r="S145" s="324"/>
      <c r="AM145" s="174"/>
      <c r="AN145" s="174"/>
      <c r="AO145" s="174"/>
      <c r="AP145" s="174"/>
      <c r="AQ145" s="170"/>
      <c r="AR145" s="346"/>
      <c r="AS145" s="177"/>
      <c r="AT145" s="177"/>
      <c r="AU145" s="174"/>
      <c r="AV145" s="20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346"/>
      <c r="BM145" s="346"/>
      <c r="BN145" s="177"/>
      <c r="BO145" s="177"/>
      <c r="BP145" s="174"/>
      <c r="BQ145" s="20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346"/>
    </row>
    <row r="146" spans="1:85" ht="16.5" customHeight="1" x14ac:dyDescent="0.2">
      <c r="A146" s="170"/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24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</row>
    <row r="147" spans="1:85" ht="16.5" customHeight="1" x14ac:dyDescent="0.2">
      <c r="A147" s="170"/>
      <c r="B147" s="407" t="s">
        <v>658</v>
      </c>
      <c r="C147" s="407"/>
      <c r="D147" s="407"/>
      <c r="E147" s="407"/>
      <c r="F147" s="407"/>
      <c r="G147" s="407"/>
      <c r="H147" s="407"/>
      <c r="I147" s="407"/>
      <c r="J147" s="407"/>
      <c r="K147" s="407"/>
      <c r="L147" s="407"/>
      <c r="M147" s="407"/>
      <c r="N147" s="407"/>
      <c r="O147" s="407"/>
      <c r="P147" s="407"/>
      <c r="Q147" s="170"/>
      <c r="R147" s="177"/>
      <c r="S147" s="177"/>
      <c r="T147" s="194"/>
      <c r="U147" s="175"/>
      <c r="V147" s="174"/>
      <c r="W147" s="174"/>
      <c r="X147" s="174"/>
      <c r="Y147" s="174"/>
      <c r="Z147" s="177"/>
      <c r="AA147" s="177"/>
      <c r="AB147" s="177"/>
      <c r="AC147" s="177"/>
      <c r="AD147" s="177"/>
      <c r="AE147" s="174"/>
      <c r="AF147" s="194"/>
      <c r="AG147" s="175"/>
      <c r="AH147" s="174"/>
      <c r="AI147" s="174"/>
      <c r="AJ147" s="174"/>
      <c r="AK147" s="174"/>
      <c r="AL147" s="177"/>
      <c r="AM147" s="177"/>
      <c r="AN147" s="177"/>
      <c r="AO147" s="177"/>
      <c r="AP147" s="177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</row>
    <row r="148" spans="1:85" ht="16.5" customHeight="1" x14ac:dyDescent="0.2">
      <c r="A148" s="346"/>
      <c r="B148" s="172" t="s">
        <v>146</v>
      </c>
      <c r="C148" s="172">
        <f>+C2</f>
        <v>18</v>
      </c>
      <c r="P148" s="173"/>
      <c r="Q148" s="346"/>
      <c r="R148" s="177"/>
      <c r="S148" s="177"/>
      <c r="T148" s="194"/>
      <c r="U148" s="175"/>
      <c r="V148" s="174"/>
      <c r="W148" s="174"/>
      <c r="X148" s="174"/>
      <c r="Y148" s="174"/>
      <c r="Z148" s="177"/>
      <c r="AA148" s="177"/>
      <c r="AB148" s="177"/>
      <c r="AC148" s="177"/>
      <c r="AD148" s="177"/>
      <c r="AE148" s="174"/>
      <c r="AF148" s="194"/>
      <c r="AG148" s="175"/>
      <c r="AH148" s="174"/>
      <c r="AI148" s="174"/>
      <c r="AJ148" s="174"/>
      <c r="AK148" s="174"/>
      <c r="AL148" s="177"/>
      <c r="AM148" s="177"/>
      <c r="AN148" s="177"/>
      <c r="AO148" s="177"/>
      <c r="AP148" s="177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</row>
    <row r="149" spans="1:85" ht="16.5" customHeight="1" thickBot="1" x14ac:dyDescent="0.3">
      <c r="A149" s="346"/>
      <c r="B149" s="267" t="s">
        <v>614</v>
      </c>
      <c r="C149" s="180" t="s">
        <v>152</v>
      </c>
      <c r="D149" s="180"/>
      <c r="E149" s="181"/>
      <c r="F149" s="180"/>
      <c r="G149" s="182" t="s">
        <v>8</v>
      </c>
      <c r="H149" s="182" t="s">
        <v>9</v>
      </c>
      <c r="I149" s="182" t="s">
        <v>10</v>
      </c>
      <c r="J149" s="182" t="s">
        <v>12</v>
      </c>
      <c r="K149" s="182" t="s">
        <v>13</v>
      </c>
      <c r="L149" s="182" t="s">
        <v>11</v>
      </c>
      <c r="M149" s="182" t="s">
        <v>5</v>
      </c>
      <c r="N149" s="182" t="s">
        <v>14</v>
      </c>
      <c r="O149" s="182" t="s">
        <v>3</v>
      </c>
      <c r="P149" s="182" t="str">
        <f>"Week "&amp;TEXT(C148-1,"##")</f>
        <v>Week 17</v>
      </c>
      <c r="Q149" s="346"/>
      <c r="R149" s="177"/>
      <c r="S149" s="177"/>
      <c r="T149" s="194"/>
      <c r="U149" s="175"/>
      <c r="V149" s="174"/>
      <c r="W149" s="174"/>
      <c r="X149" s="174"/>
      <c r="Y149" s="174"/>
      <c r="Z149" s="177"/>
      <c r="AA149" s="177"/>
      <c r="AB149" s="177"/>
      <c r="AC149" s="177"/>
      <c r="AD149" s="177"/>
      <c r="AE149" s="174"/>
      <c r="AF149" s="194"/>
      <c r="AG149" s="175"/>
      <c r="AH149" s="174"/>
      <c r="AI149" s="174"/>
      <c r="AJ149" s="174"/>
      <c r="AK149" s="174"/>
      <c r="AL149" s="177"/>
      <c r="AM149" s="177"/>
      <c r="AN149" s="177"/>
      <c r="AO149" s="177"/>
      <c r="AP149" s="177"/>
      <c r="AQ149" s="174"/>
      <c r="AR149" s="174"/>
      <c r="AS149" s="179"/>
      <c r="AT149" s="179"/>
      <c r="AU149" s="174"/>
      <c r="AV149" s="179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9"/>
      <c r="BO149" s="179"/>
      <c r="BP149" s="174"/>
      <c r="BQ149" s="179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</row>
    <row r="150" spans="1:85" ht="16.5" customHeight="1" x14ac:dyDescent="0.25">
      <c r="A150" s="346"/>
      <c r="B150" s="271" t="s">
        <v>615</v>
      </c>
      <c r="C150" s="272" t="s">
        <v>173</v>
      </c>
      <c r="D150" s="176"/>
      <c r="E150" s="184"/>
      <c r="F150" s="176"/>
      <c r="G150" s="362">
        <f>SUMIF($C$4:$C$11,$C150,G$4:G$11)+SUMIF($C$163:$C$170,$C150,G$163:G$170)</f>
        <v>13</v>
      </c>
      <c r="H150" s="362">
        <f t="shared" ref="H150:I150" si="138">SUMIF($C$4:$C$11,$C150,H$4:H$11)+SUMIF($C$163:$C$170,$C150,H$163:H$170)</f>
        <v>2</v>
      </c>
      <c r="I150" s="362">
        <f t="shared" si="138"/>
        <v>3</v>
      </c>
      <c r="J150" s="362">
        <f t="shared" ref="J150" si="139">G150*2+I150*1</f>
        <v>29</v>
      </c>
      <c r="K150" s="185">
        <f t="shared" ref="K150" si="140">+J150/((G150+H150+I150)*2)</f>
        <v>0.80555555555555558</v>
      </c>
      <c r="L150" s="362">
        <f t="shared" ref="L150:O150" si="141">SUMIF($C$4:$C$11,$C150,L$4:L$11)+SUMIF($C$163:$C$170,$C150,L$163:L$170)</f>
        <v>58</v>
      </c>
      <c r="M150" s="362">
        <f t="shared" si="141"/>
        <v>28</v>
      </c>
      <c r="N150" s="362">
        <f t="shared" si="141"/>
        <v>89</v>
      </c>
      <c r="O150" s="362">
        <f t="shared" si="141"/>
        <v>22</v>
      </c>
      <c r="P150" s="344">
        <v>1</v>
      </c>
      <c r="Q150" s="346"/>
      <c r="R150" s="177"/>
      <c r="S150" s="177"/>
      <c r="T150" s="194"/>
      <c r="U150" s="175"/>
      <c r="V150" s="174"/>
      <c r="W150" s="174"/>
      <c r="X150" s="174"/>
      <c r="Y150" s="174"/>
      <c r="Z150" s="177"/>
      <c r="AA150" s="177"/>
      <c r="AB150" s="177"/>
      <c r="AC150" s="177"/>
      <c r="AD150" s="177"/>
      <c r="AE150" s="174"/>
      <c r="AF150" s="194"/>
      <c r="AG150" s="175"/>
      <c r="AH150" s="174"/>
      <c r="AI150" s="174"/>
      <c r="AJ150" s="174"/>
      <c r="AK150" s="174"/>
      <c r="AL150" s="177"/>
      <c r="AM150" s="177"/>
      <c r="AN150" s="177"/>
      <c r="AO150" s="177"/>
      <c r="AP150" s="177"/>
      <c r="AQ150" s="174"/>
      <c r="AR150" s="174"/>
      <c r="BL150" s="174"/>
      <c r="BM150" s="174"/>
      <c r="BN150" s="177"/>
      <c r="BO150" s="177"/>
      <c r="BP150" s="174"/>
      <c r="BQ150" s="20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</row>
    <row r="151" spans="1:85" ht="16.5" customHeight="1" x14ac:dyDescent="0.25">
      <c r="A151" s="346"/>
      <c r="B151" s="271" t="s">
        <v>616</v>
      </c>
      <c r="C151" s="184" t="s">
        <v>23</v>
      </c>
      <c r="D151" s="176"/>
      <c r="E151" s="184"/>
      <c r="F151" s="176"/>
      <c r="G151" s="344">
        <f t="shared" ref="G151:I157" si="142">SUMIF($C$4:$C$11,$C151,G$4:G$11)+SUMIF($C$164:$C$170,$C151,G$164:G$170)</f>
        <v>11</v>
      </c>
      <c r="H151" s="344">
        <f t="shared" si="142"/>
        <v>6</v>
      </c>
      <c r="I151" s="344">
        <f t="shared" si="142"/>
        <v>1</v>
      </c>
      <c r="J151" s="344">
        <f t="shared" ref="J151:J157" si="143">G151*2+I151*1</f>
        <v>23</v>
      </c>
      <c r="K151" s="185">
        <f t="shared" ref="K151:K157" si="144">+J151/((G151+H151+I151)*2)</f>
        <v>0.63888888888888884</v>
      </c>
      <c r="L151" s="344">
        <f t="shared" ref="L151:O157" si="145">SUMIF($C$4:$C$11,$C151,L$4:L$11)+SUMIF($C$164:$C$170,$C151,L$164:L$170)</f>
        <v>57</v>
      </c>
      <c r="M151" s="344">
        <f t="shared" si="145"/>
        <v>50</v>
      </c>
      <c r="N151" s="344">
        <f t="shared" si="145"/>
        <v>90</v>
      </c>
      <c r="O151" s="344">
        <f t="shared" si="145"/>
        <v>34</v>
      </c>
      <c r="P151" s="344">
        <v>2</v>
      </c>
      <c r="Q151" s="346"/>
      <c r="R151" s="177"/>
      <c r="S151" s="177"/>
      <c r="T151" s="194"/>
      <c r="U151" s="175"/>
      <c r="V151" s="174"/>
      <c r="W151" s="174"/>
      <c r="X151" s="174"/>
      <c r="Y151" s="174"/>
      <c r="Z151" s="177"/>
      <c r="AA151" s="177"/>
      <c r="AB151" s="177"/>
      <c r="AC151" s="177"/>
      <c r="AD151" s="177"/>
      <c r="AE151" s="174"/>
      <c r="AF151" s="194"/>
      <c r="AG151" s="175"/>
      <c r="AH151" s="174"/>
      <c r="AI151" s="174"/>
      <c r="AJ151" s="174"/>
      <c r="AK151" s="174"/>
      <c r="AL151" s="177"/>
      <c r="AM151" s="177"/>
      <c r="AN151" s="177"/>
      <c r="AO151" s="177"/>
      <c r="AP151" s="177"/>
      <c r="AQ151" s="174"/>
      <c r="AR151" s="174"/>
      <c r="BL151" s="174"/>
      <c r="BM151" s="174"/>
      <c r="BN151" s="177"/>
      <c r="BO151" s="177"/>
      <c r="BP151" s="174"/>
      <c r="BQ151" s="248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</row>
    <row r="152" spans="1:85" ht="16.5" customHeight="1" x14ac:dyDescent="0.25">
      <c r="A152" s="346"/>
      <c r="B152" s="271" t="s">
        <v>617</v>
      </c>
      <c r="C152" s="184" t="s">
        <v>86</v>
      </c>
      <c r="D152" s="176"/>
      <c r="E152" s="184"/>
      <c r="F152" s="176"/>
      <c r="G152" s="344">
        <f t="shared" si="142"/>
        <v>11</v>
      </c>
      <c r="H152" s="344">
        <f t="shared" si="142"/>
        <v>6</v>
      </c>
      <c r="I152" s="344">
        <f t="shared" si="142"/>
        <v>1</v>
      </c>
      <c r="J152" s="344">
        <f t="shared" si="143"/>
        <v>23</v>
      </c>
      <c r="K152" s="185">
        <f t="shared" si="144"/>
        <v>0.63888888888888884</v>
      </c>
      <c r="L152" s="344">
        <f t="shared" si="145"/>
        <v>54</v>
      </c>
      <c r="M152" s="344">
        <f t="shared" si="145"/>
        <v>31</v>
      </c>
      <c r="N152" s="344">
        <f t="shared" si="145"/>
        <v>91</v>
      </c>
      <c r="O152" s="344">
        <f t="shared" si="145"/>
        <v>26</v>
      </c>
      <c r="P152" s="344">
        <v>3</v>
      </c>
      <c r="Q152" s="346"/>
      <c r="R152" s="177"/>
      <c r="S152" s="177"/>
      <c r="T152" s="194"/>
      <c r="U152" s="175"/>
      <c r="V152" s="174"/>
      <c r="W152" s="174"/>
      <c r="X152" s="174"/>
      <c r="Y152" s="174"/>
      <c r="Z152" s="177"/>
      <c r="AA152" s="177"/>
      <c r="AB152" s="177"/>
      <c r="AC152" s="177"/>
      <c r="AD152" s="177"/>
      <c r="AE152" s="174"/>
      <c r="AF152" s="194"/>
      <c r="AG152" s="175"/>
      <c r="AH152" s="174"/>
      <c r="AI152" s="174"/>
      <c r="AJ152" s="174"/>
      <c r="AK152" s="174"/>
      <c r="AL152" s="177"/>
      <c r="AM152" s="177"/>
      <c r="AN152" s="177"/>
      <c r="AO152" s="177"/>
      <c r="AP152" s="177"/>
      <c r="AQ152" s="174"/>
      <c r="AR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</row>
    <row r="153" spans="1:85" ht="16.5" customHeight="1" x14ac:dyDescent="0.25">
      <c r="A153" s="346"/>
      <c r="B153" s="271" t="s">
        <v>618</v>
      </c>
      <c r="C153" s="272" t="s">
        <v>172</v>
      </c>
      <c r="D153" s="176"/>
      <c r="E153" s="176"/>
      <c r="F153" s="176"/>
      <c r="G153" s="344">
        <f t="shared" si="142"/>
        <v>6</v>
      </c>
      <c r="H153" s="344">
        <f t="shared" si="142"/>
        <v>7</v>
      </c>
      <c r="I153" s="344">
        <f t="shared" si="142"/>
        <v>5</v>
      </c>
      <c r="J153" s="344">
        <f t="shared" si="143"/>
        <v>17</v>
      </c>
      <c r="K153" s="185">
        <f t="shared" si="144"/>
        <v>0.47222222222222221</v>
      </c>
      <c r="L153" s="344">
        <f t="shared" si="145"/>
        <v>47</v>
      </c>
      <c r="M153" s="344">
        <f t="shared" si="145"/>
        <v>43</v>
      </c>
      <c r="N153" s="344">
        <f t="shared" si="145"/>
        <v>70</v>
      </c>
      <c r="O153" s="344">
        <f t="shared" si="145"/>
        <v>28</v>
      </c>
      <c r="P153" s="344">
        <v>4</v>
      </c>
      <c r="Q153" s="346"/>
      <c r="R153" s="249"/>
      <c r="S153" s="249"/>
      <c r="T153" s="194"/>
      <c r="U153" s="175"/>
      <c r="V153" s="174"/>
      <c r="W153" s="174"/>
      <c r="X153" s="174"/>
      <c r="Y153" s="174"/>
      <c r="Z153" s="177"/>
      <c r="AA153" s="177"/>
      <c r="AB153" s="177"/>
      <c r="AC153" s="177"/>
      <c r="AD153" s="177"/>
      <c r="AE153" s="174"/>
      <c r="AF153" s="194"/>
      <c r="AG153" s="175"/>
      <c r="AH153" s="174"/>
      <c r="AI153" s="174"/>
      <c r="AJ153" s="174"/>
      <c r="AK153" s="174"/>
      <c r="AL153" s="177"/>
      <c r="AM153" s="177"/>
      <c r="AN153" s="177"/>
      <c r="AO153" s="177"/>
      <c r="AP153" s="177"/>
      <c r="AQ153" s="174"/>
      <c r="AR153" s="174"/>
      <c r="BL153" s="174"/>
      <c r="BM153" s="174"/>
      <c r="BN153" s="175"/>
      <c r="BO153" s="175"/>
      <c r="BP153" s="174"/>
      <c r="BQ153" s="205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</row>
    <row r="154" spans="1:85" ht="16.5" customHeight="1" x14ac:dyDescent="0.25">
      <c r="A154" s="346"/>
      <c r="B154" s="271" t="s">
        <v>619</v>
      </c>
      <c r="C154" s="184" t="s">
        <v>53</v>
      </c>
      <c r="D154" s="176"/>
      <c r="E154" s="184"/>
      <c r="F154" s="176"/>
      <c r="G154" s="344">
        <f t="shared" si="142"/>
        <v>8</v>
      </c>
      <c r="H154" s="344">
        <f t="shared" si="142"/>
        <v>8</v>
      </c>
      <c r="I154" s="344">
        <f t="shared" si="142"/>
        <v>2</v>
      </c>
      <c r="J154" s="344">
        <f t="shared" si="143"/>
        <v>18</v>
      </c>
      <c r="K154" s="185">
        <f t="shared" si="144"/>
        <v>0.5</v>
      </c>
      <c r="L154" s="344">
        <f t="shared" si="145"/>
        <v>58</v>
      </c>
      <c r="M154" s="344">
        <f t="shared" si="145"/>
        <v>57</v>
      </c>
      <c r="N154" s="344">
        <f t="shared" si="145"/>
        <v>79</v>
      </c>
      <c r="O154" s="344">
        <f t="shared" si="145"/>
        <v>30</v>
      </c>
      <c r="P154" s="344">
        <v>5</v>
      </c>
      <c r="Q154" s="346"/>
      <c r="R154" s="249"/>
      <c r="S154" s="249"/>
      <c r="T154" s="194"/>
      <c r="U154" s="175"/>
      <c r="V154" s="174"/>
      <c r="W154" s="174"/>
      <c r="X154" s="174"/>
      <c r="Y154" s="174"/>
      <c r="Z154" s="177"/>
      <c r="AA154" s="177"/>
      <c r="AB154" s="177"/>
      <c r="AC154" s="177"/>
      <c r="AD154" s="177"/>
      <c r="AE154" s="174"/>
      <c r="AF154" s="194"/>
      <c r="AG154" s="175"/>
      <c r="AH154" s="174"/>
      <c r="AI154" s="174"/>
      <c r="AJ154" s="174"/>
      <c r="AK154" s="174"/>
      <c r="AL154" s="177"/>
      <c r="AM154" s="177"/>
      <c r="AN154" s="177"/>
      <c r="AO154" s="177"/>
      <c r="AP154" s="177"/>
      <c r="AQ154" s="174"/>
      <c r="AR154" s="174"/>
      <c r="BL154" s="174"/>
      <c r="BM154" s="174"/>
      <c r="BN154" s="205"/>
      <c r="BO154" s="205"/>
      <c r="BP154" s="174"/>
      <c r="BQ154" s="205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</row>
    <row r="155" spans="1:85" ht="16.5" customHeight="1" x14ac:dyDescent="0.25">
      <c r="A155" s="346"/>
      <c r="B155" s="271" t="s">
        <v>620</v>
      </c>
      <c r="C155" s="184" t="s">
        <v>15</v>
      </c>
      <c r="D155" s="176"/>
      <c r="E155" s="184"/>
      <c r="F155" s="176"/>
      <c r="G155" s="344">
        <f t="shared" si="142"/>
        <v>4</v>
      </c>
      <c r="H155" s="344">
        <f t="shared" si="142"/>
        <v>7</v>
      </c>
      <c r="I155" s="344">
        <f t="shared" si="142"/>
        <v>7</v>
      </c>
      <c r="J155" s="344">
        <f t="shared" si="143"/>
        <v>15</v>
      </c>
      <c r="K155" s="185">
        <f t="shared" si="144"/>
        <v>0.41666666666666669</v>
      </c>
      <c r="L155" s="344">
        <f t="shared" si="145"/>
        <v>60</v>
      </c>
      <c r="M155" s="344">
        <f t="shared" si="145"/>
        <v>63</v>
      </c>
      <c r="N155" s="344">
        <f t="shared" si="145"/>
        <v>84</v>
      </c>
      <c r="O155" s="344">
        <f t="shared" si="145"/>
        <v>20</v>
      </c>
      <c r="P155" s="344">
        <v>6</v>
      </c>
      <c r="Q155" s="346"/>
      <c r="R155" s="249"/>
      <c r="S155" s="249"/>
      <c r="T155" s="194"/>
      <c r="U155" s="175"/>
      <c r="V155" s="174"/>
      <c r="W155" s="174"/>
      <c r="X155" s="174"/>
      <c r="Y155" s="174"/>
      <c r="Z155" s="177"/>
      <c r="AA155" s="177"/>
      <c r="AB155" s="177"/>
      <c r="AC155" s="177"/>
      <c r="AD155" s="177"/>
      <c r="AE155" s="174"/>
      <c r="AF155" s="194"/>
      <c r="AG155" s="175"/>
      <c r="AH155" s="174"/>
      <c r="AI155" s="174"/>
      <c r="AJ155" s="174"/>
      <c r="AK155" s="174"/>
      <c r="AL155" s="177"/>
      <c r="AM155" s="177"/>
      <c r="AN155" s="177"/>
      <c r="AO155" s="177"/>
      <c r="AP155" s="177"/>
      <c r="AQ155" s="174"/>
      <c r="AR155" s="174"/>
      <c r="BL155" s="174"/>
      <c r="BM155" s="174"/>
      <c r="BN155" s="177"/>
      <c r="BO155" s="177"/>
      <c r="BP155" s="174"/>
      <c r="BQ155" s="175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</row>
    <row r="156" spans="1:85" ht="16.5" customHeight="1" x14ac:dyDescent="0.25">
      <c r="A156" s="346"/>
      <c r="B156" s="271" t="s">
        <v>621</v>
      </c>
      <c r="C156" s="184" t="s">
        <v>51</v>
      </c>
      <c r="D156" s="176"/>
      <c r="E156" s="176"/>
      <c r="F156" s="176"/>
      <c r="G156" s="344">
        <f t="shared" si="142"/>
        <v>3</v>
      </c>
      <c r="H156" s="344">
        <f t="shared" si="142"/>
        <v>12</v>
      </c>
      <c r="I156" s="344">
        <f t="shared" si="142"/>
        <v>3</v>
      </c>
      <c r="J156" s="344">
        <f t="shared" si="143"/>
        <v>9</v>
      </c>
      <c r="K156" s="185">
        <f t="shared" si="144"/>
        <v>0.25</v>
      </c>
      <c r="L156" s="344">
        <f t="shared" si="145"/>
        <v>34</v>
      </c>
      <c r="M156" s="344">
        <f t="shared" si="145"/>
        <v>66</v>
      </c>
      <c r="N156" s="344">
        <f t="shared" si="145"/>
        <v>42</v>
      </c>
      <c r="O156" s="344">
        <f t="shared" si="145"/>
        <v>8</v>
      </c>
      <c r="P156" s="344">
        <v>7</v>
      </c>
      <c r="Q156" s="346"/>
      <c r="R156" s="249"/>
      <c r="S156" s="249"/>
      <c r="T156" s="194"/>
      <c r="U156" s="175"/>
      <c r="V156" s="174"/>
      <c r="W156" s="174"/>
      <c r="X156" s="174"/>
      <c r="Y156" s="174"/>
      <c r="Z156" s="177"/>
      <c r="AA156" s="177"/>
      <c r="AB156" s="177"/>
      <c r="AC156" s="177"/>
      <c r="AD156" s="177"/>
      <c r="AE156" s="174"/>
      <c r="AF156" s="194"/>
      <c r="AG156" s="175"/>
      <c r="AH156" s="174"/>
      <c r="AI156" s="174"/>
      <c r="AJ156" s="174"/>
      <c r="AK156" s="174"/>
      <c r="AL156" s="177"/>
      <c r="AM156" s="177"/>
      <c r="AN156" s="177"/>
      <c r="AO156" s="177"/>
      <c r="AP156" s="177"/>
      <c r="AQ156" s="174"/>
      <c r="AR156" s="174"/>
      <c r="BL156" s="174"/>
      <c r="BM156" s="174"/>
      <c r="BN156" s="177"/>
      <c r="BO156" s="177"/>
      <c r="BP156" s="174"/>
      <c r="BQ156" s="205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</row>
    <row r="157" spans="1:85" ht="16.5" customHeight="1" thickBot="1" x14ac:dyDescent="0.3">
      <c r="A157" s="346"/>
      <c r="B157" s="271" t="s">
        <v>700</v>
      </c>
      <c r="C157" s="184" t="s">
        <v>21</v>
      </c>
      <c r="D157" s="176"/>
      <c r="E157" s="176"/>
      <c r="F157" s="176"/>
      <c r="G157" s="344">
        <f t="shared" si="142"/>
        <v>4</v>
      </c>
      <c r="H157" s="344">
        <f t="shared" si="142"/>
        <v>12</v>
      </c>
      <c r="I157" s="344">
        <f t="shared" si="142"/>
        <v>2</v>
      </c>
      <c r="J157" s="344">
        <f t="shared" si="143"/>
        <v>10</v>
      </c>
      <c r="K157" s="185">
        <f t="shared" si="144"/>
        <v>0.27777777777777779</v>
      </c>
      <c r="L157" s="344">
        <f t="shared" si="145"/>
        <v>29</v>
      </c>
      <c r="M157" s="344">
        <f t="shared" si="145"/>
        <v>59</v>
      </c>
      <c r="N157" s="344">
        <f t="shared" si="145"/>
        <v>38</v>
      </c>
      <c r="O157" s="344">
        <f t="shared" si="145"/>
        <v>18</v>
      </c>
      <c r="P157" s="344">
        <v>8</v>
      </c>
      <c r="Q157" s="346"/>
      <c r="R157" s="249"/>
      <c r="S157" s="249"/>
      <c r="T157" s="194"/>
      <c r="U157" s="175"/>
      <c r="V157" s="174"/>
      <c r="W157" s="174"/>
      <c r="X157" s="174"/>
      <c r="Y157" s="174"/>
      <c r="Z157" s="177"/>
      <c r="AA157" s="177"/>
      <c r="AB157" s="177"/>
      <c r="AC157" s="177"/>
      <c r="AD157" s="177"/>
      <c r="AE157" s="174"/>
      <c r="AF157" s="194"/>
      <c r="AG157" s="175"/>
      <c r="AH157" s="174"/>
      <c r="AI157" s="174"/>
      <c r="AJ157" s="174"/>
      <c r="AK157" s="174"/>
      <c r="AL157" s="177"/>
      <c r="AM157" s="177"/>
      <c r="AN157" s="177"/>
      <c r="AO157" s="177"/>
      <c r="AP157" s="177"/>
      <c r="AQ157" s="250"/>
      <c r="AR157" s="174"/>
      <c r="BL157" s="174"/>
      <c r="BM157" s="174"/>
      <c r="BN157" s="177"/>
      <c r="BO157" s="177"/>
      <c r="BP157" s="174"/>
      <c r="BQ157" s="175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</row>
    <row r="158" spans="1:85" ht="16.5" customHeight="1" x14ac:dyDescent="0.2">
      <c r="A158" s="346"/>
      <c r="B158" s="207"/>
      <c r="C158" s="207"/>
      <c r="D158" s="207"/>
      <c r="E158" s="208"/>
      <c r="F158" s="207"/>
      <c r="G158" s="209">
        <f>SUM(G150:G157)</f>
        <v>60</v>
      </c>
      <c r="H158" s="209">
        <f>SUM(H150:H157)</f>
        <v>60</v>
      </c>
      <c r="I158" s="209">
        <f>SUM(I150:I157)</f>
        <v>24</v>
      </c>
      <c r="J158" s="209"/>
      <c r="K158" s="209"/>
      <c r="L158" s="209">
        <f>SUM(L150:L157)</f>
        <v>397</v>
      </c>
      <c r="M158" s="209">
        <f>SUM(M150:M157)</f>
        <v>397</v>
      </c>
      <c r="N158" s="209">
        <f>SUM(N150:N157)</f>
        <v>583</v>
      </c>
      <c r="O158" s="209">
        <f>SUM(O150:O157)</f>
        <v>186</v>
      </c>
      <c r="P158" s="208"/>
      <c r="Q158" s="346"/>
      <c r="R158" s="249"/>
      <c r="S158" s="249"/>
      <c r="T158" s="194"/>
      <c r="U158" s="175"/>
      <c r="V158" s="174"/>
      <c r="W158" s="174"/>
      <c r="X158" s="174"/>
      <c r="Y158" s="174"/>
      <c r="Z158" s="177"/>
      <c r="AA158" s="177"/>
      <c r="AB158" s="177"/>
      <c r="AC158" s="177"/>
      <c r="AD158" s="177"/>
      <c r="AE158" s="174"/>
      <c r="AF158" s="194"/>
      <c r="AG158" s="175"/>
      <c r="AH158" s="174"/>
      <c r="AI158" s="174"/>
      <c r="AJ158" s="174"/>
      <c r="AK158" s="174"/>
      <c r="AL158" s="177"/>
      <c r="AM158" s="177"/>
      <c r="AN158" s="177"/>
      <c r="AO158" s="177"/>
      <c r="AP158" s="177"/>
      <c r="AQ158" s="177"/>
      <c r="AR158" s="174"/>
      <c r="BL158" s="174"/>
      <c r="BM158" s="174"/>
      <c r="BN158" s="177"/>
      <c r="BO158" s="177"/>
      <c r="BP158" s="174"/>
      <c r="BQ158" s="175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</row>
    <row r="159" spans="1:85" ht="16.5" customHeight="1" x14ac:dyDescent="0.2">
      <c r="A159" s="346"/>
      <c r="B159" s="344"/>
      <c r="C159" s="184"/>
      <c r="D159" s="176"/>
      <c r="E159" s="176"/>
      <c r="F159" s="176"/>
      <c r="G159" s="344"/>
      <c r="H159" s="344"/>
      <c r="I159" s="344"/>
      <c r="J159" s="344"/>
      <c r="K159" s="185"/>
      <c r="L159" s="344"/>
      <c r="M159" s="344"/>
      <c r="N159" s="344"/>
      <c r="O159" s="344"/>
      <c r="P159" s="344"/>
      <c r="Q159" s="346"/>
      <c r="R159" s="249"/>
      <c r="S159" s="249"/>
      <c r="T159" s="194"/>
      <c r="U159" s="175"/>
      <c r="V159" s="174"/>
      <c r="W159" s="174"/>
      <c r="X159" s="174"/>
      <c r="Y159" s="174"/>
      <c r="Z159" s="177"/>
      <c r="AA159" s="177"/>
      <c r="AB159" s="177"/>
      <c r="AC159" s="177"/>
      <c r="AD159" s="177"/>
      <c r="AE159" s="174"/>
      <c r="AF159" s="194"/>
      <c r="AG159" s="175"/>
      <c r="AH159" s="174"/>
      <c r="AI159" s="174"/>
      <c r="AJ159" s="174"/>
      <c r="AK159" s="174"/>
      <c r="AL159" s="177"/>
      <c r="AM159" s="177"/>
      <c r="AN159" s="177"/>
      <c r="AO159" s="177"/>
      <c r="AP159" s="177"/>
      <c r="AQ159" s="177"/>
      <c r="AR159" s="174"/>
      <c r="BL159" s="174"/>
      <c r="BM159" s="174"/>
      <c r="BN159" s="177"/>
      <c r="BO159" s="177"/>
      <c r="BP159" s="174"/>
      <c r="BQ159" s="175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</row>
    <row r="160" spans="1:85" ht="16.5" customHeight="1" x14ac:dyDescent="0.2">
      <c r="A160" s="346"/>
      <c r="B160" s="344"/>
      <c r="C160" s="184"/>
      <c r="D160" s="176"/>
      <c r="E160" s="176"/>
      <c r="F160" s="176"/>
      <c r="G160" s="344"/>
      <c r="H160" s="344"/>
      <c r="I160" s="344"/>
      <c r="J160" s="344"/>
      <c r="K160" s="185"/>
      <c r="L160" s="344"/>
      <c r="M160" s="344"/>
      <c r="N160" s="344"/>
      <c r="O160" s="344"/>
      <c r="P160" s="344"/>
      <c r="Q160" s="346"/>
      <c r="R160" s="249"/>
      <c r="S160" s="249"/>
      <c r="T160" s="194"/>
      <c r="U160" s="175"/>
      <c r="V160" s="174"/>
      <c r="W160" s="174"/>
      <c r="X160" s="174"/>
      <c r="Y160" s="174"/>
      <c r="Z160" s="177"/>
      <c r="AA160" s="177"/>
      <c r="AB160" s="177"/>
      <c r="AC160" s="177"/>
      <c r="AD160" s="177"/>
      <c r="AE160" s="174"/>
      <c r="AF160" s="194"/>
      <c r="AG160" s="175"/>
      <c r="AH160" s="174"/>
      <c r="AI160" s="174"/>
      <c r="AJ160" s="175"/>
      <c r="AK160" s="174"/>
      <c r="AL160" s="177"/>
      <c r="AM160" s="177"/>
      <c r="AN160" s="177"/>
      <c r="AO160" s="177"/>
      <c r="AP160" s="177"/>
      <c r="AQ160" s="177"/>
      <c r="AR160" s="174"/>
      <c r="BL160" s="174"/>
      <c r="BM160" s="174"/>
      <c r="BN160" s="177"/>
      <c r="BO160" s="177"/>
      <c r="BP160" s="174"/>
      <c r="BQ160" s="175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</row>
    <row r="161" spans="1:85" ht="16.5" customHeight="1" x14ac:dyDescent="0.2">
      <c r="A161" s="178"/>
      <c r="B161" s="408" t="s">
        <v>651</v>
      </c>
      <c r="C161" s="408"/>
      <c r="D161" s="408"/>
      <c r="E161" s="408"/>
      <c r="F161" s="408"/>
      <c r="G161" s="408"/>
      <c r="H161" s="408"/>
      <c r="I161" s="408"/>
      <c r="J161" s="408"/>
      <c r="K161" s="408"/>
      <c r="L161" s="408"/>
      <c r="M161" s="408"/>
      <c r="N161" s="408"/>
      <c r="O161" s="408"/>
      <c r="P161" s="408"/>
      <c r="Q161" s="178"/>
      <c r="R161" s="249"/>
      <c r="S161" s="249"/>
      <c r="T161" s="194"/>
      <c r="U161" s="175"/>
      <c r="V161" s="174"/>
      <c r="W161" s="174"/>
      <c r="X161" s="174"/>
      <c r="Y161" s="174"/>
      <c r="Z161" s="177"/>
      <c r="AA161" s="177"/>
      <c r="AB161" s="177"/>
      <c r="AC161" s="177"/>
      <c r="AD161" s="177"/>
      <c r="AE161" s="174"/>
      <c r="AF161" s="194"/>
      <c r="AG161" s="175"/>
      <c r="AH161" s="174"/>
      <c r="AI161" s="174"/>
      <c r="AJ161" s="174"/>
      <c r="AK161" s="174"/>
      <c r="AL161" s="177"/>
      <c r="AM161" s="177"/>
      <c r="AN161" s="177"/>
      <c r="AO161" s="177"/>
      <c r="AP161" s="177"/>
      <c r="AQ161" s="177"/>
      <c r="AR161" s="174"/>
      <c r="BL161" s="174"/>
      <c r="BM161" s="174"/>
      <c r="BN161" s="177"/>
      <c r="BO161" s="177"/>
      <c r="BP161" s="174"/>
      <c r="BQ161" s="175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</row>
    <row r="162" spans="1:85" ht="16.5" customHeight="1" thickBot="1" x14ac:dyDescent="0.3">
      <c r="A162" s="178"/>
      <c r="B162" s="267" t="s">
        <v>151</v>
      </c>
      <c r="C162" s="267" t="s">
        <v>152</v>
      </c>
      <c r="D162" s="267"/>
      <c r="E162" s="268"/>
      <c r="F162" s="267"/>
      <c r="G162" s="269" t="s">
        <v>8</v>
      </c>
      <c r="H162" s="269" t="s">
        <v>9</v>
      </c>
      <c r="I162" s="269" t="s">
        <v>10</v>
      </c>
      <c r="J162" s="269" t="s">
        <v>12</v>
      </c>
      <c r="K162" s="269" t="s">
        <v>13</v>
      </c>
      <c r="L162" s="269" t="s">
        <v>11</v>
      </c>
      <c r="M162" s="269" t="s">
        <v>5</v>
      </c>
      <c r="N162" s="269" t="s">
        <v>14</v>
      </c>
      <c r="O162" s="269" t="s">
        <v>3</v>
      </c>
      <c r="P162" s="269" t="s">
        <v>668</v>
      </c>
      <c r="Q162" s="178"/>
      <c r="R162" s="249"/>
      <c r="S162" s="249"/>
      <c r="T162" s="194"/>
      <c r="U162" s="175"/>
      <c r="V162" s="174"/>
      <c r="W162" s="174"/>
      <c r="X162" s="174"/>
      <c r="Y162" s="174"/>
      <c r="Z162" s="177"/>
      <c r="AA162" s="177"/>
      <c r="AB162" s="177"/>
      <c r="AC162" s="177"/>
      <c r="AD162" s="177"/>
      <c r="AE162" s="174"/>
      <c r="AF162" s="194"/>
      <c r="AG162" s="175"/>
      <c r="AH162" s="174"/>
      <c r="AI162" s="174"/>
      <c r="AJ162" s="174"/>
      <c r="AK162" s="174"/>
      <c r="AL162" s="177"/>
      <c r="AM162" s="177"/>
      <c r="AN162" s="177"/>
      <c r="AO162" s="177"/>
      <c r="AP162" s="177"/>
      <c r="AQ162" s="177"/>
      <c r="AR162" s="174"/>
      <c r="AS162" s="176"/>
      <c r="AT162" s="176"/>
      <c r="AU162" s="174"/>
      <c r="AV162" s="176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7"/>
      <c r="BO162" s="177"/>
      <c r="BP162" s="174"/>
      <c r="BQ162" s="175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</row>
    <row r="163" spans="1:85" ht="16.5" customHeight="1" x14ac:dyDescent="0.25">
      <c r="A163" s="178"/>
      <c r="B163" s="362">
        <v>5</v>
      </c>
      <c r="C163" s="272" t="s">
        <v>173</v>
      </c>
      <c r="D163" s="259"/>
      <c r="E163" s="272"/>
      <c r="F163" s="259"/>
      <c r="G163" s="271">
        <v>10</v>
      </c>
      <c r="H163" s="271">
        <v>2</v>
      </c>
      <c r="I163" s="271">
        <v>3</v>
      </c>
      <c r="J163" s="271">
        <v>23</v>
      </c>
      <c r="K163" s="273">
        <v>0.76666666666666672</v>
      </c>
      <c r="L163" s="271">
        <v>47</v>
      </c>
      <c r="M163" s="271">
        <v>23</v>
      </c>
      <c r="N163" s="271">
        <v>75</v>
      </c>
      <c r="O163" s="271">
        <v>20</v>
      </c>
      <c r="P163" s="271">
        <v>1</v>
      </c>
      <c r="Q163" s="178"/>
      <c r="R163" s="249"/>
      <c r="S163" s="249"/>
      <c r="T163" s="194"/>
      <c r="U163" s="175"/>
      <c r="V163" s="174"/>
      <c r="W163" s="174"/>
      <c r="X163" s="174"/>
      <c r="Y163" s="174"/>
      <c r="Z163" s="177"/>
      <c r="AA163" s="177"/>
      <c r="AB163" s="177"/>
      <c r="AC163" s="177"/>
      <c r="AD163" s="177"/>
      <c r="AE163" s="174"/>
      <c r="AF163" s="174"/>
      <c r="AG163" s="175"/>
      <c r="AH163" s="174"/>
      <c r="AI163" s="174"/>
      <c r="AJ163" s="174"/>
      <c r="AK163" s="174"/>
      <c r="AL163" s="177"/>
      <c r="AM163" s="177"/>
      <c r="AN163" s="177"/>
      <c r="AO163" s="177"/>
      <c r="AP163" s="177"/>
      <c r="AQ163" s="177"/>
      <c r="AR163" s="174"/>
      <c r="AS163" s="177"/>
      <c r="AT163" s="177"/>
      <c r="AU163" s="174"/>
      <c r="AV163" s="175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205"/>
      <c r="BO163" s="205"/>
      <c r="BP163" s="174"/>
      <c r="BQ163" s="205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</row>
    <row r="164" spans="1:85" ht="16.5" customHeight="1" x14ac:dyDescent="0.25">
      <c r="A164" s="178"/>
      <c r="B164" s="344">
        <v>8</v>
      </c>
      <c r="C164" s="272" t="s">
        <v>23</v>
      </c>
      <c r="D164" s="259"/>
      <c r="E164" s="259"/>
      <c r="F164" s="259"/>
      <c r="G164" s="271">
        <v>9</v>
      </c>
      <c r="H164" s="271">
        <v>5</v>
      </c>
      <c r="I164" s="271">
        <v>1</v>
      </c>
      <c r="J164" s="271">
        <v>19</v>
      </c>
      <c r="K164" s="273">
        <v>0.6333333333333333</v>
      </c>
      <c r="L164" s="271">
        <v>47</v>
      </c>
      <c r="M164" s="271">
        <v>41</v>
      </c>
      <c r="N164" s="271">
        <v>76</v>
      </c>
      <c r="O164" s="271">
        <v>14</v>
      </c>
      <c r="P164" s="271">
        <v>3</v>
      </c>
      <c r="Q164" s="178"/>
      <c r="R164" s="249"/>
      <c r="S164" s="249"/>
      <c r="T164" s="194"/>
      <c r="U164" s="175"/>
      <c r="V164" s="174"/>
      <c r="W164" s="174"/>
      <c r="X164" s="174"/>
      <c r="Y164" s="174"/>
      <c r="Z164" s="177"/>
      <c r="AA164" s="177"/>
      <c r="AB164" s="177"/>
      <c r="AC164" s="177"/>
      <c r="AD164" s="177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7"/>
      <c r="AR164" s="174"/>
      <c r="BL164" s="174"/>
      <c r="BM164" s="174"/>
      <c r="BN164" s="177"/>
      <c r="BO164" s="177"/>
      <c r="BP164" s="174"/>
      <c r="BQ164" s="175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</row>
    <row r="165" spans="1:85" ht="16.5" customHeight="1" x14ac:dyDescent="0.25">
      <c r="A165" s="178"/>
      <c r="B165" s="344">
        <v>7</v>
      </c>
      <c r="C165" s="272" t="s">
        <v>86</v>
      </c>
      <c r="D165" s="259"/>
      <c r="E165" s="272"/>
      <c r="F165" s="259"/>
      <c r="G165" s="271">
        <v>8</v>
      </c>
      <c r="H165" s="271">
        <v>6</v>
      </c>
      <c r="I165" s="271">
        <v>1</v>
      </c>
      <c r="J165" s="271">
        <v>17</v>
      </c>
      <c r="K165" s="273">
        <v>0.56666666666666665</v>
      </c>
      <c r="L165" s="271">
        <v>42</v>
      </c>
      <c r="M165" s="271">
        <v>26</v>
      </c>
      <c r="N165" s="271">
        <v>68</v>
      </c>
      <c r="O165" s="271">
        <v>20</v>
      </c>
      <c r="P165" s="271">
        <v>2</v>
      </c>
      <c r="Q165" s="178"/>
      <c r="R165" s="249"/>
      <c r="S165" s="249"/>
      <c r="T165" s="174"/>
      <c r="U165" s="175"/>
      <c r="V165" s="174"/>
      <c r="W165" s="174"/>
      <c r="X165" s="174"/>
      <c r="Y165" s="174"/>
      <c r="Z165" s="177"/>
      <c r="AA165" s="177"/>
      <c r="AB165" s="177"/>
      <c r="AC165" s="177"/>
      <c r="AD165" s="177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7"/>
      <c r="AR165" s="174"/>
      <c r="BL165" s="174"/>
      <c r="BM165" s="174"/>
      <c r="BN165" s="177"/>
      <c r="BO165" s="177"/>
      <c r="BP165" s="174"/>
      <c r="BQ165" s="175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</row>
    <row r="166" spans="1:85" ht="16.5" customHeight="1" x14ac:dyDescent="0.25">
      <c r="A166" s="178"/>
      <c r="B166" s="344">
        <v>2</v>
      </c>
      <c r="C166" s="272" t="s">
        <v>172</v>
      </c>
      <c r="D166" s="259"/>
      <c r="E166" s="259"/>
      <c r="F166" s="259"/>
      <c r="G166" s="271">
        <v>6</v>
      </c>
      <c r="H166" s="271">
        <v>5</v>
      </c>
      <c r="I166" s="271">
        <v>4</v>
      </c>
      <c r="J166" s="271">
        <v>16</v>
      </c>
      <c r="K166" s="273">
        <v>0.53333333333333333</v>
      </c>
      <c r="L166" s="271">
        <v>38</v>
      </c>
      <c r="M166" s="271">
        <v>32</v>
      </c>
      <c r="N166" s="271">
        <v>55</v>
      </c>
      <c r="O166" s="271">
        <v>18</v>
      </c>
      <c r="P166" s="271">
        <v>4</v>
      </c>
      <c r="Q166" s="178"/>
      <c r="R166" s="249"/>
      <c r="S166" s="249"/>
      <c r="T166" s="174"/>
      <c r="U166" s="175"/>
      <c r="V166" s="174"/>
      <c r="W166" s="174"/>
      <c r="X166" s="174"/>
      <c r="Y166" s="174"/>
      <c r="Z166" s="177"/>
      <c r="AA166" s="177"/>
      <c r="AB166" s="177"/>
      <c r="AC166" s="177"/>
      <c r="AD166" s="177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7"/>
      <c r="AR166" s="174"/>
      <c r="BL166" s="174"/>
      <c r="BM166" s="174"/>
      <c r="BN166" s="177"/>
      <c r="BO166" s="177"/>
      <c r="BP166" s="174"/>
      <c r="BQ166" s="175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</row>
    <row r="167" spans="1:85" ht="16.5" customHeight="1" x14ac:dyDescent="0.25">
      <c r="A167" s="178"/>
      <c r="B167" s="344">
        <v>3</v>
      </c>
      <c r="C167" s="272" t="s">
        <v>53</v>
      </c>
      <c r="D167" s="259"/>
      <c r="E167" s="272"/>
      <c r="F167" s="259"/>
      <c r="G167" s="271">
        <v>7</v>
      </c>
      <c r="H167" s="271">
        <v>7</v>
      </c>
      <c r="I167" s="271">
        <v>1</v>
      </c>
      <c r="J167" s="271">
        <v>15</v>
      </c>
      <c r="K167" s="273">
        <v>0.5</v>
      </c>
      <c r="L167" s="271">
        <v>51</v>
      </c>
      <c r="M167" s="271">
        <v>48</v>
      </c>
      <c r="N167" s="271">
        <v>69</v>
      </c>
      <c r="O167" s="271">
        <v>24</v>
      </c>
      <c r="P167" s="271">
        <v>5</v>
      </c>
      <c r="Q167" s="178"/>
      <c r="R167" s="249"/>
      <c r="S167" s="249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7"/>
      <c r="AR167" s="174"/>
      <c r="BL167" s="174"/>
      <c r="BM167" s="174"/>
      <c r="BN167" s="177"/>
      <c r="BO167" s="177"/>
      <c r="BP167" s="174"/>
      <c r="BQ167" s="175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</row>
    <row r="168" spans="1:85" ht="16.5" customHeight="1" x14ac:dyDescent="0.25">
      <c r="A168" s="178"/>
      <c r="B168" s="344">
        <v>6</v>
      </c>
      <c r="C168" s="272" t="s">
        <v>15</v>
      </c>
      <c r="D168" s="259"/>
      <c r="E168" s="272"/>
      <c r="F168" s="259"/>
      <c r="G168" s="271">
        <v>4</v>
      </c>
      <c r="H168" s="271">
        <v>6</v>
      </c>
      <c r="I168" s="271">
        <v>5</v>
      </c>
      <c r="J168" s="271">
        <v>13</v>
      </c>
      <c r="K168" s="273">
        <v>0.43333333333333335</v>
      </c>
      <c r="L168" s="271">
        <v>52</v>
      </c>
      <c r="M168" s="271">
        <v>52</v>
      </c>
      <c r="N168" s="271">
        <v>73</v>
      </c>
      <c r="O168" s="271">
        <v>12</v>
      </c>
      <c r="P168" s="271">
        <v>6</v>
      </c>
      <c r="Q168" s="178"/>
      <c r="R168" s="249"/>
      <c r="S168" s="249"/>
      <c r="T168" s="184"/>
      <c r="U168" s="184"/>
      <c r="V168" s="184"/>
      <c r="W168" s="344"/>
      <c r="X168" s="344"/>
      <c r="Y168" s="344"/>
      <c r="Z168" s="344"/>
      <c r="AA168" s="344"/>
      <c r="AB168" s="344"/>
      <c r="AC168" s="344"/>
      <c r="AD168" s="344"/>
      <c r="AE168" s="174"/>
      <c r="AF168" s="184"/>
      <c r="AG168" s="184"/>
      <c r="AH168" s="184"/>
      <c r="AI168" s="344"/>
      <c r="AJ168" s="344"/>
      <c r="AK168" s="344"/>
      <c r="AL168" s="344"/>
      <c r="AM168" s="344"/>
      <c r="AN168" s="344"/>
      <c r="AO168" s="344"/>
      <c r="AP168" s="344"/>
      <c r="AQ168" s="177"/>
      <c r="AR168" s="174"/>
      <c r="BL168" s="174"/>
      <c r="BM168" s="174"/>
      <c r="BN168" s="177"/>
      <c r="BO168" s="177"/>
      <c r="BP168" s="174"/>
      <c r="BQ168" s="175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</row>
    <row r="169" spans="1:85" ht="16.5" customHeight="1" x14ac:dyDescent="0.25">
      <c r="A169" s="178"/>
      <c r="B169" s="344">
        <v>1</v>
      </c>
      <c r="C169" s="272" t="s">
        <v>51</v>
      </c>
      <c r="D169" s="259"/>
      <c r="E169" s="259"/>
      <c r="F169" s="259"/>
      <c r="G169" s="271">
        <v>3</v>
      </c>
      <c r="H169" s="271">
        <v>9</v>
      </c>
      <c r="I169" s="271">
        <v>3</v>
      </c>
      <c r="J169" s="271">
        <v>9</v>
      </c>
      <c r="K169" s="273">
        <v>0.3</v>
      </c>
      <c r="L169" s="271">
        <v>33</v>
      </c>
      <c r="M169" s="271">
        <v>57</v>
      </c>
      <c r="N169" s="271">
        <v>41</v>
      </c>
      <c r="O169" s="271">
        <v>8</v>
      </c>
      <c r="P169" s="271">
        <v>8</v>
      </c>
      <c r="Q169" s="178"/>
      <c r="R169" s="249"/>
      <c r="S169" s="249"/>
      <c r="T169" s="194"/>
      <c r="U169" s="175"/>
      <c r="V169" s="174"/>
      <c r="W169" s="174"/>
      <c r="X169" s="174"/>
      <c r="Y169" s="174"/>
      <c r="Z169" s="177"/>
      <c r="AA169" s="177"/>
      <c r="AB169" s="177"/>
      <c r="AC169" s="177"/>
      <c r="AD169" s="177"/>
      <c r="AE169" s="174"/>
      <c r="AF169" s="194"/>
      <c r="AG169" s="175"/>
      <c r="AH169" s="174"/>
      <c r="AI169" s="174"/>
      <c r="AJ169" s="174"/>
      <c r="AK169" s="174"/>
      <c r="AL169" s="177"/>
      <c r="AM169" s="177"/>
      <c r="AN169" s="177"/>
      <c r="AO169" s="177"/>
      <c r="AP169" s="177"/>
      <c r="AQ169" s="177"/>
      <c r="AR169" s="174"/>
      <c r="BL169" s="174"/>
      <c r="BM169" s="174"/>
      <c r="BN169" s="177"/>
      <c r="BO169" s="177"/>
      <c r="BP169" s="174"/>
      <c r="BQ169" s="175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</row>
    <row r="170" spans="1:85" ht="16.5" customHeight="1" thickBot="1" x14ac:dyDescent="0.3">
      <c r="A170" s="178"/>
      <c r="B170" s="344">
        <v>4</v>
      </c>
      <c r="C170" s="272" t="s">
        <v>21</v>
      </c>
      <c r="D170" s="259"/>
      <c r="E170" s="272"/>
      <c r="F170" s="259"/>
      <c r="G170" s="271">
        <v>3</v>
      </c>
      <c r="H170" s="271">
        <v>10</v>
      </c>
      <c r="I170" s="271">
        <v>2</v>
      </c>
      <c r="J170" s="271">
        <v>8</v>
      </c>
      <c r="K170" s="273">
        <v>0.26666666666666666</v>
      </c>
      <c r="L170" s="271">
        <v>19</v>
      </c>
      <c r="M170" s="271">
        <v>50</v>
      </c>
      <c r="N170" s="271">
        <v>23</v>
      </c>
      <c r="O170" s="271">
        <v>16</v>
      </c>
      <c r="P170" s="271">
        <v>7</v>
      </c>
      <c r="Q170" s="178"/>
      <c r="R170" s="249"/>
      <c r="S170" s="249"/>
      <c r="T170" s="194"/>
      <c r="U170" s="175"/>
      <c r="V170" s="174"/>
      <c r="W170" s="174"/>
      <c r="X170" s="174"/>
      <c r="Y170" s="174"/>
      <c r="Z170" s="177"/>
      <c r="AA170" s="177"/>
      <c r="AB170" s="177"/>
      <c r="AC170" s="177"/>
      <c r="AD170" s="177"/>
      <c r="AE170" s="174"/>
      <c r="AF170" s="194"/>
      <c r="AG170" s="175"/>
      <c r="AH170" s="174"/>
      <c r="AI170" s="174"/>
      <c r="AJ170" s="174"/>
      <c r="AK170" s="174"/>
      <c r="AL170" s="177"/>
      <c r="AM170" s="177"/>
      <c r="AN170" s="177"/>
      <c r="AO170" s="177"/>
      <c r="AP170" s="177"/>
      <c r="AQ170" s="177"/>
      <c r="AR170" s="174"/>
      <c r="BL170" s="174"/>
      <c r="BM170" s="174"/>
      <c r="BN170" s="177"/>
      <c r="BO170" s="177"/>
      <c r="BP170" s="174"/>
      <c r="BQ170" s="175"/>
      <c r="BR170" s="174"/>
      <c r="BS170" s="174"/>
      <c r="BT170" s="174"/>
      <c r="BU170" s="174"/>
      <c r="BV170" s="174"/>
      <c r="BW170" s="174"/>
      <c r="BX170" s="174"/>
      <c r="BY170" s="174"/>
      <c r="BZ170" s="174"/>
      <c r="CA170" s="174"/>
      <c r="CB170" s="174"/>
      <c r="CC170" s="174"/>
      <c r="CD170" s="174"/>
      <c r="CE170" s="174"/>
      <c r="CF170" s="174"/>
      <c r="CG170" s="174"/>
    </row>
    <row r="171" spans="1:85" ht="16.5" customHeight="1" x14ac:dyDescent="0.25">
      <c r="A171" s="178"/>
      <c r="B171" s="275"/>
      <c r="C171" s="275"/>
      <c r="D171" s="275"/>
      <c r="E171" s="276"/>
      <c r="F171" s="275"/>
      <c r="G171" s="277">
        <v>50</v>
      </c>
      <c r="H171" s="277">
        <v>50</v>
      </c>
      <c r="I171" s="277">
        <v>20</v>
      </c>
      <c r="J171" s="277"/>
      <c r="K171" s="277"/>
      <c r="L171" s="277">
        <v>329</v>
      </c>
      <c r="M171" s="277">
        <v>329</v>
      </c>
      <c r="N171" s="277">
        <v>480</v>
      </c>
      <c r="O171" s="277">
        <v>132</v>
      </c>
      <c r="P171" s="277"/>
      <c r="Q171" s="178"/>
      <c r="R171" s="249"/>
      <c r="S171" s="249"/>
      <c r="T171" s="194"/>
      <c r="U171" s="175"/>
      <c r="V171" s="174"/>
      <c r="W171" s="174"/>
      <c r="X171" s="174"/>
      <c r="Y171" s="174"/>
      <c r="Z171" s="177"/>
      <c r="AA171" s="177"/>
      <c r="AB171" s="177"/>
      <c r="AC171" s="177"/>
      <c r="AD171" s="177"/>
      <c r="AE171" s="174"/>
      <c r="AF171" s="194"/>
      <c r="AG171" s="175"/>
      <c r="AH171" s="174"/>
      <c r="AI171" s="174"/>
      <c r="AJ171" s="174"/>
      <c r="AK171" s="174"/>
      <c r="AL171" s="177"/>
      <c r="AM171" s="177"/>
      <c r="AN171" s="177"/>
      <c r="AO171" s="177"/>
      <c r="AP171" s="177"/>
      <c r="AQ171" s="177"/>
      <c r="AR171" s="174"/>
      <c r="BL171" s="174"/>
      <c r="BM171" s="174"/>
      <c r="BN171" s="177"/>
      <c r="BO171" s="177"/>
      <c r="BP171" s="174"/>
      <c r="BQ171" s="175"/>
      <c r="BR171" s="174"/>
      <c r="BS171" s="174"/>
      <c r="BT171" s="174"/>
      <c r="BU171" s="174"/>
      <c r="BV171" s="174"/>
      <c r="BW171" s="174"/>
      <c r="BX171" s="174"/>
      <c r="BY171" s="174"/>
      <c r="BZ171" s="174"/>
      <c r="CA171" s="174"/>
      <c r="CB171" s="174"/>
      <c r="CC171" s="174"/>
      <c r="CD171" s="174"/>
      <c r="CE171" s="174"/>
      <c r="CF171" s="174"/>
      <c r="CG171" s="174"/>
    </row>
    <row r="172" spans="1:85" ht="16.5" customHeight="1" x14ac:dyDescent="0.2">
      <c r="A172" s="178"/>
      <c r="Q172" s="178"/>
      <c r="R172" s="249"/>
      <c r="S172" s="249"/>
      <c r="T172" s="194"/>
      <c r="U172" s="175"/>
      <c r="V172" s="174"/>
      <c r="W172" s="174"/>
      <c r="X172" s="174"/>
      <c r="Y172" s="174"/>
      <c r="Z172" s="177"/>
      <c r="AA172" s="177"/>
      <c r="AB172" s="177"/>
      <c r="AC172" s="177"/>
      <c r="AD172" s="177"/>
      <c r="AE172" s="174"/>
      <c r="AF172" s="194"/>
      <c r="AG172" s="175"/>
      <c r="AH172" s="174"/>
      <c r="AI172" s="174"/>
      <c r="AJ172" s="174"/>
      <c r="AK172" s="174"/>
      <c r="AL172" s="177"/>
      <c r="AM172" s="177"/>
      <c r="AN172" s="177"/>
      <c r="AO172" s="177"/>
      <c r="AP172" s="177"/>
      <c r="AQ172" s="177"/>
      <c r="AR172" s="174"/>
      <c r="BL172" s="174"/>
      <c r="BM172" s="174"/>
      <c r="BN172" s="177"/>
      <c r="BO172" s="177"/>
      <c r="BP172" s="174"/>
      <c r="BQ172" s="175"/>
      <c r="BR172" s="174"/>
      <c r="BS172" s="174"/>
      <c r="BT172" s="174"/>
      <c r="BU172" s="174"/>
      <c r="BV172" s="174"/>
      <c r="BW172" s="174"/>
      <c r="BX172" s="174"/>
      <c r="BY172" s="174"/>
      <c r="BZ172" s="174"/>
      <c r="CA172" s="174"/>
      <c r="CB172" s="174"/>
      <c r="CC172" s="174"/>
      <c r="CD172" s="174"/>
      <c r="CE172" s="174"/>
      <c r="CF172" s="174"/>
      <c r="CG172" s="174"/>
    </row>
    <row r="173" spans="1:85" ht="16.5" customHeight="1" x14ac:dyDescent="0.2">
      <c r="A173" s="178"/>
      <c r="B173" s="174"/>
      <c r="C173" s="174"/>
      <c r="D173" s="174"/>
      <c r="E173" s="174"/>
      <c r="F173" s="174"/>
      <c r="G173" s="174"/>
      <c r="H173" s="177"/>
      <c r="I173" s="175"/>
      <c r="J173" s="175"/>
      <c r="K173" s="175"/>
      <c r="L173" s="175"/>
      <c r="M173" s="175"/>
      <c r="N173" s="175"/>
      <c r="O173" s="175"/>
      <c r="P173" s="175"/>
      <c r="Q173" s="178"/>
      <c r="R173" s="249"/>
      <c r="S173" s="249"/>
      <c r="T173" s="194"/>
      <c r="U173" s="175"/>
      <c r="V173" s="174"/>
      <c r="W173" s="174"/>
      <c r="X173" s="174"/>
      <c r="Y173" s="174"/>
      <c r="Z173" s="177"/>
      <c r="AA173" s="177"/>
      <c r="AB173" s="177"/>
      <c r="AC173" s="177"/>
      <c r="AD173" s="177"/>
      <c r="AE173" s="174"/>
      <c r="AF173" s="194"/>
      <c r="AG173" s="175"/>
      <c r="AH173" s="174"/>
      <c r="AI173" s="174"/>
      <c r="AJ173" s="174"/>
      <c r="AK173" s="174"/>
      <c r="AL173" s="177"/>
      <c r="AM173" s="177"/>
      <c r="AN173" s="177"/>
      <c r="AO173" s="177"/>
      <c r="AP173" s="177"/>
      <c r="AQ173" s="177"/>
      <c r="AR173" s="174"/>
      <c r="BL173" s="174"/>
      <c r="BM173" s="174"/>
      <c r="BN173" s="177"/>
      <c r="BO173" s="177"/>
      <c r="BP173" s="174"/>
      <c r="BQ173" s="175"/>
      <c r="BR173" s="174"/>
      <c r="BS173" s="174"/>
      <c r="BT173" s="174"/>
      <c r="BU173" s="174"/>
      <c r="BV173" s="174"/>
      <c r="BW173" s="174"/>
      <c r="BX173" s="174"/>
      <c r="BY173" s="174"/>
      <c r="BZ173" s="174"/>
      <c r="CA173" s="174"/>
      <c r="CB173" s="174"/>
      <c r="CC173" s="174"/>
      <c r="CD173" s="174"/>
      <c r="CE173" s="174"/>
      <c r="CF173" s="174"/>
      <c r="CG173" s="174"/>
    </row>
    <row r="174" spans="1:85" ht="16.5" customHeight="1" x14ac:dyDescent="0.2">
      <c r="A174" s="178"/>
      <c r="B174" s="408" t="s">
        <v>658</v>
      </c>
      <c r="C174" s="408"/>
      <c r="D174" s="408"/>
      <c r="E174" s="408"/>
      <c r="F174" s="408"/>
      <c r="G174" s="408"/>
      <c r="H174" s="408"/>
      <c r="I174" s="408"/>
      <c r="J174" s="408"/>
      <c r="K174" s="408"/>
      <c r="L174" s="408"/>
      <c r="M174" s="408"/>
      <c r="N174" s="408"/>
      <c r="O174" s="408"/>
      <c r="P174" s="408"/>
      <c r="Q174" s="178"/>
      <c r="R174" s="249"/>
      <c r="S174" s="249"/>
      <c r="T174" s="194"/>
      <c r="U174" s="175"/>
      <c r="V174" s="174"/>
      <c r="W174" s="174"/>
      <c r="X174" s="174"/>
      <c r="Y174" s="174"/>
      <c r="Z174" s="177"/>
      <c r="AA174" s="177"/>
      <c r="AB174" s="177"/>
      <c r="AC174" s="177"/>
      <c r="AD174" s="177"/>
      <c r="AE174" s="174"/>
      <c r="AF174" s="194"/>
      <c r="AG174" s="175"/>
      <c r="AH174" s="174"/>
      <c r="AI174" s="174"/>
      <c r="AJ174" s="174"/>
      <c r="AK174" s="174"/>
      <c r="AL174" s="177"/>
      <c r="AM174" s="177"/>
      <c r="AN174" s="177"/>
      <c r="AO174" s="177"/>
      <c r="AP174" s="177"/>
      <c r="AQ174" s="177"/>
      <c r="AR174" s="174"/>
      <c r="BL174" s="174"/>
      <c r="BM174" s="174"/>
      <c r="BN174" s="205"/>
      <c r="BO174" s="205"/>
      <c r="BP174" s="174"/>
      <c r="BQ174" s="205"/>
      <c r="BR174" s="174"/>
      <c r="BS174" s="174"/>
      <c r="BT174" s="174"/>
      <c r="BU174" s="174"/>
      <c r="BV174" s="174"/>
      <c r="BW174" s="174"/>
      <c r="BX174" s="174"/>
      <c r="BY174" s="174"/>
      <c r="BZ174" s="174"/>
      <c r="CA174" s="174"/>
      <c r="CB174" s="174"/>
      <c r="CC174" s="174"/>
      <c r="CD174" s="174"/>
      <c r="CE174" s="174"/>
      <c r="CF174" s="174"/>
      <c r="CG174" s="174"/>
    </row>
    <row r="175" spans="1:85" ht="16.5" customHeight="1" x14ac:dyDescent="0.2">
      <c r="A175" s="178"/>
      <c r="B175" s="344" t="s">
        <v>146</v>
      </c>
      <c r="C175" s="344">
        <f>+C148</f>
        <v>18</v>
      </c>
      <c r="P175" s="244"/>
      <c r="Q175" s="178"/>
      <c r="R175" s="249"/>
      <c r="S175" s="249"/>
      <c r="T175" s="194"/>
      <c r="U175" s="175"/>
      <c r="V175" s="174"/>
      <c r="W175" s="174"/>
      <c r="X175" s="174"/>
      <c r="Y175" s="174"/>
      <c r="Z175" s="177"/>
      <c r="AA175" s="177"/>
      <c r="AB175" s="177"/>
      <c r="AC175" s="177"/>
      <c r="AD175" s="177"/>
      <c r="AE175" s="174"/>
      <c r="AF175" s="194"/>
      <c r="AG175" s="175"/>
      <c r="AH175" s="174"/>
      <c r="AI175" s="174"/>
      <c r="AJ175" s="174"/>
      <c r="AK175" s="174"/>
      <c r="AL175" s="177"/>
      <c r="AM175" s="177"/>
      <c r="AN175" s="177"/>
      <c r="AO175" s="177"/>
      <c r="AP175" s="177"/>
      <c r="AQ175" s="177"/>
      <c r="AR175" s="174"/>
      <c r="BL175" s="174"/>
      <c r="BM175" s="174"/>
      <c r="BN175" s="205"/>
      <c r="BO175" s="205"/>
      <c r="BP175" s="174"/>
      <c r="BQ175" s="205"/>
      <c r="BR175" s="174"/>
      <c r="BS175" s="174"/>
      <c r="BT175" s="174"/>
      <c r="BU175" s="174"/>
      <c r="BV175" s="174"/>
      <c r="BW175" s="174"/>
      <c r="BX175" s="174"/>
      <c r="BY175" s="174"/>
      <c r="BZ175" s="174"/>
      <c r="CA175" s="174"/>
      <c r="CB175" s="174"/>
      <c r="CC175" s="174"/>
      <c r="CD175" s="174"/>
      <c r="CE175" s="174"/>
      <c r="CF175" s="174"/>
      <c r="CG175" s="174"/>
    </row>
    <row r="176" spans="1:85" ht="16.5" customHeight="1" thickBot="1" x14ac:dyDescent="0.25">
      <c r="A176" s="178"/>
      <c r="B176" s="174"/>
      <c r="C176" s="174"/>
      <c r="D176" s="180" t="s">
        <v>123</v>
      </c>
      <c r="E176" s="180"/>
      <c r="F176" s="180"/>
      <c r="G176" s="182" t="s">
        <v>2</v>
      </c>
      <c r="H176" s="182"/>
      <c r="I176" s="182" t="s">
        <v>4</v>
      </c>
      <c r="J176" s="182" t="s">
        <v>30</v>
      </c>
      <c r="K176" s="182" t="s">
        <v>31</v>
      </c>
      <c r="L176" s="340" t="s">
        <v>32</v>
      </c>
      <c r="M176" s="182" t="s">
        <v>3</v>
      </c>
      <c r="N176" s="174"/>
      <c r="O176" s="174"/>
      <c r="P176" s="174"/>
      <c r="Q176" s="178"/>
      <c r="R176" s="249"/>
      <c r="S176" s="249"/>
      <c r="T176" s="194"/>
      <c r="U176" s="175"/>
      <c r="V176" s="174"/>
      <c r="W176" s="174"/>
      <c r="X176" s="174"/>
      <c r="Y176" s="174"/>
      <c r="Z176" s="177"/>
      <c r="AA176" s="177"/>
      <c r="AB176" s="177"/>
      <c r="AC176" s="177"/>
      <c r="AD176" s="177"/>
      <c r="AE176" s="174"/>
      <c r="AF176" s="194"/>
      <c r="AG176" s="175"/>
      <c r="AH176" s="174"/>
      <c r="AI176" s="174"/>
      <c r="AJ176" s="174"/>
      <c r="AK176" s="174"/>
      <c r="AL176" s="177"/>
      <c r="AM176" s="177"/>
      <c r="AN176" s="177"/>
      <c r="AO176" s="177"/>
      <c r="AP176" s="177"/>
      <c r="AQ176" s="177"/>
      <c r="AR176" s="174"/>
      <c r="BL176" s="174"/>
      <c r="BM176" s="174"/>
      <c r="BN176" s="177"/>
      <c r="BO176" s="177"/>
      <c r="BP176" s="174"/>
      <c r="BQ176" s="175"/>
      <c r="BR176" s="174"/>
      <c r="BS176" s="174"/>
      <c r="BT176" s="174"/>
      <c r="BU176" s="174"/>
      <c r="BV176" s="174"/>
      <c r="BW176" s="174"/>
      <c r="BX176" s="174"/>
      <c r="BY176" s="174"/>
      <c r="BZ176" s="174"/>
      <c r="CA176" s="174"/>
      <c r="CB176" s="174"/>
      <c r="CC176" s="174"/>
      <c r="CD176" s="174"/>
      <c r="CE176" s="174"/>
      <c r="CF176" s="174"/>
      <c r="CG176" s="174"/>
    </row>
    <row r="177" spans="1:85" ht="16.5" customHeight="1" x14ac:dyDescent="0.25">
      <c r="A177" s="178" t="s">
        <v>74</v>
      </c>
      <c r="B177" s="175"/>
      <c r="C177" s="175"/>
      <c r="D177" s="47" t="s">
        <v>71</v>
      </c>
      <c r="G177" s="47" t="s">
        <v>17</v>
      </c>
      <c r="I177" s="177">
        <v>16</v>
      </c>
      <c r="J177" s="177">
        <v>22</v>
      </c>
      <c r="K177" s="177">
        <v>21</v>
      </c>
      <c r="L177" s="341">
        <v>43</v>
      </c>
      <c r="M177" s="177">
        <v>6</v>
      </c>
      <c r="N177" s="176"/>
      <c r="O177" s="176"/>
      <c r="P177" s="176"/>
      <c r="Q177" s="178"/>
      <c r="R177" s="249"/>
      <c r="S177" s="249"/>
      <c r="T177" s="194"/>
      <c r="U177" s="175"/>
      <c r="V177" s="174"/>
      <c r="W177" s="174"/>
      <c r="X177" s="174"/>
      <c r="Y177" s="174"/>
      <c r="Z177" s="177"/>
      <c r="AA177" s="177"/>
      <c r="AB177" s="177"/>
      <c r="AC177" s="177"/>
      <c r="AD177" s="177"/>
      <c r="AE177" s="174"/>
      <c r="AF177" s="194"/>
      <c r="AG177" s="175"/>
      <c r="AH177" s="174"/>
      <c r="AI177" s="174"/>
      <c r="AJ177" s="174"/>
      <c r="AK177" s="174"/>
      <c r="AL177" s="177"/>
      <c r="AM177" s="177"/>
      <c r="AN177" s="177"/>
      <c r="AO177" s="177"/>
      <c r="AP177" s="177"/>
      <c r="AQ177" s="177"/>
      <c r="AR177" s="174"/>
      <c r="BL177" s="174"/>
      <c r="BM177" s="174"/>
      <c r="BN177" s="177"/>
      <c r="BO177" s="177"/>
      <c r="BP177" s="174"/>
      <c r="BQ177" s="175"/>
      <c r="BR177" s="174"/>
      <c r="BS177" s="174"/>
      <c r="BT177" s="174"/>
      <c r="BU177" s="174"/>
      <c r="BV177" s="174"/>
      <c r="BW177" s="174"/>
      <c r="BX177" s="174"/>
      <c r="BY177" s="174"/>
      <c r="BZ177" s="174"/>
      <c r="CA177" s="174"/>
      <c r="CB177" s="174"/>
      <c r="CC177" s="174"/>
      <c r="CD177" s="174"/>
      <c r="CE177" s="174"/>
      <c r="CF177" s="174"/>
      <c r="CG177" s="174"/>
    </row>
    <row r="178" spans="1:85" ht="16.5" customHeight="1" x14ac:dyDescent="0.25">
      <c r="A178" s="178"/>
      <c r="B178" s="344"/>
      <c r="C178" s="184"/>
      <c r="D178" s="47" t="s">
        <v>40</v>
      </c>
      <c r="G178" s="47" t="s">
        <v>17</v>
      </c>
      <c r="I178" s="177">
        <v>17</v>
      </c>
      <c r="J178" s="177">
        <v>10</v>
      </c>
      <c r="K178" s="177">
        <v>29</v>
      </c>
      <c r="L178" s="341">
        <v>39</v>
      </c>
      <c r="M178" s="177">
        <v>4</v>
      </c>
      <c r="N178" s="175"/>
      <c r="O178" s="175"/>
      <c r="P178" s="175"/>
      <c r="Q178" s="178"/>
      <c r="R178" s="249"/>
      <c r="S178" s="249"/>
      <c r="T178" s="194"/>
      <c r="U178" s="175"/>
      <c r="V178" s="174"/>
      <c r="W178" s="174"/>
      <c r="X178" s="174"/>
      <c r="Y178" s="174"/>
      <c r="Z178" s="177"/>
      <c r="AA178" s="177"/>
      <c r="AB178" s="177"/>
      <c r="AC178" s="177"/>
      <c r="AD178" s="177"/>
      <c r="AE178" s="174"/>
      <c r="AF178" s="194"/>
      <c r="AG178" s="175"/>
      <c r="AH178" s="174"/>
      <c r="AI178" s="174"/>
      <c r="AJ178" s="174"/>
      <c r="AK178" s="174"/>
      <c r="AL178" s="177"/>
      <c r="AM178" s="177"/>
      <c r="AN178" s="177"/>
      <c r="AO178" s="177"/>
      <c r="AP178" s="177"/>
      <c r="AQ178" s="177"/>
      <c r="AR178" s="174"/>
      <c r="BL178" s="174"/>
      <c r="BM178" s="174"/>
      <c r="BN178" s="177"/>
      <c r="BO178" s="177"/>
      <c r="BP178" s="174"/>
      <c r="BQ178" s="175"/>
      <c r="BR178" s="174"/>
      <c r="BS178" s="174"/>
      <c r="BT178" s="174"/>
      <c r="BU178" s="174"/>
      <c r="BV178" s="174"/>
      <c r="BW178" s="174"/>
      <c r="BX178" s="174"/>
      <c r="BY178" s="174"/>
      <c r="BZ178" s="174"/>
      <c r="CA178" s="174"/>
      <c r="CB178" s="174"/>
      <c r="CC178" s="174"/>
      <c r="CD178" s="174"/>
      <c r="CE178" s="174"/>
      <c r="CF178" s="174"/>
      <c r="CG178" s="174"/>
    </row>
    <row r="179" spans="1:85" ht="16.5" customHeight="1" x14ac:dyDescent="0.25">
      <c r="A179" s="178"/>
      <c r="B179" s="177"/>
      <c r="C179" s="175"/>
      <c r="D179" s="47" t="s">
        <v>158</v>
      </c>
      <c r="G179" s="47" t="s">
        <v>179</v>
      </c>
      <c r="I179" s="177">
        <v>18</v>
      </c>
      <c r="J179" s="177">
        <v>25</v>
      </c>
      <c r="K179" s="177">
        <v>11</v>
      </c>
      <c r="L179" s="341">
        <v>36</v>
      </c>
      <c r="M179" s="177">
        <v>2</v>
      </c>
      <c r="N179" s="175"/>
      <c r="O179" s="175"/>
      <c r="P179" s="175"/>
      <c r="Q179" s="178"/>
      <c r="R179" s="249"/>
      <c r="S179" s="249"/>
      <c r="T179" s="194"/>
      <c r="U179" s="175"/>
      <c r="V179" s="174"/>
      <c r="W179" s="174"/>
      <c r="X179" s="174"/>
      <c r="Y179" s="174"/>
      <c r="Z179" s="177"/>
      <c r="AA179" s="177"/>
      <c r="AB179" s="177"/>
      <c r="AC179" s="177"/>
      <c r="AD179" s="177"/>
      <c r="AE179" s="174"/>
      <c r="AF179" s="194"/>
      <c r="AG179" s="175"/>
      <c r="AH179" s="174"/>
      <c r="AI179" s="174"/>
      <c r="AJ179" s="174"/>
      <c r="AK179" s="174"/>
      <c r="AL179" s="177"/>
      <c r="AM179" s="177"/>
      <c r="AN179" s="177"/>
      <c r="AO179" s="177"/>
      <c r="AP179" s="177"/>
      <c r="AQ179" s="177"/>
      <c r="AR179" s="174"/>
      <c r="BL179" s="174"/>
      <c r="BM179" s="174"/>
      <c r="BN179" s="177"/>
      <c r="BO179" s="177"/>
      <c r="BP179" s="174"/>
      <c r="BQ179" s="175"/>
      <c r="BR179" s="174"/>
      <c r="BS179" s="174"/>
      <c r="BT179" s="174"/>
      <c r="BU179" s="174"/>
      <c r="BV179" s="174"/>
      <c r="BW179" s="174"/>
      <c r="BX179" s="174"/>
      <c r="BY179" s="174"/>
      <c r="BZ179" s="174"/>
      <c r="CA179" s="174"/>
      <c r="CB179" s="174"/>
      <c r="CC179" s="174"/>
      <c r="CD179" s="174"/>
      <c r="CE179" s="174"/>
      <c r="CF179" s="174"/>
      <c r="CG179" s="174"/>
    </row>
    <row r="180" spans="1:85" ht="16.5" customHeight="1" x14ac:dyDescent="0.25">
      <c r="A180" s="178"/>
      <c r="B180" s="174"/>
      <c r="C180" s="174"/>
      <c r="D180" s="47" t="s">
        <v>166</v>
      </c>
      <c r="G180" s="47" t="s">
        <v>307</v>
      </c>
      <c r="I180" s="177">
        <v>16</v>
      </c>
      <c r="J180" s="177">
        <v>23</v>
      </c>
      <c r="K180" s="177">
        <v>13</v>
      </c>
      <c r="L180" s="341">
        <v>36</v>
      </c>
      <c r="M180" s="177">
        <v>0</v>
      </c>
      <c r="N180" s="175"/>
      <c r="O180" s="175"/>
      <c r="P180" s="175"/>
      <c r="Q180" s="178"/>
      <c r="R180" s="249"/>
      <c r="S180" s="249"/>
      <c r="T180" s="174"/>
      <c r="U180" s="175"/>
      <c r="V180" s="174"/>
      <c r="W180" s="174"/>
      <c r="X180" s="174"/>
      <c r="Y180" s="174"/>
      <c r="Z180" s="177"/>
      <c r="AA180" s="177"/>
      <c r="AB180" s="177"/>
      <c r="AC180" s="177"/>
      <c r="AD180" s="177"/>
      <c r="AE180" s="174"/>
      <c r="AF180" s="194"/>
      <c r="AG180" s="175"/>
      <c r="AH180" s="174"/>
      <c r="AI180" s="174"/>
      <c r="AJ180" s="174"/>
      <c r="AK180" s="174"/>
      <c r="AL180" s="177"/>
      <c r="AM180" s="177"/>
      <c r="AN180" s="177"/>
      <c r="AO180" s="177"/>
      <c r="AP180" s="177"/>
      <c r="AQ180" s="177"/>
      <c r="AR180" s="174"/>
      <c r="BL180" s="174"/>
      <c r="BM180" s="174"/>
      <c r="BN180" s="177"/>
      <c r="BO180" s="177"/>
      <c r="BP180" s="174"/>
      <c r="BQ180" s="175"/>
      <c r="BR180" s="174"/>
      <c r="BS180" s="174"/>
      <c r="BT180" s="174"/>
      <c r="BU180" s="174"/>
      <c r="BV180" s="174"/>
      <c r="BW180" s="174"/>
      <c r="BX180" s="174"/>
      <c r="BY180" s="174"/>
      <c r="BZ180" s="174"/>
      <c r="CA180" s="174"/>
      <c r="CB180" s="174"/>
      <c r="CC180" s="174"/>
      <c r="CD180" s="174"/>
      <c r="CE180" s="174"/>
      <c r="CF180" s="174"/>
      <c r="CG180" s="174"/>
    </row>
    <row r="181" spans="1:85" ht="16.5" customHeight="1" x14ac:dyDescent="0.25">
      <c r="A181" s="178"/>
      <c r="B181" s="174"/>
      <c r="C181" s="184"/>
      <c r="D181" s="47" t="s">
        <v>91</v>
      </c>
      <c r="G181" s="47" t="s">
        <v>309</v>
      </c>
      <c r="I181" s="177">
        <v>17</v>
      </c>
      <c r="J181" s="177">
        <v>15</v>
      </c>
      <c r="K181" s="177">
        <v>16</v>
      </c>
      <c r="L181" s="341">
        <v>31</v>
      </c>
      <c r="M181" s="177">
        <v>2</v>
      </c>
      <c r="N181" s="175"/>
      <c r="O181" s="175"/>
      <c r="P181" s="175"/>
      <c r="Q181" s="178"/>
      <c r="R181" s="249"/>
      <c r="S181" s="249"/>
      <c r="T181" s="174"/>
      <c r="U181" s="175"/>
      <c r="V181" s="174"/>
      <c r="W181" s="174"/>
      <c r="X181" s="174"/>
      <c r="Y181" s="174"/>
      <c r="Z181" s="177"/>
      <c r="AA181" s="177"/>
      <c r="AB181" s="177"/>
      <c r="AC181" s="177"/>
      <c r="AD181" s="177"/>
      <c r="AE181" s="174"/>
      <c r="AF181" s="194"/>
      <c r="AG181" s="175"/>
      <c r="AH181" s="174"/>
      <c r="AI181" s="174"/>
      <c r="AJ181" s="174"/>
      <c r="AK181" s="174"/>
      <c r="AL181" s="177"/>
      <c r="AM181" s="177"/>
      <c r="AN181" s="177"/>
      <c r="AO181" s="177"/>
      <c r="AP181" s="177"/>
      <c r="AQ181" s="177"/>
      <c r="AR181" s="174"/>
      <c r="BL181" s="174"/>
      <c r="BM181" s="174"/>
      <c r="BN181" s="177"/>
      <c r="BO181" s="177"/>
      <c r="BP181" s="174"/>
      <c r="BQ181" s="175"/>
      <c r="BR181" s="174"/>
      <c r="BS181" s="174"/>
      <c r="BT181" s="174"/>
      <c r="BU181" s="174"/>
      <c r="BV181" s="174"/>
      <c r="BW181" s="174"/>
      <c r="BX181" s="174"/>
      <c r="BY181" s="174"/>
      <c r="BZ181" s="174"/>
      <c r="CA181" s="174"/>
      <c r="CB181" s="174"/>
      <c r="CC181" s="174"/>
      <c r="CD181" s="174"/>
      <c r="CE181" s="174"/>
      <c r="CF181" s="174"/>
      <c r="CG181" s="174"/>
    </row>
    <row r="182" spans="1:85" ht="16.5" customHeight="1" x14ac:dyDescent="0.25">
      <c r="A182" s="178"/>
      <c r="B182" s="177"/>
      <c r="C182" s="175"/>
      <c r="D182" s="47" t="s">
        <v>150</v>
      </c>
      <c r="G182" s="47" t="s">
        <v>177</v>
      </c>
      <c r="I182" s="177">
        <v>17</v>
      </c>
      <c r="J182" s="177">
        <v>14</v>
      </c>
      <c r="K182" s="177">
        <v>14</v>
      </c>
      <c r="L182" s="341">
        <v>28</v>
      </c>
      <c r="M182" s="177">
        <v>6</v>
      </c>
      <c r="N182" s="175"/>
      <c r="O182" s="175"/>
      <c r="P182" s="175"/>
      <c r="Q182" s="178"/>
      <c r="R182" s="249"/>
      <c r="S182" s="249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5"/>
      <c r="AH182" s="174"/>
      <c r="AI182" s="174"/>
      <c r="AJ182" s="174"/>
      <c r="AK182" s="174"/>
      <c r="AL182" s="177"/>
      <c r="AM182" s="177"/>
      <c r="AN182" s="177"/>
      <c r="AO182" s="177"/>
      <c r="AP182" s="177"/>
      <c r="AQ182" s="177"/>
      <c r="AR182" s="174"/>
      <c r="BL182" s="174"/>
      <c r="BM182" s="174"/>
      <c r="BN182" s="177"/>
      <c r="BO182" s="177"/>
      <c r="BP182" s="174"/>
      <c r="BQ182" s="175"/>
      <c r="BR182" s="174"/>
      <c r="BS182" s="174"/>
      <c r="BT182" s="174"/>
      <c r="BU182" s="174"/>
      <c r="BV182" s="174"/>
      <c r="BW182" s="174"/>
      <c r="BX182" s="174"/>
      <c r="BY182" s="174"/>
      <c r="BZ182" s="174"/>
      <c r="CA182" s="174"/>
      <c r="CB182" s="174"/>
      <c r="CC182" s="174"/>
      <c r="CD182" s="174"/>
      <c r="CE182" s="174"/>
      <c r="CF182" s="174"/>
      <c r="CG182" s="174"/>
    </row>
    <row r="183" spans="1:85" ht="16.5" customHeight="1" x14ac:dyDescent="0.25">
      <c r="A183" s="178"/>
      <c r="B183" s="177"/>
      <c r="C183" s="175"/>
      <c r="D183" s="47" t="s">
        <v>165</v>
      </c>
      <c r="G183" s="47" t="s">
        <v>308</v>
      </c>
      <c r="I183" s="177">
        <v>16</v>
      </c>
      <c r="J183" s="177">
        <v>16</v>
      </c>
      <c r="K183" s="177">
        <v>11</v>
      </c>
      <c r="L183" s="341">
        <v>27</v>
      </c>
      <c r="M183" s="177">
        <v>4</v>
      </c>
      <c r="N183" s="176"/>
      <c r="O183" s="176"/>
      <c r="P183" s="176"/>
      <c r="Q183" s="178"/>
      <c r="R183" s="249"/>
      <c r="S183" s="249"/>
      <c r="T183" s="174"/>
      <c r="U183" s="175"/>
      <c r="V183" s="174"/>
      <c r="W183" s="174"/>
      <c r="X183" s="174"/>
      <c r="Y183" s="174"/>
      <c r="Z183" s="177"/>
      <c r="AA183" s="177"/>
      <c r="AB183" s="177"/>
      <c r="AC183" s="177"/>
      <c r="AD183" s="177"/>
      <c r="AE183" s="174"/>
      <c r="AF183" s="174"/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/>
      <c r="AQ183" s="177"/>
      <c r="AR183" s="174"/>
      <c r="BL183" s="174"/>
      <c r="BM183" s="174"/>
      <c r="BN183" s="205"/>
      <c r="BO183" s="205"/>
      <c r="BP183" s="174"/>
      <c r="BQ183" s="205"/>
      <c r="BR183" s="174"/>
      <c r="BS183" s="174"/>
      <c r="BT183" s="174"/>
      <c r="BU183" s="174"/>
      <c r="BV183" s="174"/>
      <c r="BW183" s="174"/>
      <c r="BX183" s="174"/>
      <c r="BY183" s="174"/>
      <c r="BZ183" s="174"/>
      <c r="CA183" s="174"/>
      <c r="CB183" s="174"/>
      <c r="CC183" s="174"/>
      <c r="CD183" s="174"/>
      <c r="CE183" s="174"/>
      <c r="CF183" s="174"/>
      <c r="CG183" s="174"/>
    </row>
    <row r="184" spans="1:85" ht="16.5" customHeight="1" x14ac:dyDescent="0.25">
      <c r="A184" s="178"/>
      <c r="B184" s="344"/>
      <c r="C184" s="184"/>
      <c r="D184" s="47" t="s">
        <v>35</v>
      </c>
      <c r="G184" s="47" t="s">
        <v>308</v>
      </c>
      <c r="I184" s="177">
        <v>16</v>
      </c>
      <c r="J184" s="177">
        <v>9</v>
      </c>
      <c r="K184" s="177">
        <v>14</v>
      </c>
      <c r="L184" s="341">
        <v>23</v>
      </c>
      <c r="M184" s="177">
        <v>0</v>
      </c>
      <c r="N184" s="175"/>
      <c r="O184" s="175"/>
      <c r="P184" s="175"/>
      <c r="Q184" s="178"/>
      <c r="R184" s="249"/>
      <c r="S184" s="249"/>
      <c r="T184" s="174"/>
      <c r="U184" s="175"/>
      <c r="V184" s="174"/>
      <c r="W184" s="174"/>
      <c r="X184" s="174"/>
      <c r="Y184" s="174"/>
      <c r="Z184" s="177"/>
      <c r="AA184" s="177"/>
      <c r="AB184" s="177"/>
      <c r="AC184" s="177"/>
      <c r="AD184" s="177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7"/>
      <c r="AR184" s="174"/>
      <c r="BL184" s="174"/>
      <c r="BM184" s="174"/>
      <c r="BN184" s="205"/>
      <c r="BO184" s="205"/>
      <c r="BP184" s="174"/>
      <c r="BQ184" s="205"/>
      <c r="BR184" s="174"/>
      <c r="BS184" s="174"/>
      <c r="BT184" s="174"/>
      <c r="BU184" s="174"/>
      <c r="BV184" s="174"/>
      <c r="BW184" s="174"/>
      <c r="BX184" s="174"/>
      <c r="BY184" s="174"/>
      <c r="BZ184" s="174"/>
      <c r="CA184" s="174"/>
      <c r="CB184" s="174"/>
      <c r="CC184" s="174"/>
      <c r="CD184" s="174"/>
      <c r="CE184" s="174"/>
      <c r="CF184" s="174"/>
      <c r="CG184" s="174"/>
    </row>
    <row r="185" spans="1:85" ht="16.5" customHeight="1" x14ac:dyDescent="0.25">
      <c r="A185" s="178"/>
      <c r="B185" s="177"/>
      <c r="C185" s="175"/>
      <c r="D185" s="47" t="s">
        <v>37</v>
      </c>
      <c r="G185" s="47" t="s">
        <v>179</v>
      </c>
      <c r="I185" s="177">
        <v>18</v>
      </c>
      <c r="J185" s="177">
        <v>5</v>
      </c>
      <c r="K185" s="177">
        <v>18</v>
      </c>
      <c r="L185" s="341">
        <v>23</v>
      </c>
      <c r="M185" s="177">
        <v>4</v>
      </c>
      <c r="N185" s="175"/>
      <c r="O185" s="175"/>
      <c r="P185" s="175"/>
      <c r="Q185" s="178"/>
      <c r="R185" s="249"/>
      <c r="S185" s="249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7"/>
      <c r="AR185" s="174"/>
      <c r="BL185" s="174"/>
      <c r="BM185" s="174"/>
      <c r="BN185" s="177"/>
      <c r="BO185" s="177"/>
      <c r="BP185" s="174"/>
      <c r="BQ185" s="175"/>
      <c r="BR185" s="174"/>
      <c r="BS185" s="174"/>
      <c r="BT185" s="174"/>
      <c r="BU185" s="174"/>
      <c r="BV185" s="174"/>
      <c r="BW185" s="174"/>
      <c r="BX185" s="174"/>
      <c r="BY185" s="174"/>
      <c r="BZ185" s="174"/>
      <c r="CA185" s="174"/>
      <c r="CB185" s="174"/>
      <c r="CC185" s="174"/>
      <c r="CD185" s="174"/>
      <c r="CE185" s="174"/>
      <c r="CF185" s="174"/>
      <c r="CG185" s="174"/>
    </row>
    <row r="186" spans="1:85" ht="16.5" customHeight="1" x14ac:dyDescent="0.25">
      <c r="A186" s="178"/>
      <c r="B186" s="176"/>
      <c r="C186" s="184"/>
      <c r="D186" s="47" t="s">
        <v>112</v>
      </c>
      <c r="G186" s="47" t="s">
        <v>309</v>
      </c>
      <c r="I186" s="177">
        <v>16</v>
      </c>
      <c r="J186" s="177">
        <v>14</v>
      </c>
      <c r="K186" s="177">
        <v>7</v>
      </c>
      <c r="L186" s="341">
        <v>21</v>
      </c>
      <c r="M186" s="177">
        <v>4</v>
      </c>
      <c r="N186" s="175"/>
      <c r="O186" s="175"/>
      <c r="P186" s="175"/>
      <c r="Q186" s="178"/>
      <c r="R186" s="177"/>
      <c r="S186" s="177"/>
      <c r="AL186" s="174"/>
      <c r="AM186" s="174"/>
      <c r="AN186" s="174"/>
      <c r="AO186" s="174"/>
      <c r="AP186" s="174"/>
      <c r="AQ186" s="177"/>
      <c r="AR186" s="174"/>
      <c r="BL186" s="174"/>
      <c r="BM186" s="174"/>
      <c r="BN186" s="177"/>
      <c r="BO186" s="177"/>
      <c r="BP186" s="174"/>
      <c r="BQ186" s="175"/>
      <c r="BR186" s="174"/>
      <c r="BS186" s="174"/>
      <c r="BT186" s="174"/>
      <c r="BU186" s="174"/>
      <c r="BV186" s="174"/>
      <c r="BW186" s="174"/>
      <c r="BX186" s="174"/>
      <c r="BY186" s="174"/>
      <c r="BZ186" s="174"/>
      <c r="CA186" s="174"/>
      <c r="CB186" s="174"/>
      <c r="CC186" s="174"/>
      <c r="CD186" s="174"/>
      <c r="CE186" s="174"/>
      <c r="CF186" s="174"/>
      <c r="CG186" s="174"/>
    </row>
    <row r="187" spans="1:85" ht="16.5" customHeight="1" x14ac:dyDescent="0.25">
      <c r="A187" s="178"/>
      <c r="B187" s="177"/>
      <c r="C187" s="175"/>
      <c r="D187" s="47" t="s">
        <v>73</v>
      </c>
      <c r="G187" s="47" t="s">
        <v>307</v>
      </c>
      <c r="I187" s="177">
        <v>14</v>
      </c>
      <c r="J187" s="177">
        <v>9</v>
      </c>
      <c r="K187" s="177">
        <v>8</v>
      </c>
      <c r="L187" s="341">
        <v>17</v>
      </c>
      <c r="M187" s="177">
        <v>2</v>
      </c>
      <c r="N187" s="175"/>
      <c r="O187" s="175"/>
      <c r="P187" s="175"/>
      <c r="Q187" s="178"/>
      <c r="R187" s="249"/>
      <c r="S187" s="249"/>
      <c r="AL187" s="174"/>
      <c r="AM187" s="174"/>
      <c r="AN187" s="174"/>
      <c r="AO187" s="174"/>
      <c r="AP187" s="174"/>
      <c r="AQ187" s="177"/>
      <c r="AR187" s="174"/>
      <c r="BL187" s="174"/>
      <c r="BM187" s="174"/>
      <c r="BN187" s="177"/>
      <c r="BO187" s="177"/>
      <c r="BP187" s="174"/>
      <c r="BQ187" s="175"/>
      <c r="BR187" s="174"/>
      <c r="BS187" s="174"/>
      <c r="BT187" s="174"/>
      <c r="BU187" s="174"/>
      <c r="BV187" s="174"/>
      <c r="BW187" s="174"/>
      <c r="BX187" s="174"/>
      <c r="BY187" s="174"/>
      <c r="BZ187" s="174"/>
      <c r="CA187" s="174"/>
      <c r="CB187" s="174"/>
      <c r="CC187" s="174"/>
      <c r="CD187" s="174"/>
      <c r="CE187" s="174"/>
      <c r="CF187" s="174"/>
      <c r="CG187" s="174"/>
    </row>
    <row r="188" spans="1:85" ht="16.5" customHeight="1" x14ac:dyDescent="0.25">
      <c r="A188" s="178"/>
      <c r="B188" s="174"/>
      <c r="C188" s="175"/>
      <c r="D188" s="47" t="s">
        <v>43</v>
      </c>
      <c r="G188" s="47" t="s">
        <v>307</v>
      </c>
      <c r="I188" s="177">
        <v>16</v>
      </c>
      <c r="J188" s="177">
        <v>6</v>
      </c>
      <c r="K188" s="177">
        <v>11</v>
      </c>
      <c r="L188" s="341">
        <v>17</v>
      </c>
      <c r="M188" s="177">
        <v>0</v>
      </c>
      <c r="N188" s="175"/>
      <c r="O188" s="175"/>
      <c r="P188" s="175"/>
      <c r="Q188" s="178"/>
      <c r="R188" s="177"/>
      <c r="S188" s="177"/>
      <c r="AL188" s="174"/>
      <c r="AM188" s="174"/>
      <c r="AN188" s="174"/>
      <c r="AO188" s="174"/>
      <c r="AP188" s="174"/>
      <c r="AQ188" s="177"/>
      <c r="AR188" s="174"/>
      <c r="BL188" s="174"/>
      <c r="BM188" s="174"/>
      <c r="BN188" s="177"/>
      <c r="BO188" s="177"/>
      <c r="BP188" s="174"/>
      <c r="BQ188" s="175"/>
      <c r="BR188" s="174"/>
      <c r="BS188" s="174"/>
      <c r="BT188" s="174"/>
      <c r="BU188" s="174"/>
      <c r="BV188" s="174"/>
      <c r="BW188" s="174"/>
      <c r="BX188" s="174"/>
      <c r="BY188" s="174"/>
      <c r="BZ188" s="174"/>
      <c r="CA188" s="174"/>
      <c r="CB188" s="174"/>
      <c r="CC188" s="174"/>
      <c r="CD188" s="174"/>
      <c r="CE188" s="174"/>
      <c r="CF188" s="174"/>
      <c r="CG188" s="174"/>
    </row>
    <row r="189" spans="1:85" ht="16.5" customHeight="1" x14ac:dyDescent="0.25">
      <c r="A189" s="178"/>
      <c r="B189" s="177"/>
      <c r="C189" s="175"/>
      <c r="D189" s="47" t="s">
        <v>72</v>
      </c>
      <c r="G189" s="47" t="s">
        <v>19</v>
      </c>
      <c r="I189" s="177">
        <v>16</v>
      </c>
      <c r="J189" s="177">
        <v>8</v>
      </c>
      <c r="K189" s="177">
        <v>8</v>
      </c>
      <c r="L189" s="341">
        <v>16</v>
      </c>
      <c r="M189" s="177">
        <v>0</v>
      </c>
      <c r="N189" s="176"/>
      <c r="O189" s="176"/>
      <c r="P189" s="176"/>
      <c r="Q189" s="178"/>
      <c r="R189" s="249"/>
      <c r="S189" s="249"/>
      <c r="AL189" s="174"/>
      <c r="AM189" s="174"/>
      <c r="AN189" s="174"/>
      <c r="AO189" s="174"/>
      <c r="AP189" s="174"/>
      <c r="AQ189" s="177"/>
      <c r="AR189" s="174"/>
      <c r="BL189" s="174"/>
      <c r="BM189" s="174"/>
      <c r="BN189" s="177"/>
      <c r="BO189" s="177"/>
      <c r="BP189" s="174"/>
      <c r="BQ189" s="175"/>
      <c r="BR189" s="174"/>
      <c r="BS189" s="174"/>
      <c r="BT189" s="174"/>
      <c r="BU189" s="174"/>
      <c r="BV189" s="174"/>
      <c r="BW189" s="174"/>
      <c r="BX189" s="174"/>
      <c r="BY189" s="174"/>
      <c r="BZ189" s="174"/>
      <c r="CA189" s="174"/>
      <c r="CB189" s="174"/>
      <c r="CC189" s="174"/>
      <c r="CD189" s="174"/>
      <c r="CE189" s="174"/>
      <c r="CF189" s="174"/>
      <c r="CG189" s="174"/>
    </row>
    <row r="190" spans="1:85" ht="16.5" customHeight="1" x14ac:dyDescent="0.25">
      <c r="A190" s="178"/>
      <c r="B190" s="176"/>
      <c r="C190" s="176"/>
      <c r="D190" s="47" t="s">
        <v>188</v>
      </c>
      <c r="G190" s="47" t="s">
        <v>308</v>
      </c>
      <c r="I190" s="177">
        <v>18</v>
      </c>
      <c r="J190" s="177">
        <v>6</v>
      </c>
      <c r="K190" s="177">
        <v>9</v>
      </c>
      <c r="L190" s="341">
        <v>15</v>
      </c>
      <c r="M190" s="177">
        <v>0</v>
      </c>
      <c r="N190" s="175"/>
      <c r="O190" s="344"/>
      <c r="P190" s="176"/>
      <c r="Q190" s="178"/>
      <c r="R190" s="177"/>
      <c r="S190" s="177"/>
      <c r="AL190" s="174"/>
      <c r="AM190" s="174"/>
      <c r="AN190" s="174"/>
      <c r="AO190" s="174"/>
      <c r="AP190" s="174"/>
      <c r="AQ190" s="177"/>
      <c r="AR190" s="174"/>
      <c r="BL190" s="174"/>
      <c r="BM190" s="174"/>
      <c r="BN190" s="177"/>
      <c r="BO190" s="177"/>
      <c r="BP190" s="174"/>
      <c r="BQ190" s="175"/>
      <c r="BR190" s="174"/>
      <c r="BS190" s="174"/>
      <c r="BT190" s="174"/>
      <c r="BU190" s="174"/>
      <c r="BV190" s="174"/>
      <c r="BW190" s="174"/>
      <c r="BX190" s="174"/>
      <c r="BY190" s="174"/>
      <c r="BZ190" s="174"/>
      <c r="CA190" s="174"/>
      <c r="CB190" s="174"/>
      <c r="CC190" s="174"/>
      <c r="CD190" s="174"/>
      <c r="CE190" s="174"/>
      <c r="CF190" s="174"/>
      <c r="CG190" s="174"/>
    </row>
    <row r="191" spans="1:85" ht="16.5" customHeight="1" x14ac:dyDescent="0.25">
      <c r="A191" s="178"/>
      <c r="B191" s="174"/>
      <c r="C191" s="174"/>
      <c r="D191" s="47" t="s">
        <v>134</v>
      </c>
      <c r="G191" s="47" t="s">
        <v>179</v>
      </c>
      <c r="I191" s="177">
        <v>16</v>
      </c>
      <c r="J191" s="177">
        <v>9</v>
      </c>
      <c r="K191" s="177">
        <v>5</v>
      </c>
      <c r="L191" s="341">
        <v>14</v>
      </c>
      <c r="M191" s="177">
        <v>0</v>
      </c>
      <c r="N191" s="174"/>
      <c r="O191" s="174"/>
      <c r="P191" s="174"/>
      <c r="Q191" s="178"/>
      <c r="R191" s="177"/>
      <c r="S191" s="177"/>
      <c r="AL191" s="174"/>
      <c r="AM191" s="174"/>
      <c r="AN191" s="174"/>
      <c r="AO191" s="174"/>
      <c r="AP191" s="174"/>
      <c r="AQ191" s="177"/>
      <c r="AR191" s="174"/>
      <c r="BL191" s="174"/>
      <c r="BM191" s="174"/>
      <c r="BN191" s="177"/>
      <c r="BO191" s="177"/>
      <c r="BP191" s="174"/>
      <c r="BQ191" s="175"/>
      <c r="BR191" s="174"/>
      <c r="BS191" s="174"/>
      <c r="BT191" s="174"/>
      <c r="BU191" s="174"/>
      <c r="BV191" s="174"/>
      <c r="BW191" s="174"/>
      <c r="BX191" s="174"/>
      <c r="BY191" s="174"/>
      <c r="BZ191" s="174"/>
      <c r="CA191" s="174"/>
      <c r="CB191" s="174"/>
      <c r="CC191" s="174"/>
      <c r="CD191" s="174"/>
      <c r="CE191" s="174"/>
      <c r="CF191" s="174"/>
      <c r="CG191" s="174"/>
    </row>
    <row r="192" spans="1:85" ht="16.5" customHeight="1" x14ac:dyDescent="0.25">
      <c r="A192" s="178"/>
      <c r="B192" s="174"/>
      <c r="C192" s="174"/>
      <c r="D192" s="47" t="s">
        <v>161</v>
      </c>
      <c r="G192" s="47" t="s">
        <v>177</v>
      </c>
      <c r="I192" s="177">
        <v>18</v>
      </c>
      <c r="J192" s="177">
        <v>6</v>
      </c>
      <c r="K192" s="177">
        <v>8</v>
      </c>
      <c r="L192" s="341">
        <v>14</v>
      </c>
      <c r="M192" s="177">
        <v>0</v>
      </c>
      <c r="N192" s="174"/>
      <c r="O192" s="174"/>
      <c r="P192" s="174"/>
      <c r="Q192" s="178"/>
      <c r="R192" s="177"/>
      <c r="S192" s="177"/>
      <c r="AL192" s="174"/>
      <c r="AM192" s="174"/>
      <c r="AN192" s="174"/>
      <c r="AO192" s="174"/>
      <c r="AP192" s="174"/>
      <c r="AQ192" s="177"/>
      <c r="AR192" s="174"/>
      <c r="BL192" s="174"/>
      <c r="BM192" s="174"/>
      <c r="BN192" s="177"/>
      <c r="BO192" s="177"/>
      <c r="BP192" s="174"/>
      <c r="BQ192" s="175"/>
      <c r="BR192" s="174"/>
      <c r="BS192" s="174"/>
      <c r="BT192" s="174"/>
      <c r="BU192" s="174"/>
      <c r="BV192" s="174"/>
      <c r="BW192" s="174"/>
      <c r="BX192" s="174"/>
      <c r="BY192" s="174"/>
      <c r="BZ192" s="174"/>
      <c r="CA192" s="174"/>
      <c r="CB192" s="174"/>
      <c r="CC192" s="174"/>
      <c r="CD192" s="174"/>
      <c r="CE192" s="174"/>
      <c r="CF192" s="174"/>
      <c r="CG192" s="174"/>
    </row>
    <row r="193" spans="1:85" ht="16.5" customHeight="1" x14ac:dyDescent="0.25">
      <c r="A193" s="178"/>
      <c r="B193" s="184"/>
      <c r="C193" s="184"/>
      <c r="D193" s="47" t="s">
        <v>48</v>
      </c>
      <c r="G193" s="47" t="s">
        <v>308</v>
      </c>
      <c r="H193" s="175"/>
      <c r="I193" s="177">
        <v>13</v>
      </c>
      <c r="J193" s="177">
        <v>4</v>
      </c>
      <c r="K193" s="177">
        <v>10</v>
      </c>
      <c r="L193" s="341">
        <v>14</v>
      </c>
      <c r="M193" s="177">
        <v>0</v>
      </c>
      <c r="N193" s="184"/>
      <c r="O193" s="184"/>
      <c r="P193" s="174"/>
      <c r="Q193" s="178"/>
      <c r="R193" s="174"/>
      <c r="S193" s="174"/>
      <c r="AL193" s="174"/>
      <c r="AM193" s="174"/>
      <c r="AN193" s="174"/>
      <c r="AO193" s="174"/>
      <c r="AP193" s="174"/>
      <c r="AQ193" s="251"/>
      <c r="AR193" s="174"/>
      <c r="BL193" s="174"/>
      <c r="BM193" s="174"/>
      <c r="BN193" s="205"/>
      <c r="BO193" s="205"/>
      <c r="BP193" s="174"/>
      <c r="BQ193" s="205"/>
      <c r="BR193" s="174"/>
      <c r="BS193" s="174"/>
      <c r="BT193" s="174"/>
      <c r="BU193" s="174"/>
      <c r="BV193" s="174"/>
      <c r="BW193" s="174"/>
      <c r="BX193" s="174"/>
      <c r="BY193" s="174"/>
      <c r="BZ193" s="174"/>
      <c r="CA193" s="174"/>
      <c r="CB193" s="174"/>
      <c r="CC193" s="174"/>
      <c r="CD193" s="174"/>
      <c r="CE193" s="174"/>
      <c r="CF193" s="174"/>
      <c r="CG193" s="174"/>
    </row>
    <row r="194" spans="1:85" ht="16.5" customHeight="1" x14ac:dyDescent="0.25">
      <c r="A194" s="178"/>
      <c r="B194" s="174"/>
      <c r="C194" s="174"/>
      <c r="D194" s="47" t="s">
        <v>137</v>
      </c>
      <c r="G194" s="47" t="s">
        <v>307</v>
      </c>
      <c r="H194" s="175"/>
      <c r="I194" s="177">
        <v>13</v>
      </c>
      <c r="J194" s="177">
        <v>6</v>
      </c>
      <c r="K194" s="177">
        <v>6</v>
      </c>
      <c r="L194" s="341">
        <v>12</v>
      </c>
      <c r="M194" s="177">
        <v>6</v>
      </c>
      <c r="N194" s="174"/>
      <c r="O194" s="174"/>
      <c r="P194" s="174"/>
      <c r="Q194" s="178"/>
      <c r="R194" s="174"/>
      <c r="S194" s="174"/>
      <c r="AL194" s="174"/>
      <c r="AM194" s="174"/>
      <c r="AN194" s="174"/>
      <c r="AO194" s="174"/>
      <c r="AP194" s="174"/>
      <c r="AQ194" s="251"/>
      <c r="AR194" s="174"/>
      <c r="BL194" s="174"/>
      <c r="BM194" s="174"/>
      <c r="BN194" s="176"/>
      <c r="BO194" s="176"/>
      <c r="BP194" s="174"/>
      <c r="BQ194" s="176"/>
      <c r="BR194" s="174"/>
      <c r="BS194" s="174"/>
      <c r="BT194" s="174"/>
      <c r="BU194" s="174"/>
      <c r="BV194" s="174"/>
      <c r="BW194" s="174"/>
      <c r="BX194" s="174"/>
      <c r="BY194" s="174"/>
      <c r="BZ194" s="174"/>
      <c r="CA194" s="174"/>
      <c r="CB194" s="174"/>
      <c r="CC194" s="174"/>
      <c r="CD194" s="174"/>
      <c r="CE194" s="174"/>
      <c r="CF194" s="174"/>
      <c r="CG194" s="174"/>
    </row>
    <row r="195" spans="1:85" ht="16.5" customHeight="1" x14ac:dyDescent="0.25">
      <c r="A195" s="178"/>
      <c r="B195" s="174"/>
      <c r="C195" s="184"/>
      <c r="D195" s="47" t="s">
        <v>116</v>
      </c>
      <c r="G195" s="47" t="s">
        <v>179</v>
      </c>
      <c r="I195" s="177">
        <v>16</v>
      </c>
      <c r="J195" s="177">
        <v>1</v>
      </c>
      <c r="K195" s="177">
        <v>11</v>
      </c>
      <c r="L195" s="341">
        <v>12</v>
      </c>
      <c r="M195" s="177">
        <v>0</v>
      </c>
      <c r="N195" s="184"/>
      <c r="O195" s="174"/>
      <c r="P195" s="174"/>
      <c r="Q195" s="178"/>
      <c r="R195" s="174"/>
      <c r="S195" s="174"/>
      <c r="AL195" s="174"/>
      <c r="AM195" s="174"/>
      <c r="AN195" s="174"/>
      <c r="AO195" s="174"/>
      <c r="AP195" s="174"/>
      <c r="AQ195" s="251"/>
      <c r="AR195" s="174"/>
      <c r="BL195" s="174"/>
      <c r="BM195" s="174"/>
      <c r="BN195" s="175"/>
      <c r="BO195" s="175"/>
      <c r="BP195" s="174"/>
      <c r="BQ195" s="176"/>
      <c r="BR195" s="174"/>
      <c r="BS195" s="174"/>
      <c r="BT195" s="174"/>
      <c r="BU195" s="174"/>
      <c r="BV195" s="174"/>
      <c r="BW195" s="174"/>
      <c r="BX195" s="174"/>
      <c r="BY195" s="174"/>
      <c r="BZ195" s="174"/>
      <c r="CA195" s="174"/>
      <c r="CB195" s="174"/>
      <c r="CC195" s="174"/>
      <c r="CD195" s="174"/>
      <c r="CE195" s="174"/>
      <c r="CF195" s="174"/>
      <c r="CG195" s="174"/>
    </row>
    <row r="196" spans="1:85" ht="16.5" customHeight="1" x14ac:dyDescent="0.25">
      <c r="A196" s="178"/>
      <c r="B196" s="174"/>
      <c r="C196" s="175"/>
      <c r="D196" s="41"/>
      <c r="E196" s="18"/>
      <c r="F196" s="18"/>
      <c r="G196" s="320"/>
      <c r="H196" s="18"/>
      <c r="I196" s="321"/>
      <c r="J196" s="321"/>
      <c r="K196" s="321"/>
      <c r="L196" s="321"/>
      <c r="M196" s="321"/>
      <c r="N196" s="320"/>
      <c r="O196" s="175"/>
      <c r="P196" s="174"/>
      <c r="Q196" s="178"/>
      <c r="R196" s="174"/>
      <c r="S196" s="174"/>
      <c r="AL196" s="174"/>
      <c r="AM196" s="174"/>
      <c r="AN196" s="174"/>
      <c r="AO196" s="174"/>
      <c r="AP196" s="174"/>
      <c r="AQ196" s="251"/>
      <c r="AR196" s="174"/>
      <c r="BL196" s="174"/>
      <c r="BM196" s="174"/>
      <c r="BN196" s="174"/>
      <c r="BO196" s="174"/>
      <c r="BP196" s="174"/>
      <c r="BQ196" s="174"/>
      <c r="BR196" s="174"/>
      <c r="BS196" s="174"/>
      <c r="BT196" s="174"/>
      <c r="BU196" s="174"/>
      <c r="BV196" s="174"/>
      <c r="BW196" s="174"/>
      <c r="BX196" s="174"/>
      <c r="BY196" s="174"/>
      <c r="BZ196" s="174"/>
      <c r="CA196" s="174"/>
      <c r="CB196" s="174"/>
      <c r="CC196" s="174"/>
      <c r="CD196" s="174"/>
      <c r="CE196" s="174"/>
      <c r="CF196" s="174"/>
      <c r="CG196" s="174"/>
    </row>
    <row r="197" spans="1:85" ht="16.5" customHeight="1" x14ac:dyDescent="0.25">
      <c r="A197" s="178"/>
      <c r="B197" s="174"/>
      <c r="C197" s="175"/>
      <c r="D197" s="41"/>
      <c r="E197" s="18"/>
      <c r="F197" s="18"/>
      <c r="G197" s="320"/>
      <c r="H197" s="18"/>
      <c r="I197" s="321"/>
      <c r="J197" s="321"/>
      <c r="K197" s="321"/>
      <c r="L197" s="321"/>
      <c r="M197" s="321"/>
      <c r="N197" s="320"/>
      <c r="O197" s="175"/>
      <c r="P197" s="174"/>
      <c r="Q197" s="178"/>
      <c r="R197" s="174"/>
      <c r="S197" s="174"/>
      <c r="AL197" s="174"/>
      <c r="AM197" s="174"/>
      <c r="AN197" s="174"/>
      <c r="AO197" s="174"/>
      <c r="AP197" s="174"/>
      <c r="AQ197" s="251"/>
      <c r="AR197" s="174"/>
      <c r="BL197" s="174"/>
      <c r="BM197" s="174"/>
      <c r="BN197" s="174"/>
      <c r="BO197" s="174"/>
      <c r="BP197" s="174"/>
      <c r="BQ197" s="174"/>
      <c r="BR197" s="174"/>
      <c r="BS197" s="174"/>
      <c r="BT197" s="174"/>
      <c r="BU197" s="174"/>
      <c r="BV197" s="174"/>
      <c r="BW197" s="174"/>
      <c r="BX197" s="174"/>
      <c r="BY197" s="174"/>
      <c r="BZ197" s="174"/>
      <c r="CA197" s="174"/>
      <c r="CB197" s="174"/>
      <c r="CC197" s="174"/>
      <c r="CD197" s="174"/>
      <c r="CE197" s="174"/>
      <c r="CF197" s="174"/>
      <c r="CG197" s="174"/>
    </row>
    <row r="198" spans="1:85" ht="16.5" customHeight="1" thickBot="1" x14ac:dyDescent="0.25">
      <c r="A198" s="178"/>
      <c r="B198" s="174"/>
      <c r="C198" s="175"/>
      <c r="D198" s="180" t="s">
        <v>147</v>
      </c>
      <c r="E198" s="180"/>
      <c r="F198" s="180"/>
      <c r="G198" s="182" t="s">
        <v>2</v>
      </c>
      <c r="H198" s="182"/>
      <c r="I198" s="182" t="s">
        <v>4</v>
      </c>
      <c r="J198" s="182" t="s">
        <v>30</v>
      </c>
      <c r="K198" s="182" t="s">
        <v>31</v>
      </c>
      <c r="L198" s="182" t="s">
        <v>32</v>
      </c>
      <c r="M198" s="340" t="s">
        <v>3</v>
      </c>
      <c r="N198" s="320"/>
      <c r="O198" s="175"/>
      <c r="P198" s="174"/>
      <c r="Q198" s="178"/>
      <c r="R198" s="174"/>
      <c r="S198" s="174"/>
      <c r="AL198" s="174"/>
      <c r="AM198" s="174"/>
      <c r="AN198" s="174"/>
      <c r="AO198" s="174"/>
      <c r="AP198" s="174"/>
      <c r="AQ198" s="251"/>
      <c r="AR198" s="174"/>
      <c r="BL198" s="174"/>
      <c r="BM198" s="174"/>
      <c r="BN198" s="174"/>
      <c r="BO198" s="174"/>
      <c r="BP198" s="174"/>
      <c r="BQ198" s="174"/>
      <c r="BR198" s="174"/>
      <c r="BS198" s="174"/>
      <c r="BT198" s="174"/>
      <c r="BU198" s="174"/>
      <c r="BV198" s="174"/>
      <c r="BW198" s="174"/>
      <c r="BX198" s="174"/>
      <c r="BY198" s="174"/>
      <c r="BZ198" s="174"/>
      <c r="CA198" s="174"/>
      <c r="CB198" s="174"/>
      <c r="CC198" s="174"/>
      <c r="CD198" s="174"/>
      <c r="CE198" s="174"/>
      <c r="CF198" s="174"/>
      <c r="CG198" s="174"/>
    </row>
    <row r="199" spans="1:85" ht="16.5" customHeight="1" x14ac:dyDescent="0.25">
      <c r="A199" s="178"/>
      <c r="B199" s="174"/>
      <c r="C199" s="175"/>
      <c r="D199" s="47" t="s">
        <v>265</v>
      </c>
      <c r="F199" s="175"/>
      <c r="G199" s="47" t="s">
        <v>309</v>
      </c>
      <c r="I199" s="177">
        <v>3</v>
      </c>
      <c r="J199" s="177">
        <v>5</v>
      </c>
      <c r="K199" s="177">
        <v>0</v>
      </c>
      <c r="L199" s="177">
        <v>5</v>
      </c>
      <c r="M199" s="341">
        <v>14</v>
      </c>
      <c r="N199" s="320"/>
      <c r="O199" s="175"/>
      <c r="P199" s="174"/>
      <c r="Q199" s="178"/>
      <c r="R199" s="174"/>
      <c r="S199" s="174"/>
      <c r="AL199" s="174"/>
      <c r="AM199" s="174"/>
      <c r="AN199" s="174"/>
      <c r="AO199" s="174"/>
      <c r="AP199" s="174"/>
      <c r="AQ199" s="251"/>
      <c r="AR199" s="174"/>
      <c r="BL199" s="174"/>
      <c r="BM199" s="174"/>
      <c r="BN199" s="174"/>
      <c r="BO199" s="174"/>
      <c r="BP199" s="174"/>
      <c r="BQ199" s="174"/>
      <c r="BR199" s="174"/>
      <c r="BS199" s="174"/>
      <c r="BT199" s="174"/>
      <c r="BU199" s="174"/>
      <c r="BV199" s="174"/>
      <c r="BW199" s="174"/>
      <c r="BX199" s="174"/>
      <c r="BY199" s="174"/>
      <c r="BZ199" s="174"/>
      <c r="CA199" s="174"/>
      <c r="CB199" s="174"/>
      <c r="CC199" s="174"/>
      <c r="CD199" s="174"/>
      <c r="CE199" s="174"/>
      <c r="CF199" s="174"/>
      <c r="CG199" s="174"/>
    </row>
    <row r="200" spans="1:85" ht="16.5" customHeight="1" x14ac:dyDescent="0.25">
      <c r="A200" s="178"/>
      <c r="B200" s="174"/>
      <c r="C200" s="175"/>
      <c r="D200" s="47" t="s">
        <v>46</v>
      </c>
      <c r="F200" s="175"/>
      <c r="G200" s="47" t="s">
        <v>177</v>
      </c>
      <c r="I200" s="177">
        <v>18</v>
      </c>
      <c r="J200" s="177">
        <v>4</v>
      </c>
      <c r="K200" s="177">
        <v>7</v>
      </c>
      <c r="L200" s="177">
        <v>11</v>
      </c>
      <c r="M200" s="341">
        <v>8</v>
      </c>
      <c r="N200" s="320"/>
      <c r="O200" s="175"/>
      <c r="P200" s="174"/>
      <c r="Q200" s="178"/>
      <c r="R200" s="174"/>
      <c r="S200" s="174"/>
      <c r="AL200" s="174"/>
      <c r="AM200" s="174"/>
      <c r="AN200" s="174"/>
      <c r="AO200" s="174"/>
      <c r="AP200" s="174"/>
      <c r="AQ200" s="251"/>
      <c r="AR200" s="174"/>
      <c r="BL200" s="174"/>
      <c r="BM200" s="174"/>
      <c r="BN200" s="174"/>
      <c r="BO200" s="174"/>
      <c r="BP200" s="174"/>
      <c r="BQ200" s="174"/>
      <c r="BR200" s="174"/>
      <c r="BS200" s="174"/>
      <c r="BT200" s="174"/>
      <c r="BU200" s="174"/>
      <c r="BV200" s="174"/>
      <c r="BW200" s="174"/>
      <c r="BX200" s="174"/>
      <c r="BY200" s="174"/>
      <c r="BZ200" s="174"/>
      <c r="CA200" s="174"/>
      <c r="CB200" s="174"/>
      <c r="CC200" s="174"/>
      <c r="CD200" s="174"/>
      <c r="CE200" s="174"/>
      <c r="CF200" s="174"/>
      <c r="CG200" s="174"/>
    </row>
    <row r="201" spans="1:85" ht="16.5" customHeight="1" x14ac:dyDescent="0.25">
      <c r="A201" s="178"/>
      <c r="B201" s="174"/>
      <c r="C201" s="175"/>
      <c r="D201" s="47" t="s">
        <v>41</v>
      </c>
      <c r="F201" s="175"/>
      <c r="G201" s="47" t="s">
        <v>21</v>
      </c>
      <c r="I201" s="177">
        <v>18</v>
      </c>
      <c r="J201" s="177">
        <v>1</v>
      </c>
      <c r="K201" s="177">
        <v>7</v>
      </c>
      <c r="L201" s="177">
        <v>8</v>
      </c>
      <c r="M201" s="341">
        <v>8</v>
      </c>
      <c r="N201" s="175"/>
      <c r="O201" s="175"/>
      <c r="P201" s="174"/>
      <c r="Q201" s="178"/>
      <c r="R201" s="174"/>
      <c r="S201" s="174"/>
      <c r="AL201" s="174"/>
      <c r="AM201" s="174"/>
      <c r="AN201" s="174"/>
      <c r="AO201" s="174"/>
      <c r="AP201" s="174"/>
      <c r="AQ201" s="251"/>
      <c r="AR201" s="174"/>
      <c r="BL201" s="174"/>
      <c r="BM201" s="174"/>
      <c r="BN201" s="174"/>
      <c r="BO201" s="174"/>
      <c r="BP201" s="174"/>
      <c r="BQ201" s="174"/>
      <c r="BR201" s="174"/>
      <c r="BS201" s="174"/>
      <c r="BT201" s="174"/>
      <c r="BU201" s="174"/>
      <c r="BV201" s="174"/>
      <c r="BW201" s="174"/>
      <c r="BX201" s="174"/>
      <c r="BY201" s="174"/>
      <c r="BZ201" s="174"/>
      <c r="CA201" s="174"/>
      <c r="CB201" s="174"/>
      <c r="CC201" s="174"/>
      <c r="CD201" s="174"/>
      <c r="CE201" s="174"/>
      <c r="CF201" s="174"/>
      <c r="CG201" s="174"/>
    </row>
    <row r="202" spans="1:85" ht="16.5" customHeight="1" x14ac:dyDescent="0.25">
      <c r="A202" s="178"/>
      <c r="B202" s="174"/>
      <c r="C202" s="175"/>
      <c r="D202" s="47" t="s">
        <v>137</v>
      </c>
      <c r="F202" s="175"/>
      <c r="G202" s="47" t="s">
        <v>307</v>
      </c>
      <c r="I202" s="177">
        <v>13</v>
      </c>
      <c r="J202" s="177">
        <v>6</v>
      </c>
      <c r="K202" s="177">
        <v>6</v>
      </c>
      <c r="L202" s="177">
        <v>12</v>
      </c>
      <c r="M202" s="341">
        <v>6</v>
      </c>
      <c r="N202" s="175"/>
      <c r="O202" s="175"/>
      <c r="P202" s="174"/>
      <c r="Q202" s="178"/>
      <c r="R202" s="174"/>
      <c r="S202" s="174"/>
      <c r="AL202" s="174"/>
      <c r="AM202" s="174"/>
      <c r="AN202" s="174"/>
      <c r="AO202" s="174"/>
      <c r="AP202" s="174"/>
      <c r="AQ202" s="251"/>
      <c r="AR202" s="174"/>
      <c r="BL202" s="174"/>
      <c r="BM202" s="174"/>
      <c r="BN202" s="174"/>
      <c r="BO202" s="174"/>
      <c r="BP202" s="174"/>
      <c r="BQ202" s="174"/>
      <c r="BR202" s="174"/>
      <c r="BS202" s="174"/>
      <c r="BT202" s="174"/>
      <c r="BU202" s="174"/>
      <c r="BV202" s="174"/>
      <c r="BW202" s="174"/>
      <c r="BX202" s="174"/>
      <c r="BY202" s="174"/>
      <c r="BZ202" s="174"/>
      <c r="CA202" s="174"/>
      <c r="CB202" s="174"/>
      <c r="CC202" s="174"/>
      <c r="CD202" s="174"/>
      <c r="CE202" s="174"/>
      <c r="CF202" s="174"/>
      <c r="CG202" s="174"/>
    </row>
    <row r="203" spans="1:85" ht="16.5" customHeight="1" x14ac:dyDescent="0.25">
      <c r="A203" s="178"/>
      <c r="B203" s="174"/>
      <c r="C203" s="175"/>
      <c r="D203" s="47" t="s">
        <v>62</v>
      </c>
      <c r="F203" s="175"/>
      <c r="G203" s="47" t="s">
        <v>308</v>
      </c>
      <c r="I203" s="177">
        <v>13</v>
      </c>
      <c r="J203" s="177">
        <v>0</v>
      </c>
      <c r="K203" s="177">
        <v>3</v>
      </c>
      <c r="L203" s="177">
        <v>3</v>
      </c>
      <c r="M203" s="341">
        <v>6</v>
      </c>
      <c r="N203" s="175"/>
      <c r="O203" s="175"/>
      <c r="P203" s="174"/>
      <c r="Q203" s="178"/>
      <c r="R203" s="174"/>
      <c r="S203" s="174"/>
      <c r="AL203" s="174"/>
      <c r="AM203" s="174"/>
      <c r="AN203" s="174"/>
      <c r="AO203" s="174"/>
      <c r="AP203" s="174"/>
      <c r="AQ203" s="251"/>
      <c r="AR203" s="174"/>
      <c r="BL203" s="174"/>
      <c r="BM203" s="174"/>
      <c r="BN203" s="174"/>
      <c r="BO203" s="174"/>
      <c r="BP203" s="174"/>
      <c r="BQ203" s="174"/>
      <c r="BR203" s="174"/>
      <c r="BS203" s="174"/>
      <c r="BT203" s="174"/>
      <c r="BU203" s="174"/>
      <c r="BV203" s="174"/>
      <c r="BW203" s="174"/>
      <c r="BX203" s="174"/>
      <c r="BY203" s="174"/>
      <c r="BZ203" s="174"/>
      <c r="CA203" s="174"/>
      <c r="CB203" s="174"/>
      <c r="CC203" s="174"/>
      <c r="CD203" s="174"/>
      <c r="CE203" s="174"/>
      <c r="CF203" s="174"/>
      <c r="CG203" s="174"/>
    </row>
    <row r="204" spans="1:85" ht="16.5" customHeight="1" x14ac:dyDescent="0.25">
      <c r="A204" s="178"/>
      <c r="B204" s="174"/>
      <c r="C204" s="175"/>
      <c r="D204" s="47" t="s">
        <v>71</v>
      </c>
      <c r="F204" s="175"/>
      <c r="G204" s="47" t="s">
        <v>17</v>
      </c>
      <c r="I204" s="177">
        <v>16</v>
      </c>
      <c r="J204" s="177">
        <v>22</v>
      </c>
      <c r="K204" s="177">
        <v>21</v>
      </c>
      <c r="L204" s="177">
        <v>43</v>
      </c>
      <c r="M204" s="341">
        <v>6</v>
      </c>
      <c r="N204" s="175"/>
      <c r="O204" s="175"/>
      <c r="P204" s="174"/>
      <c r="Q204" s="178"/>
      <c r="R204" s="174"/>
      <c r="S204" s="174"/>
      <c r="AL204" s="174"/>
      <c r="AM204" s="174"/>
      <c r="AN204" s="174"/>
      <c r="AO204" s="174"/>
      <c r="AP204" s="174"/>
      <c r="AQ204" s="251"/>
      <c r="AR204" s="174"/>
      <c r="BL204" s="174"/>
      <c r="BM204" s="174"/>
      <c r="BN204" s="174"/>
      <c r="BO204" s="174"/>
      <c r="BP204" s="174"/>
      <c r="BQ204" s="174"/>
      <c r="BR204" s="174"/>
      <c r="BS204" s="174"/>
      <c r="BT204" s="174"/>
      <c r="BU204" s="174"/>
      <c r="BV204" s="174"/>
      <c r="BW204" s="174"/>
      <c r="BX204" s="174"/>
      <c r="BY204" s="174"/>
      <c r="BZ204" s="174"/>
      <c r="CA204" s="174"/>
      <c r="CB204" s="174"/>
      <c r="CC204" s="174"/>
      <c r="CD204" s="174"/>
      <c r="CE204" s="174"/>
      <c r="CF204" s="174"/>
      <c r="CG204" s="174"/>
    </row>
    <row r="205" spans="1:85" ht="16.5" customHeight="1" x14ac:dyDescent="0.25">
      <c r="A205" s="178"/>
      <c r="B205" s="174"/>
      <c r="C205" s="175"/>
      <c r="D205" s="47" t="s">
        <v>150</v>
      </c>
      <c r="F205" s="175"/>
      <c r="G205" s="47" t="s">
        <v>177</v>
      </c>
      <c r="I205" s="177">
        <v>17</v>
      </c>
      <c r="J205" s="177">
        <v>14</v>
      </c>
      <c r="K205" s="177">
        <v>14</v>
      </c>
      <c r="L205" s="177">
        <v>28</v>
      </c>
      <c r="M205" s="341">
        <v>6</v>
      </c>
      <c r="N205" s="175"/>
      <c r="O205" s="175"/>
      <c r="P205" s="174"/>
      <c r="Q205" s="178"/>
      <c r="R205" s="174"/>
      <c r="S205" s="174"/>
      <c r="AL205" s="174"/>
      <c r="AM205" s="174"/>
      <c r="AN205" s="174"/>
      <c r="AO205" s="174"/>
      <c r="AP205" s="174"/>
      <c r="AQ205" s="251"/>
      <c r="AR205" s="174"/>
      <c r="BL205" s="174"/>
      <c r="BM205" s="174"/>
      <c r="BN205" s="174"/>
      <c r="BO205" s="174"/>
      <c r="BP205" s="174"/>
      <c r="BQ205" s="174"/>
      <c r="BR205" s="174"/>
      <c r="BS205" s="174"/>
      <c r="BT205" s="174"/>
      <c r="BU205" s="174"/>
      <c r="BV205" s="174"/>
      <c r="BW205" s="174"/>
      <c r="BX205" s="174"/>
      <c r="BY205" s="174"/>
      <c r="BZ205" s="174"/>
      <c r="CA205" s="174"/>
      <c r="CB205" s="174"/>
      <c r="CC205" s="174"/>
      <c r="CD205" s="174"/>
      <c r="CE205" s="174"/>
      <c r="CF205" s="174"/>
      <c r="CG205" s="174"/>
    </row>
    <row r="206" spans="1:85" ht="16.5" customHeight="1" x14ac:dyDescent="0.25">
      <c r="A206" s="178"/>
      <c r="B206" s="174"/>
      <c r="C206" s="175"/>
      <c r="D206" s="47" t="s">
        <v>111</v>
      </c>
      <c r="F206" s="175"/>
      <c r="G206" s="47" t="s">
        <v>179</v>
      </c>
      <c r="I206" s="177">
        <v>17</v>
      </c>
      <c r="J206" s="177">
        <v>0</v>
      </c>
      <c r="K206" s="177">
        <v>3</v>
      </c>
      <c r="L206" s="177">
        <v>3</v>
      </c>
      <c r="M206" s="341">
        <v>6</v>
      </c>
      <c r="N206" s="175"/>
      <c r="O206" s="175"/>
      <c r="P206" s="174"/>
      <c r="Q206" s="178"/>
      <c r="R206" s="174"/>
      <c r="S206" s="174"/>
      <c r="AL206" s="174"/>
      <c r="AM206" s="174"/>
      <c r="AN206" s="174"/>
      <c r="AO206" s="174"/>
      <c r="AP206" s="174"/>
      <c r="AQ206" s="251"/>
      <c r="AR206" s="174"/>
      <c r="BL206" s="174"/>
      <c r="BM206" s="174"/>
      <c r="BN206" s="174"/>
      <c r="BO206" s="174"/>
      <c r="BP206" s="174"/>
      <c r="BQ206" s="174"/>
      <c r="BR206" s="174"/>
      <c r="BS206" s="174"/>
      <c r="BT206" s="174"/>
      <c r="BU206" s="174"/>
      <c r="BV206" s="174"/>
      <c r="BW206" s="174"/>
      <c r="BX206" s="174"/>
      <c r="BY206" s="174"/>
      <c r="BZ206" s="174"/>
      <c r="CA206" s="174"/>
      <c r="CB206" s="174"/>
      <c r="CC206" s="174"/>
      <c r="CD206" s="174"/>
      <c r="CE206" s="174"/>
      <c r="CF206" s="174"/>
      <c r="CG206" s="174"/>
    </row>
    <row r="207" spans="1:85" ht="16.5" customHeight="1" x14ac:dyDescent="0.25">
      <c r="A207" s="178"/>
      <c r="B207" s="174"/>
      <c r="C207" s="320"/>
      <c r="D207" s="41"/>
      <c r="E207" s="18"/>
      <c r="F207" s="320"/>
      <c r="G207" s="41"/>
      <c r="H207" s="320"/>
      <c r="I207" s="321"/>
      <c r="J207" s="321"/>
      <c r="K207" s="321"/>
      <c r="L207" s="321"/>
      <c r="M207" s="321"/>
      <c r="N207" s="320"/>
      <c r="O207" s="320"/>
      <c r="P207" s="174"/>
      <c r="Q207" s="178"/>
      <c r="R207" s="174"/>
      <c r="S207" s="174"/>
      <c r="AL207" s="174"/>
      <c r="AM207" s="174"/>
      <c r="AN207" s="174"/>
      <c r="AO207" s="174"/>
      <c r="AP207" s="174"/>
      <c r="AQ207" s="251"/>
      <c r="AR207" s="174"/>
      <c r="BL207" s="174"/>
      <c r="BM207" s="174"/>
      <c r="BN207" s="174"/>
      <c r="BO207" s="174"/>
      <c r="BP207" s="174"/>
      <c r="BQ207" s="174"/>
      <c r="BR207" s="174"/>
      <c r="BS207" s="174"/>
      <c r="BT207" s="174"/>
      <c r="BU207" s="174"/>
      <c r="BV207" s="174"/>
      <c r="BW207" s="174"/>
      <c r="BX207" s="174"/>
      <c r="BY207" s="174"/>
      <c r="BZ207" s="174"/>
      <c r="CA207" s="174"/>
      <c r="CB207" s="174"/>
      <c r="CC207" s="174"/>
      <c r="CD207" s="174"/>
      <c r="CE207" s="174"/>
      <c r="CF207" s="174"/>
      <c r="CG207" s="174"/>
    </row>
    <row r="208" spans="1:85" ht="16.5" customHeight="1" x14ac:dyDescent="0.25">
      <c r="A208" s="178"/>
      <c r="B208" s="174"/>
      <c r="C208" s="320"/>
      <c r="D208" s="41"/>
      <c r="E208" s="18"/>
      <c r="F208" s="320"/>
      <c r="G208" s="41"/>
      <c r="H208" s="320"/>
      <c r="I208" s="321"/>
      <c r="J208" s="321"/>
      <c r="K208" s="321"/>
      <c r="L208" s="321"/>
      <c r="M208" s="321"/>
      <c r="N208" s="320"/>
      <c r="O208" s="320"/>
      <c r="P208" s="174"/>
      <c r="Q208" s="178"/>
      <c r="R208" s="174"/>
      <c r="S208" s="174"/>
      <c r="AL208" s="174"/>
      <c r="AM208" s="174"/>
      <c r="AN208" s="174"/>
      <c r="AO208" s="174"/>
      <c r="AP208" s="174"/>
      <c r="AQ208" s="251"/>
      <c r="AR208" s="174"/>
      <c r="BL208" s="174"/>
      <c r="BM208" s="174"/>
      <c r="BN208" s="174"/>
      <c r="BO208" s="174"/>
      <c r="BP208" s="174"/>
      <c r="BQ208" s="174"/>
      <c r="BR208" s="174"/>
      <c r="BS208" s="174"/>
      <c r="BT208" s="174"/>
      <c r="BU208" s="174"/>
      <c r="BV208" s="174"/>
      <c r="BW208" s="174"/>
      <c r="BX208" s="174"/>
      <c r="BY208" s="174"/>
      <c r="BZ208" s="174"/>
      <c r="CA208" s="174"/>
      <c r="CB208" s="174"/>
      <c r="CC208" s="174"/>
      <c r="CD208" s="174"/>
      <c r="CE208" s="174"/>
      <c r="CF208" s="174"/>
      <c r="CG208" s="174"/>
    </row>
    <row r="209" spans="1:85" ht="16.5" customHeight="1" x14ac:dyDescent="0.25">
      <c r="A209" s="178"/>
      <c r="B209" s="174"/>
      <c r="C209" s="320"/>
      <c r="D209" s="41"/>
      <c r="E209" s="18"/>
      <c r="F209" s="320"/>
      <c r="G209" s="41"/>
      <c r="H209" s="320"/>
      <c r="I209" s="321"/>
      <c r="J209" s="321"/>
      <c r="K209" s="321"/>
      <c r="L209" s="321"/>
      <c r="M209" s="321"/>
      <c r="N209" s="320"/>
      <c r="O209" s="320"/>
      <c r="P209" s="174"/>
      <c r="Q209" s="178"/>
      <c r="R209" s="174"/>
      <c r="S209" s="174"/>
      <c r="AL209" s="174"/>
      <c r="AM209" s="174"/>
      <c r="AN209" s="174"/>
      <c r="AO209" s="174"/>
      <c r="AP209" s="174"/>
      <c r="AQ209" s="251"/>
      <c r="AR209" s="174"/>
      <c r="BL209" s="174"/>
      <c r="BM209" s="174"/>
      <c r="BN209" s="174"/>
      <c r="BO209" s="174"/>
      <c r="BP209" s="174"/>
      <c r="BQ209" s="174"/>
      <c r="BR209" s="174"/>
      <c r="BS209" s="174"/>
      <c r="BT209" s="174"/>
      <c r="BU209" s="174"/>
      <c r="BV209" s="174"/>
      <c r="BW209" s="174"/>
      <c r="BX209" s="174"/>
      <c r="BY209" s="174"/>
      <c r="BZ209" s="174"/>
      <c r="CA209" s="174"/>
      <c r="CB209" s="174"/>
      <c r="CC209" s="174"/>
      <c r="CD209" s="174"/>
      <c r="CE209" s="174"/>
      <c r="CF209" s="174"/>
      <c r="CG209" s="174"/>
    </row>
    <row r="210" spans="1:85" ht="16.5" customHeight="1" x14ac:dyDescent="0.25">
      <c r="A210" s="178"/>
      <c r="B210" s="174"/>
      <c r="C210" s="320"/>
      <c r="D210" s="41"/>
      <c r="E210" s="18"/>
      <c r="F210" s="320"/>
      <c r="G210" s="41"/>
      <c r="H210" s="320"/>
      <c r="I210" s="321"/>
      <c r="J210" s="321"/>
      <c r="K210" s="321"/>
      <c r="L210" s="321"/>
      <c r="M210" s="321"/>
      <c r="N210" s="320"/>
      <c r="O210" s="320"/>
      <c r="P210" s="174"/>
      <c r="Q210" s="178"/>
      <c r="R210" s="174"/>
      <c r="S210" s="174"/>
      <c r="AL210" s="174"/>
      <c r="AM210" s="174"/>
      <c r="AN210" s="174"/>
      <c r="AO210" s="174"/>
      <c r="AP210" s="174"/>
      <c r="AQ210" s="251"/>
      <c r="AR210" s="174"/>
      <c r="BL210" s="174"/>
      <c r="BM210" s="174"/>
      <c r="BN210" s="174"/>
      <c r="BO210" s="174"/>
      <c r="BP210" s="174"/>
      <c r="BQ210" s="174"/>
      <c r="BR210" s="174"/>
      <c r="BS210" s="174"/>
      <c r="BT210" s="174"/>
      <c r="BU210" s="174"/>
      <c r="BV210" s="174"/>
      <c r="BW210" s="174"/>
      <c r="BX210" s="174"/>
      <c r="BY210" s="174"/>
      <c r="BZ210" s="174"/>
      <c r="CA210" s="174"/>
      <c r="CB210" s="174"/>
      <c r="CC210" s="174"/>
      <c r="CD210" s="174"/>
      <c r="CE210" s="174"/>
      <c r="CF210" s="174"/>
      <c r="CG210" s="174"/>
    </row>
    <row r="211" spans="1:85" ht="16.5" customHeight="1" x14ac:dyDescent="0.25">
      <c r="A211" s="178"/>
      <c r="B211" s="174"/>
      <c r="C211" s="320"/>
      <c r="D211" s="41"/>
      <c r="E211" s="18"/>
      <c r="F211" s="320"/>
      <c r="G211" s="41"/>
      <c r="H211" s="320"/>
      <c r="I211" s="321"/>
      <c r="J211" s="321"/>
      <c r="K211" s="321"/>
      <c r="L211" s="321"/>
      <c r="M211" s="321"/>
      <c r="N211" s="320"/>
      <c r="O211" s="320"/>
      <c r="P211" s="174"/>
      <c r="Q211" s="178"/>
      <c r="R211" s="174"/>
      <c r="S211" s="174"/>
      <c r="AL211" s="174"/>
      <c r="AM211" s="174"/>
      <c r="AN211" s="174"/>
      <c r="AO211" s="174"/>
      <c r="AP211" s="174"/>
      <c r="AQ211" s="251"/>
      <c r="AR211" s="174"/>
      <c r="BL211" s="174"/>
      <c r="BM211" s="174"/>
      <c r="BN211" s="174"/>
      <c r="BO211" s="174"/>
      <c r="BP211" s="174"/>
      <c r="BQ211" s="174"/>
      <c r="BR211" s="174"/>
      <c r="BS211" s="174"/>
      <c r="BT211" s="174"/>
      <c r="BU211" s="174"/>
      <c r="BV211" s="174"/>
      <c r="BW211" s="174"/>
      <c r="BX211" s="174"/>
      <c r="BY211" s="174"/>
      <c r="BZ211" s="174"/>
      <c r="CA211" s="174"/>
      <c r="CB211" s="174"/>
      <c r="CC211" s="174"/>
      <c r="CD211" s="174"/>
      <c r="CE211" s="174"/>
      <c r="CF211" s="174"/>
      <c r="CG211" s="174"/>
    </row>
    <row r="212" spans="1:85" ht="16.5" customHeight="1" x14ac:dyDescent="0.2">
      <c r="A212" s="178"/>
      <c r="B212" s="174"/>
      <c r="C212" s="320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320"/>
      <c r="O212" s="320"/>
      <c r="P212" s="174"/>
      <c r="Q212" s="178"/>
      <c r="R212" s="174"/>
      <c r="S212" s="174"/>
      <c r="AL212" s="174"/>
      <c r="AM212" s="174"/>
      <c r="AN212" s="174"/>
      <c r="AO212" s="174"/>
      <c r="AP212" s="174"/>
      <c r="AQ212" s="251"/>
      <c r="AR212" s="174"/>
      <c r="BL212" s="174"/>
      <c r="BM212" s="174"/>
      <c r="BN212" s="174"/>
      <c r="BO212" s="174"/>
      <c r="BP212" s="174"/>
      <c r="BQ212" s="174"/>
      <c r="BR212" s="174"/>
      <c r="BS212" s="174"/>
      <c r="BT212" s="174"/>
      <c r="BU212" s="174"/>
      <c r="BV212" s="174"/>
      <c r="BW212" s="174"/>
      <c r="BX212" s="174"/>
      <c r="BY212" s="174"/>
      <c r="BZ212" s="174"/>
      <c r="CA212" s="174"/>
      <c r="CB212" s="174"/>
      <c r="CC212" s="174"/>
      <c r="CD212" s="174"/>
      <c r="CE212" s="174"/>
      <c r="CF212" s="174"/>
      <c r="CG212" s="174"/>
    </row>
    <row r="213" spans="1:85" ht="16.5" customHeight="1" x14ac:dyDescent="0.2">
      <c r="A213" s="178"/>
      <c r="B213" s="174"/>
      <c r="C213" s="320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320"/>
      <c r="O213" s="320"/>
      <c r="P213" s="174"/>
      <c r="Q213" s="178"/>
      <c r="R213" s="174"/>
      <c r="S213" s="174"/>
      <c r="AL213" s="174"/>
      <c r="AM213" s="174"/>
      <c r="AN213" s="174"/>
      <c r="AO213" s="174"/>
      <c r="AP213" s="174"/>
      <c r="AQ213" s="251"/>
      <c r="AR213" s="174"/>
      <c r="BL213" s="174"/>
      <c r="BM213" s="174"/>
      <c r="BN213" s="174"/>
      <c r="BO213" s="174"/>
      <c r="BP213" s="174"/>
      <c r="BQ213" s="174"/>
      <c r="BR213" s="174"/>
      <c r="BS213" s="174"/>
      <c r="BT213" s="174"/>
      <c r="BU213" s="174"/>
      <c r="BV213" s="174"/>
      <c r="BW213" s="174"/>
      <c r="BX213" s="174"/>
      <c r="BY213" s="174"/>
      <c r="BZ213" s="174"/>
      <c r="CA213" s="174"/>
      <c r="CB213" s="174"/>
      <c r="CC213" s="174"/>
      <c r="CD213" s="174"/>
      <c r="CE213" s="174"/>
      <c r="CF213" s="174"/>
      <c r="CG213" s="174"/>
    </row>
    <row r="214" spans="1:85" ht="16.5" customHeight="1" x14ac:dyDescent="0.2">
      <c r="A214" s="178"/>
      <c r="B214" s="174"/>
      <c r="C214" s="175"/>
      <c r="N214" s="175"/>
      <c r="O214" s="175"/>
      <c r="P214" s="174"/>
      <c r="Q214" s="178"/>
      <c r="R214" s="174"/>
      <c r="S214" s="174"/>
      <c r="AL214" s="174"/>
      <c r="AM214" s="174"/>
      <c r="AN214" s="174"/>
      <c r="AO214" s="174"/>
      <c r="AP214" s="174"/>
      <c r="AQ214" s="251"/>
      <c r="AR214" s="174"/>
      <c r="BL214" s="174"/>
      <c r="BM214" s="174"/>
      <c r="BN214" s="174"/>
      <c r="BO214" s="174"/>
      <c r="BP214" s="174"/>
      <c r="BQ214" s="174"/>
      <c r="BR214" s="174"/>
      <c r="BS214" s="174"/>
      <c r="BT214" s="174"/>
      <c r="BU214" s="174"/>
      <c r="BV214" s="174"/>
      <c r="BW214" s="174"/>
      <c r="BX214" s="174"/>
      <c r="BY214" s="174"/>
      <c r="BZ214" s="174"/>
      <c r="CA214" s="174"/>
      <c r="CB214" s="174"/>
      <c r="CC214" s="174"/>
      <c r="CD214" s="174"/>
      <c r="CE214" s="174"/>
      <c r="CF214" s="174"/>
      <c r="CG214" s="174"/>
    </row>
    <row r="215" spans="1:85" ht="16.5" customHeight="1" x14ac:dyDescent="0.2">
      <c r="A215" s="178"/>
      <c r="B215" s="174"/>
      <c r="C215" s="175"/>
      <c r="N215" s="175"/>
      <c r="O215" s="175"/>
      <c r="P215" s="174"/>
      <c r="Q215" s="178"/>
      <c r="R215" s="174"/>
      <c r="S215" s="174"/>
      <c r="AL215" s="174"/>
      <c r="AM215" s="174"/>
      <c r="AN215" s="174"/>
      <c r="AO215" s="174"/>
      <c r="AP215" s="174"/>
      <c r="AQ215" s="251"/>
      <c r="AR215" s="174"/>
      <c r="BL215" s="174"/>
      <c r="BM215" s="174"/>
      <c r="BN215" s="174"/>
      <c r="BO215" s="174"/>
      <c r="BP215" s="174"/>
      <c r="BQ215" s="174"/>
      <c r="BR215" s="174"/>
      <c r="BS215" s="174"/>
      <c r="BT215" s="174"/>
      <c r="BU215" s="174"/>
      <c r="BV215" s="174"/>
      <c r="BW215" s="174"/>
      <c r="BX215" s="174"/>
      <c r="BY215" s="174"/>
      <c r="BZ215" s="174"/>
      <c r="CA215" s="174"/>
      <c r="CB215" s="174"/>
      <c r="CC215" s="174"/>
      <c r="CD215" s="174"/>
      <c r="CE215" s="174"/>
      <c r="CF215" s="174"/>
      <c r="CG215" s="174"/>
    </row>
    <row r="216" spans="1:85" ht="16.5" customHeight="1" x14ac:dyDescent="0.25">
      <c r="A216" s="178"/>
      <c r="B216" s="174"/>
      <c r="C216" s="175"/>
      <c r="D216" s="47"/>
      <c r="F216" s="175"/>
      <c r="G216" s="175"/>
      <c r="H216" s="175"/>
      <c r="I216" s="177"/>
      <c r="J216" s="177"/>
      <c r="K216" s="177"/>
      <c r="L216" s="177"/>
      <c r="M216" s="175"/>
      <c r="N216" s="175"/>
      <c r="O216" s="175"/>
      <c r="P216" s="174"/>
      <c r="Q216" s="178"/>
      <c r="R216" s="174"/>
      <c r="S216" s="174"/>
      <c r="AL216" s="174"/>
      <c r="AM216" s="174"/>
      <c r="AN216" s="174"/>
      <c r="AO216" s="174"/>
      <c r="AP216" s="174"/>
      <c r="AQ216" s="251"/>
      <c r="AR216" s="174"/>
      <c r="BL216" s="174"/>
      <c r="BM216" s="174"/>
      <c r="BN216" s="174"/>
      <c r="BO216" s="174"/>
      <c r="BP216" s="174"/>
      <c r="BQ216" s="174"/>
      <c r="BR216" s="174"/>
      <c r="BS216" s="174"/>
      <c r="BT216" s="174"/>
      <c r="BU216" s="174"/>
      <c r="BV216" s="174"/>
      <c r="BW216" s="174"/>
      <c r="BX216" s="174"/>
      <c r="BY216" s="174"/>
      <c r="BZ216" s="174"/>
      <c r="CA216" s="174"/>
      <c r="CB216" s="174"/>
      <c r="CC216" s="174"/>
      <c r="CD216" s="174"/>
      <c r="CE216" s="174"/>
      <c r="CF216" s="174"/>
      <c r="CG216" s="174"/>
    </row>
    <row r="217" spans="1:85" ht="16.5" customHeight="1" x14ac:dyDescent="0.25">
      <c r="A217" s="178"/>
      <c r="B217" s="174"/>
      <c r="C217" s="175"/>
      <c r="D217" s="47"/>
      <c r="F217" s="175"/>
      <c r="G217" s="175"/>
      <c r="H217" s="175"/>
      <c r="I217" s="177"/>
      <c r="J217" s="177"/>
      <c r="K217" s="177"/>
      <c r="L217" s="177"/>
      <c r="M217" s="175"/>
      <c r="N217" s="175"/>
      <c r="O217" s="175"/>
      <c r="P217" s="174"/>
      <c r="Q217" s="178"/>
      <c r="R217" s="174"/>
      <c r="S217" s="174"/>
      <c r="AL217" s="174"/>
      <c r="AM217" s="174"/>
      <c r="AN217" s="174"/>
      <c r="AO217" s="174"/>
      <c r="AP217" s="174"/>
      <c r="AQ217" s="251"/>
      <c r="AR217" s="174"/>
      <c r="BL217" s="174"/>
      <c r="BM217" s="174"/>
      <c r="BN217" s="174"/>
      <c r="BO217" s="174"/>
      <c r="BP217" s="174"/>
      <c r="BQ217" s="174"/>
      <c r="BR217" s="174"/>
      <c r="BS217" s="174"/>
      <c r="BT217" s="174"/>
      <c r="BU217" s="174"/>
      <c r="BV217" s="174"/>
      <c r="BW217" s="174"/>
      <c r="BX217" s="174"/>
      <c r="BY217" s="174"/>
      <c r="BZ217" s="174"/>
      <c r="CA217" s="174"/>
      <c r="CB217" s="174"/>
      <c r="CC217" s="174"/>
      <c r="CD217" s="174"/>
      <c r="CE217" s="174"/>
      <c r="CF217" s="174"/>
      <c r="CG217" s="174"/>
    </row>
    <row r="218" spans="1:85" ht="15" x14ac:dyDescent="0.2">
      <c r="A218" s="178"/>
      <c r="Q218" s="178"/>
    </row>
    <row r="219" spans="1:85" ht="18" x14ac:dyDescent="0.2">
      <c r="A219" s="178"/>
      <c r="B219" s="407"/>
      <c r="C219" s="407"/>
      <c r="D219" s="407"/>
      <c r="E219" s="407"/>
      <c r="F219" s="407"/>
      <c r="G219" s="407"/>
      <c r="H219" s="407"/>
      <c r="I219" s="407"/>
      <c r="J219" s="407"/>
      <c r="K219" s="407"/>
      <c r="L219" s="407"/>
      <c r="M219" s="407"/>
      <c r="N219" s="407"/>
      <c r="O219" s="407"/>
      <c r="P219" s="407"/>
      <c r="Q219" s="178"/>
    </row>
  </sheetData>
  <mergeCells count="104">
    <mergeCell ref="B1:P1"/>
    <mergeCell ref="T1:AP1"/>
    <mergeCell ref="AS1:BK1"/>
    <mergeCell ref="BN1:CF1"/>
    <mergeCell ref="G2:M2"/>
    <mergeCell ref="T3:AM3"/>
    <mergeCell ref="AW3:BA3"/>
    <mergeCell ref="BB3:BF3"/>
    <mergeCell ref="BG3:BK3"/>
    <mergeCell ref="BR3:BV3"/>
    <mergeCell ref="AF8:AG8"/>
    <mergeCell ref="AF9:AG9"/>
    <mergeCell ref="AF10:AG10"/>
    <mergeCell ref="AF11:AG11"/>
    <mergeCell ref="AF13:AG13"/>
    <mergeCell ref="E14:F14"/>
    <mergeCell ref="AF14:AG14"/>
    <mergeCell ref="BW3:CA3"/>
    <mergeCell ref="CB3:CF3"/>
    <mergeCell ref="AF4:AG4"/>
    <mergeCell ref="AF5:AG5"/>
    <mergeCell ref="AF6:AG6"/>
    <mergeCell ref="AF7:AG7"/>
    <mergeCell ref="AF24:AG24"/>
    <mergeCell ref="AF25:AG25"/>
    <mergeCell ref="AF26:AG26"/>
    <mergeCell ref="AF27:AG27"/>
    <mergeCell ref="AF28:AG28"/>
    <mergeCell ref="AF29:AG29"/>
    <mergeCell ref="T17:AM17"/>
    <mergeCell ref="AF19:AG19"/>
    <mergeCell ref="AF20:AG20"/>
    <mergeCell ref="AF21:AG21"/>
    <mergeCell ref="AF22:AG22"/>
    <mergeCell ref="AF23:AG23"/>
    <mergeCell ref="AF39:AG39"/>
    <mergeCell ref="AF40:AG40"/>
    <mergeCell ref="AF41:AG41"/>
    <mergeCell ref="AF42:AG42"/>
    <mergeCell ref="AF43:AG43"/>
    <mergeCell ref="AF44:AG44"/>
    <mergeCell ref="T32:AM32"/>
    <mergeCell ref="AF34:AG34"/>
    <mergeCell ref="AF35:AG35"/>
    <mergeCell ref="AF36:AG36"/>
    <mergeCell ref="AF37:AG37"/>
    <mergeCell ref="AF38:AG38"/>
    <mergeCell ref="U62:AO62"/>
    <mergeCell ref="X64:Y64"/>
    <mergeCell ref="AJ64:AL64"/>
    <mergeCell ref="Y65:AA65"/>
    <mergeCell ref="AK65:AN65"/>
    <mergeCell ref="U66:V66"/>
    <mergeCell ref="Y66:AB66"/>
    <mergeCell ref="AG66:AH66"/>
    <mergeCell ref="AK66:AN66"/>
    <mergeCell ref="U69:V69"/>
    <mergeCell ref="Y69:AB69"/>
    <mergeCell ref="AG69:AH69"/>
    <mergeCell ref="AK69:AN69"/>
    <mergeCell ref="B74:P74"/>
    <mergeCell ref="T74:AP74"/>
    <mergeCell ref="U67:V67"/>
    <mergeCell ref="Y67:AB67"/>
    <mergeCell ref="AG67:AH67"/>
    <mergeCell ref="AK67:AN67"/>
    <mergeCell ref="U68:V68"/>
    <mergeCell ref="Y68:AB68"/>
    <mergeCell ref="AG68:AH68"/>
    <mergeCell ref="AK68:AN68"/>
    <mergeCell ref="AS74:BK74"/>
    <mergeCell ref="BN74:CF74"/>
    <mergeCell ref="T76:AM76"/>
    <mergeCell ref="AW76:BA76"/>
    <mergeCell ref="BB76:BF76"/>
    <mergeCell ref="BG76:BK76"/>
    <mergeCell ref="BR76:BV76"/>
    <mergeCell ref="BW76:CA76"/>
    <mergeCell ref="CB76:CF76"/>
    <mergeCell ref="AF88:AG88"/>
    <mergeCell ref="AF89:AG89"/>
    <mergeCell ref="AF90:AG90"/>
    <mergeCell ref="AF91:AG91"/>
    <mergeCell ref="AF92:AG92"/>
    <mergeCell ref="AF93:AG93"/>
    <mergeCell ref="AF78:AG78"/>
    <mergeCell ref="AF79:AG79"/>
    <mergeCell ref="AF80:AG80"/>
    <mergeCell ref="T83:AM83"/>
    <mergeCell ref="AF86:AG86"/>
    <mergeCell ref="AF87:AG87"/>
    <mergeCell ref="B219:P219"/>
    <mergeCell ref="AF104:AG104"/>
    <mergeCell ref="AF105:AG105"/>
    <mergeCell ref="AF106:AG106"/>
    <mergeCell ref="B147:P147"/>
    <mergeCell ref="B161:P161"/>
    <mergeCell ref="B174:P174"/>
    <mergeCell ref="T96:AM96"/>
    <mergeCell ref="AF99:AG99"/>
    <mergeCell ref="AF100:AG100"/>
    <mergeCell ref="AF101:AG101"/>
    <mergeCell ref="AF102:AG102"/>
    <mergeCell ref="AF103:AG103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4A775-A47A-4506-9CA5-A83DEA611036}">
  <dimension ref="A1:CG219"/>
  <sheetViews>
    <sheetView zoomScale="70" zoomScaleNormal="70" zoomScaleSheetLayoutView="78" workbookViewId="0">
      <selection activeCell="C2" sqref="C2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1" width="8.7109375" style="44" customWidth="1"/>
    <col min="12" max="12" width="9.7109375" style="44" customWidth="1"/>
    <col min="13" max="13" width="11" style="44" customWidth="1"/>
    <col min="14" max="15" width="12.7109375" style="44" customWidth="1"/>
    <col min="16" max="16" width="18.7109375" style="44" customWidth="1"/>
    <col min="17" max="19" width="2.7109375" style="44" customWidth="1"/>
    <col min="20" max="20" width="5.85546875" style="44" customWidth="1"/>
    <col min="21" max="24" width="6" style="44" customWidth="1"/>
    <col min="25" max="25" width="14" style="44" customWidth="1"/>
    <col min="26" max="30" width="5.85546875" style="44" customWidth="1"/>
    <col min="31" max="31" width="7.42578125" style="44" customWidth="1"/>
    <col min="32" max="32" width="5.85546875" style="44" customWidth="1"/>
    <col min="33" max="37" width="6" style="44" customWidth="1"/>
    <col min="38" max="38" width="5.85546875" style="44" customWidth="1"/>
    <col min="39" max="39" width="11.7109375" style="44" customWidth="1"/>
    <col min="40" max="42" width="5.85546875" style="44" customWidth="1"/>
    <col min="43" max="44" width="2.7109375" style="44" customWidth="1"/>
    <col min="45" max="46" width="5.5703125" style="44" customWidth="1"/>
    <col min="47" max="47" width="25.7109375" style="44" customWidth="1"/>
    <col min="48" max="48" width="14.7109375" style="44" customWidth="1"/>
    <col min="49" max="53" width="6.7109375" style="44" customWidth="1"/>
    <col min="54" max="54" width="7.7109375" style="44" customWidth="1"/>
    <col min="55" max="58" width="6.7109375" style="44" customWidth="1"/>
    <col min="59" max="59" width="7.7109375" style="44" customWidth="1"/>
    <col min="60" max="63" width="6.7109375" style="44" customWidth="1"/>
    <col min="64" max="65" width="2.7109375" style="44" customWidth="1"/>
    <col min="66" max="67" width="5.5703125" style="44" customWidth="1"/>
    <col min="68" max="68" width="25.7109375" style="44" customWidth="1"/>
    <col min="69" max="69" width="14.7109375" style="44" customWidth="1"/>
    <col min="70" max="74" width="6.7109375" style="44" customWidth="1"/>
    <col min="75" max="75" width="7.7109375" style="44" customWidth="1"/>
    <col min="76" max="79" width="6.7109375" style="44" customWidth="1"/>
    <col min="80" max="80" width="7.7109375" style="44" customWidth="1"/>
    <col min="81" max="84" width="6.7109375" style="44" customWidth="1"/>
    <col min="85" max="85" width="2.7109375" style="44" customWidth="1"/>
    <col min="86" max="16384" width="9.140625" style="44"/>
  </cols>
  <sheetData>
    <row r="1" spans="1:85" ht="16.5" customHeight="1" x14ac:dyDescent="0.3">
      <c r="A1" s="170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170"/>
      <c r="R1" s="170"/>
      <c r="S1" s="170"/>
      <c r="T1" s="407" t="s">
        <v>1</v>
      </c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170"/>
      <c r="AR1" s="334"/>
      <c r="AS1" s="430" t="s">
        <v>622</v>
      </c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334"/>
      <c r="BM1" s="334"/>
      <c r="BN1" s="430" t="s">
        <v>623</v>
      </c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334"/>
    </row>
    <row r="2" spans="1:85" ht="16.5" customHeight="1" x14ac:dyDescent="0.3">
      <c r="A2" s="334"/>
      <c r="B2" s="60" t="s">
        <v>146</v>
      </c>
      <c r="C2" s="60">
        <v>17</v>
      </c>
      <c r="D2" s="59"/>
      <c r="E2" s="59"/>
      <c r="F2" s="59"/>
      <c r="G2" s="431" t="s">
        <v>644</v>
      </c>
      <c r="H2" s="431"/>
      <c r="I2" s="431"/>
      <c r="J2" s="431"/>
      <c r="K2" s="431"/>
      <c r="L2" s="431"/>
      <c r="M2" s="431"/>
      <c r="N2" s="59"/>
      <c r="O2" s="59"/>
      <c r="P2" s="59"/>
      <c r="Q2" s="334"/>
      <c r="R2" s="334"/>
      <c r="S2" s="321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5"/>
      <c r="AM2" s="176"/>
      <c r="AN2" s="176"/>
      <c r="AO2" s="177"/>
      <c r="AP2" s="177"/>
      <c r="AQ2" s="170"/>
      <c r="AR2" s="178"/>
      <c r="AS2" s="179"/>
      <c r="AT2" s="179"/>
      <c r="AU2" s="174"/>
      <c r="AV2" s="179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8"/>
      <c r="BM2" s="178"/>
      <c r="BN2" s="179"/>
      <c r="BO2" s="179"/>
      <c r="BP2" s="174"/>
      <c r="BQ2" s="179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8"/>
    </row>
    <row r="3" spans="1:85" ht="16.5" customHeight="1" thickBot="1" x14ac:dyDescent="0.3">
      <c r="A3" s="334"/>
      <c r="B3" s="16" t="s">
        <v>725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16" t="str">
        <f>"Week "&amp;TEXT(C2-1,"##")</f>
        <v>Week 16</v>
      </c>
      <c r="Q3" s="334"/>
      <c r="R3" s="334"/>
      <c r="S3" s="321"/>
      <c r="T3" s="408" t="s">
        <v>654</v>
      </c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174"/>
      <c r="AO3" s="174"/>
      <c r="AP3" s="177"/>
      <c r="AQ3" s="170"/>
      <c r="AR3" s="178"/>
      <c r="AS3" s="174"/>
      <c r="AT3" s="174"/>
      <c r="AU3" s="174"/>
      <c r="AV3" s="174"/>
      <c r="AW3" s="407" t="s">
        <v>654</v>
      </c>
      <c r="AX3" s="407"/>
      <c r="AY3" s="407"/>
      <c r="AZ3" s="407"/>
      <c r="BA3" s="415"/>
      <c r="BB3" s="416" t="s">
        <v>652</v>
      </c>
      <c r="BC3" s="408"/>
      <c r="BD3" s="408"/>
      <c r="BE3" s="408"/>
      <c r="BF3" s="417"/>
      <c r="BG3" s="407" t="s">
        <v>663</v>
      </c>
      <c r="BH3" s="407"/>
      <c r="BI3" s="407"/>
      <c r="BJ3" s="407"/>
      <c r="BK3" s="407"/>
      <c r="BL3" s="178"/>
      <c r="BM3" s="178"/>
      <c r="BN3" s="174"/>
      <c r="BO3" s="174"/>
      <c r="BP3" s="174"/>
      <c r="BQ3" s="174"/>
      <c r="BR3" s="407" t="s">
        <v>654</v>
      </c>
      <c r="BS3" s="407"/>
      <c r="BT3" s="407"/>
      <c r="BU3" s="407"/>
      <c r="BV3" s="415"/>
      <c r="BW3" s="416" t="s">
        <v>652</v>
      </c>
      <c r="BX3" s="408"/>
      <c r="BY3" s="408"/>
      <c r="BZ3" s="408"/>
      <c r="CA3" s="417"/>
      <c r="CB3" s="407" t="s">
        <v>663</v>
      </c>
      <c r="CC3" s="407"/>
      <c r="CD3" s="407"/>
      <c r="CE3" s="407"/>
      <c r="CF3" s="407"/>
      <c r="CG3" s="178"/>
    </row>
    <row r="4" spans="1:85" ht="16.5" customHeight="1" thickBot="1" x14ac:dyDescent="0.3">
      <c r="A4" s="334"/>
      <c r="B4" s="19" t="s">
        <v>624</v>
      </c>
      <c r="C4" s="20" t="s">
        <v>173</v>
      </c>
      <c r="D4" s="42"/>
      <c r="E4" s="20"/>
      <c r="F4" s="42"/>
      <c r="G4" s="19">
        <v>2</v>
      </c>
      <c r="H4" s="19">
        <v>0</v>
      </c>
      <c r="I4" s="19">
        <v>0</v>
      </c>
      <c r="J4" s="19">
        <f t="shared" ref="J4:J11" si="0">2*G4+I4</f>
        <v>4</v>
      </c>
      <c r="K4" s="91">
        <f t="shared" ref="K4:K11" si="1">+J4/((G4+H4+I4)*2)</f>
        <v>1</v>
      </c>
      <c r="L4" s="350">
        <f>SUMIF(AS$12:AS$61,C4&amp;" Totals",AX$12:AX$61)+SUMIF(AS$84:AS$134,C4&amp;" Totals",AX$84:AX$134)</f>
        <v>8</v>
      </c>
      <c r="M4" s="19">
        <v>3</v>
      </c>
      <c r="N4" s="350">
        <f>SUMIF(AS$12:AS$61,C4&amp;" Totals",AY$12:AY$61)+SUMIF(AS$84:AS$134,C4&amp;" Totals",AY$84:AY$134)</f>
        <v>9</v>
      </c>
      <c r="O4" s="350">
        <f>SUMIF(AS$12:AS$61,C4&amp;" Totals",BA$12:BA$61)+SUMIF(AS$84:AS$134,C4&amp;" Totals",BA$84:BA$134)</f>
        <v>2</v>
      </c>
      <c r="P4" s="19">
        <v>1</v>
      </c>
      <c r="Q4" s="334"/>
      <c r="R4" s="334"/>
      <c r="S4" s="321"/>
      <c r="T4" s="335" t="s">
        <v>310</v>
      </c>
      <c r="U4" s="25"/>
      <c r="V4" s="25"/>
      <c r="W4" s="25"/>
      <c r="X4" s="25"/>
      <c r="Y4" s="25" t="s">
        <v>2</v>
      </c>
      <c r="Z4" s="254"/>
      <c r="AA4" s="25"/>
      <c r="AB4" s="335" t="s">
        <v>4</v>
      </c>
      <c r="AC4" s="335" t="s">
        <v>8</v>
      </c>
      <c r="AD4" s="335" t="s">
        <v>9</v>
      </c>
      <c r="AE4" s="335" t="s">
        <v>10</v>
      </c>
      <c r="AF4" s="423" t="s">
        <v>129</v>
      </c>
      <c r="AG4" s="423"/>
      <c r="AH4" s="335" t="s">
        <v>3</v>
      </c>
      <c r="AI4" s="335" t="s">
        <v>130</v>
      </c>
      <c r="AJ4" s="335" t="s">
        <v>5</v>
      </c>
      <c r="AK4" s="335" t="s">
        <v>7</v>
      </c>
      <c r="AL4" s="335" t="s">
        <v>6</v>
      </c>
      <c r="AM4" s="335" t="s">
        <v>131</v>
      </c>
      <c r="AN4" s="174"/>
      <c r="AO4" s="174"/>
      <c r="AP4" s="177"/>
      <c r="AQ4" s="170"/>
      <c r="AR4" s="178"/>
      <c r="AS4" s="186" t="s">
        <v>28</v>
      </c>
      <c r="AT4" s="186"/>
      <c r="AU4" s="186"/>
      <c r="AV4" s="187" t="s">
        <v>29</v>
      </c>
      <c r="AW4" s="334" t="s">
        <v>4</v>
      </c>
      <c r="AX4" s="334" t="s">
        <v>30</v>
      </c>
      <c r="AY4" s="334" t="s">
        <v>31</v>
      </c>
      <c r="AZ4" s="188" t="s">
        <v>32</v>
      </c>
      <c r="BA4" s="334" t="s">
        <v>3</v>
      </c>
      <c r="BB4" s="189" t="s">
        <v>4</v>
      </c>
      <c r="BC4" s="190" t="s">
        <v>30</v>
      </c>
      <c r="BD4" s="190" t="s">
        <v>31</v>
      </c>
      <c r="BE4" s="190" t="s">
        <v>32</v>
      </c>
      <c r="BF4" s="191" t="s">
        <v>3</v>
      </c>
      <c r="BG4" s="188" t="s">
        <v>4</v>
      </c>
      <c r="BH4" s="188" t="s">
        <v>30</v>
      </c>
      <c r="BI4" s="188" t="s">
        <v>31</v>
      </c>
      <c r="BJ4" s="188" t="s">
        <v>32</v>
      </c>
      <c r="BK4" s="188" t="s">
        <v>3</v>
      </c>
      <c r="BL4" s="178"/>
      <c r="BM4" s="178"/>
      <c r="BN4" s="192" t="s">
        <v>28</v>
      </c>
      <c r="BO4" s="192"/>
      <c r="BP4" s="192"/>
      <c r="BQ4" s="193"/>
      <c r="BR4" s="188" t="s">
        <v>4</v>
      </c>
      <c r="BS4" s="188" t="s">
        <v>30</v>
      </c>
      <c r="BT4" s="188" t="s">
        <v>31</v>
      </c>
      <c r="BU4" s="188" t="s">
        <v>32</v>
      </c>
      <c r="BV4" s="188" t="s">
        <v>3</v>
      </c>
      <c r="BW4" s="189" t="s">
        <v>4</v>
      </c>
      <c r="BX4" s="190" t="s">
        <v>30</v>
      </c>
      <c r="BY4" s="190" t="s">
        <v>31</v>
      </c>
      <c r="BZ4" s="190" t="s">
        <v>32</v>
      </c>
      <c r="CA4" s="191" t="s">
        <v>3</v>
      </c>
      <c r="CB4" s="188" t="s">
        <v>4</v>
      </c>
      <c r="CC4" s="188" t="s">
        <v>30</v>
      </c>
      <c r="CD4" s="188" t="s">
        <v>31</v>
      </c>
      <c r="CE4" s="188" t="s">
        <v>32</v>
      </c>
      <c r="CF4" s="188" t="s">
        <v>3</v>
      </c>
      <c r="CG4" s="178"/>
    </row>
    <row r="5" spans="1:85" ht="16.5" customHeight="1" x14ac:dyDescent="0.25">
      <c r="A5" s="334"/>
      <c r="B5" s="19" t="s">
        <v>625</v>
      </c>
      <c r="C5" s="20" t="s">
        <v>23</v>
      </c>
      <c r="D5" s="42"/>
      <c r="E5" s="42"/>
      <c r="F5" s="42"/>
      <c r="G5" s="19">
        <v>1</v>
      </c>
      <c r="H5" s="19">
        <v>1</v>
      </c>
      <c r="I5" s="19">
        <v>0</v>
      </c>
      <c r="J5" s="19">
        <f t="shared" si="0"/>
        <v>2</v>
      </c>
      <c r="K5" s="91">
        <f t="shared" si="1"/>
        <v>0.5</v>
      </c>
      <c r="L5" s="350">
        <f t="shared" ref="L5:L11" si="2">SUMIF(AS$12:AS$61,C5&amp;" Totals",AX$12:AX$61)+SUMIF(AS$84:AS$134,C5&amp;" Totals",AX$84:AX$134)</f>
        <v>8</v>
      </c>
      <c r="M5" s="19">
        <v>9</v>
      </c>
      <c r="N5" s="350">
        <f t="shared" ref="N5:N7" si="3">SUMIF(AS$12:AS$61,C5&amp;" Totals",AY$12:AY$61)+SUMIF(AS$84:AS$134,C5&amp;" Totals",AY$84:AY$134)</f>
        <v>12</v>
      </c>
      <c r="O5" s="350">
        <f t="shared" ref="O5:O7" si="4">SUMIF(AS$12:AS$61,C5&amp;" Totals",BA$12:BA$61)+SUMIF(AS$84:AS$134,C5&amp;" Totals",BA$84:BA$134)</f>
        <v>0</v>
      </c>
      <c r="P5" s="19">
        <v>1</v>
      </c>
      <c r="Q5" s="334"/>
      <c r="R5" s="334"/>
      <c r="S5" s="321"/>
      <c r="T5" s="94">
        <v>7.5</v>
      </c>
      <c r="U5" s="106" t="s">
        <v>180</v>
      </c>
      <c r="V5" s="107"/>
      <c r="W5" s="106"/>
      <c r="X5" s="106"/>
      <c r="Y5" s="106" t="s">
        <v>173</v>
      </c>
      <c r="Z5" s="177"/>
      <c r="AA5" s="177"/>
      <c r="AB5" s="177">
        <v>2</v>
      </c>
      <c r="AC5" s="177">
        <v>2</v>
      </c>
      <c r="AD5" s="177">
        <v>0</v>
      </c>
      <c r="AE5" s="177">
        <v>0</v>
      </c>
      <c r="AF5" s="413">
        <f t="shared" ref="AF5:AF11" si="5">+(AC5*2+AE5)/(2*AB5)</f>
        <v>1</v>
      </c>
      <c r="AG5" s="413"/>
      <c r="AH5" s="177">
        <v>0</v>
      </c>
      <c r="AI5" s="177">
        <v>0</v>
      </c>
      <c r="AJ5" s="177">
        <v>3</v>
      </c>
      <c r="AK5" s="177">
        <v>0</v>
      </c>
      <c r="AL5" s="177">
        <v>0</v>
      </c>
      <c r="AM5" s="196">
        <f t="shared" ref="AM5:AM11" si="6">+AJ5/AB5</f>
        <v>1.5</v>
      </c>
      <c r="AN5" s="174"/>
      <c r="AO5" s="174"/>
      <c r="AP5" s="177"/>
      <c r="AQ5" s="170"/>
      <c r="AR5" s="178"/>
      <c r="AS5" s="197" t="s">
        <v>68</v>
      </c>
      <c r="AT5" s="197"/>
      <c r="AU5" s="197"/>
      <c r="AV5" s="198" t="s">
        <v>52</v>
      </c>
      <c r="AW5" s="199">
        <v>1</v>
      </c>
      <c r="AX5" s="199">
        <v>0</v>
      </c>
      <c r="AY5" s="199">
        <v>0</v>
      </c>
      <c r="AZ5" s="177">
        <f t="shared" ref="AZ5" si="7">+AY5+AX5</f>
        <v>0</v>
      </c>
      <c r="BA5" s="199">
        <v>0</v>
      </c>
      <c r="BB5" s="200">
        <f t="shared" ref="BB5:BF19" si="8">+AW5+BG5</f>
        <v>35</v>
      </c>
      <c r="BC5" s="199">
        <f t="shared" si="8"/>
        <v>9</v>
      </c>
      <c r="BD5" s="199">
        <f t="shared" si="8"/>
        <v>9</v>
      </c>
      <c r="BE5" s="177">
        <f t="shared" si="8"/>
        <v>18</v>
      </c>
      <c r="BF5" s="201">
        <f t="shared" si="8"/>
        <v>0</v>
      </c>
      <c r="BG5" s="31">
        <v>34</v>
      </c>
      <c r="BH5" s="31">
        <v>9</v>
      </c>
      <c r="BI5" s="31">
        <v>9</v>
      </c>
      <c r="BJ5" s="31">
        <f t="shared" ref="BJ5" si="9">+BH5+BI5</f>
        <v>18</v>
      </c>
      <c r="BK5" s="31">
        <v>0</v>
      </c>
      <c r="BL5" s="178"/>
      <c r="BM5" s="178"/>
      <c r="BN5" s="64">
        <v>6</v>
      </c>
      <c r="BP5" s="47" t="s">
        <v>478</v>
      </c>
      <c r="BQ5" s="174"/>
      <c r="BR5" s="177">
        <v>2</v>
      </c>
      <c r="BS5" s="177">
        <v>0</v>
      </c>
      <c r="BT5" s="177">
        <v>1</v>
      </c>
      <c r="BU5" s="177">
        <f t="shared" ref="BU5:BU13" si="10">+BS5+BT5</f>
        <v>1</v>
      </c>
      <c r="BV5" s="177">
        <v>0</v>
      </c>
      <c r="BW5" s="202">
        <f>+CB5+BR5</f>
        <v>11</v>
      </c>
      <c r="BX5" s="177">
        <f>+CC5+BS5</f>
        <v>1</v>
      </c>
      <c r="BY5" s="177">
        <f>+CD5+BT5</f>
        <v>1</v>
      </c>
      <c r="BZ5" s="177">
        <f>+BX5+BY5</f>
        <v>2</v>
      </c>
      <c r="CA5" s="203">
        <f>+CF5+BV5</f>
        <v>2</v>
      </c>
      <c r="CB5" s="48">
        <v>9</v>
      </c>
      <c r="CC5" s="48">
        <v>1</v>
      </c>
      <c r="CD5" s="48">
        <v>0</v>
      </c>
      <c r="CE5" s="48">
        <f t="shared" ref="CE5:CE52" si="11">+CC5+CD5</f>
        <v>1</v>
      </c>
      <c r="CF5" s="48">
        <v>2</v>
      </c>
      <c r="CG5" s="178"/>
    </row>
    <row r="6" spans="1:85" ht="16.5" customHeight="1" x14ac:dyDescent="0.25">
      <c r="A6" s="334"/>
      <c r="B6" s="19" t="s">
        <v>627</v>
      </c>
      <c r="C6" s="20" t="s">
        <v>21</v>
      </c>
      <c r="D6" s="42"/>
      <c r="E6" s="20"/>
      <c r="F6" s="42"/>
      <c r="G6" s="19">
        <v>1</v>
      </c>
      <c r="H6" s="19">
        <v>1</v>
      </c>
      <c r="I6" s="19">
        <v>0</v>
      </c>
      <c r="J6" s="19">
        <f t="shared" si="0"/>
        <v>2</v>
      </c>
      <c r="K6" s="91">
        <f t="shared" si="1"/>
        <v>0.5</v>
      </c>
      <c r="L6" s="350">
        <f t="shared" si="2"/>
        <v>8</v>
      </c>
      <c r="M6" s="19">
        <v>6</v>
      </c>
      <c r="N6" s="350">
        <f t="shared" si="3"/>
        <v>13</v>
      </c>
      <c r="O6" s="350">
        <f t="shared" si="4"/>
        <v>2</v>
      </c>
      <c r="P6" s="19">
        <v>3</v>
      </c>
      <c r="Q6" s="334"/>
      <c r="R6" s="334"/>
      <c r="S6" s="321"/>
      <c r="T6" s="94">
        <v>8</v>
      </c>
      <c r="U6" s="106" t="s">
        <v>126</v>
      </c>
      <c r="V6" s="107"/>
      <c r="W6" s="106"/>
      <c r="X6" s="106"/>
      <c r="Y6" s="106" t="s">
        <v>21</v>
      </c>
      <c r="Z6" s="177"/>
      <c r="AA6" s="177"/>
      <c r="AB6" s="177">
        <v>2</v>
      </c>
      <c r="AC6" s="177">
        <v>1</v>
      </c>
      <c r="AD6" s="177">
        <v>1</v>
      </c>
      <c r="AE6" s="177">
        <v>0</v>
      </c>
      <c r="AF6" s="411">
        <f t="shared" si="5"/>
        <v>0.5</v>
      </c>
      <c r="AG6" s="411"/>
      <c r="AH6" s="177">
        <v>0</v>
      </c>
      <c r="AI6" s="177">
        <v>0</v>
      </c>
      <c r="AJ6" s="177">
        <v>5</v>
      </c>
      <c r="AK6" s="177">
        <v>1</v>
      </c>
      <c r="AL6" s="177">
        <v>1</v>
      </c>
      <c r="AM6" s="255">
        <f t="shared" si="6"/>
        <v>2.5</v>
      </c>
      <c r="AN6" s="174"/>
      <c r="AO6" s="174"/>
      <c r="AP6" s="177"/>
      <c r="AQ6" s="170"/>
      <c r="AR6" s="178"/>
      <c r="AS6" s="94">
        <v>6.5</v>
      </c>
      <c r="AT6" s="43">
        <v>11</v>
      </c>
      <c r="AU6" s="41" t="s">
        <v>99</v>
      </c>
      <c r="AV6" s="175" t="s">
        <v>19</v>
      </c>
      <c r="AW6" s="177">
        <v>2</v>
      </c>
      <c r="AX6" s="177">
        <v>1</v>
      </c>
      <c r="AY6" s="177">
        <v>0</v>
      </c>
      <c r="AZ6" s="177">
        <f t="shared" ref="AZ6:AZ15" si="12">+AY6+AX6</f>
        <v>1</v>
      </c>
      <c r="BA6" s="177">
        <v>0</v>
      </c>
      <c r="BB6" s="202">
        <f t="shared" ref="BB6" si="13">+AW6+BG6</f>
        <v>14</v>
      </c>
      <c r="BC6" s="177">
        <f t="shared" si="8"/>
        <v>5</v>
      </c>
      <c r="BD6" s="177">
        <f t="shared" si="8"/>
        <v>3</v>
      </c>
      <c r="BE6" s="177">
        <f t="shared" si="8"/>
        <v>8</v>
      </c>
      <c r="BF6" s="203">
        <f t="shared" si="8"/>
        <v>2</v>
      </c>
      <c r="BG6" s="48">
        <v>12</v>
      </c>
      <c r="BH6" s="48">
        <v>4</v>
      </c>
      <c r="BI6" s="48">
        <v>3</v>
      </c>
      <c r="BJ6" s="48">
        <f t="shared" ref="BJ6:BJ13" si="14">+BH6+BI6</f>
        <v>7</v>
      </c>
      <c r="BK6" s="48">
        <v>2</v>
      </c>
      <c r="BL6" s="178"/>
      <c r="BM6" s="178"/>
      <c r="BN6" s="64">
        <v>6.5</v>
      </c>
      <c r="BP6" s="47" t="s">
        <v>366</v>
      </c>
      <c r="BQ6" s="174"/>
      <c r="BR6" s="177">
        <v>0</v>
      </c>
      <c r="BS6" s="177">
        <v>0</v>
      </c>
      <c r="BT6" s="177">
        <v>0</v>
      </c>
      <c r="BU6" s="177">
        <f t="shared" si="10"/>
        <v>0</v>
      </c>
      <c r="BV6" s="177">
        <v>0</v>
      </c>
      <c r="BW6" s="202">
        <f t="shared" ref="BW6:BY21" si="15">+CB6+BR6</f>
        <v>3</v>
      </c>
      <c r="BX6" s="177">
        <f t="shared" si="15"/>
        <v>0</v>
      </c>
      <c r="BY6" s="177">
        <f t="shared" si="15"/>
        <v>1</v>
      </c>
      <c r="BZ6" s="177">
        <f t="shared" ref="BZ6:BZ52" si="16">+BX6+BY6</f>
        <v>1</v>
      </c>
      <c r="CA6" s="203">
        <f t="shared" ref="CA6:CA52" si="17">+CF6+BV6</f>
        <v>0</v>
      </c>
      <c r="CB6" s="48">
        <v>3</v>
      </c>
      <c r="CC6" s="48">
        <v>0</v>
      </c>
      <c r="CD6" s="48">
        <v>1</v>
      </c>
      <c r="CE6" s="48">
        <f t="shared" si="11"/>
        <v>1</v>
      </c>
      <c r="CF6" s="48">
        <v>0</v>
      </c>
      <c r="CG6" s="178"/>
    </row>
    <row r="7" spans="1:85" ht="16.5" customHeight="1" thickBot="1" x14ac:dyDescent="0.3">
      <c r="A7" s="334"/>
      <c r="B7" s="19" t="s">
        <v>626</v>
      </c>
      <c r="C7" s="20" t="s">
        <v>51</v>
      </c>
      <c r="D7" s="42"/>
      <c r="E7" s="42"/>
      <c r="F7" s="42"/>
      <c r="G7" s="19">
        <v>0</v>
      </c>
      <c r="H7" s="19">
        <v>2</v>
      </c>
      <c r="I7" s="19">
        <v>0</v>
      </c>
      <c r="J7" s="19">
        <f t="shared" si="0"/>
        <v>0</v>
      </c>
      <c r="K7" s="91">
        <f t="shared" si="1"/>
        <v>0</v>
      </c>
      <c r="L7" s="350">
        <f t="shared" si="2"/>
        <v>1</v>
      </c>
      <c r="M7" s="19">
        <v>7</v>
      </c>
      <c r="N7" s="350">
        <f t="shared" si="3"/>
        <v>1</v>
      </c>
      <c r="O7" s="350">
        <f t="shared" si="4"/>
        <v>0</v>
      </c>
      <c r="P7" s="19">
        <v>3</v>
      </c>
      <c r="Q7" s="334"/>
      <c r="R7" s="334"/>
      <c r="S7" s="321"/>
      <c r="T7" s="94">
        <v>7.5</v>
      </c>
      <c r="U7" s="106" t="s">
        <v>127</v>
      </c>
      <c r="V7" s="107"/>
      <c r="W7" s="106"/>
      <c r="X7" s="106"/>
      <c r="Y7" s="106" t="s">
        <v>19</v>
      </c>
      <c r="Z7" s="177"/>
      <c r="AA7" s="177"/>
      <c r="AB7" s="177">
        <v>2</v>
      </c>
      <c r="AC7" s="177">
        <v>0</v>
      </c>
      <c r="AD7" s="177">
        <v>2</v>
      </c>
      <c r="AE7" s="177">
        <v>0</v>
      </c>
      <c r="AF7" s="411">
        <f t="shared" si="5"/>
        <v>0</v>
      </c>
      <c r="AG7" s="411"/>
      <c r="AH7" s="177">
        <v>0</v>
      </c>
      <c r="AI7" s="177">
        <v>0</v>
      </c>
      <c r="AJ7" s="177">
        <v>6</v>
      </c>
      <c r="AK7" s="177">
        <v>1</v>
      </c>
      <c r="AL7" s="177">
        <v>0</v>
      </c>
      <c r="AM7" s="255">
        <f t="shared" si="6"/>
        <v>3</v>
      </c>
      <c r="AN7" s="174"/>
      <c r="AO7" s="174"/>
      <c r="AP7" s="177"/>
      <c r="AQ7" s="170"/>
      <c r="AR7" s="178"/>
      <c r="AS7" s="94">
        <v>8.5</v>
      </c>
      <c r="AT7" s="43">
        <v>13</v>
      </c>
      <c r="AU7" s="41" t="s">
        <v>72</v>
      </c>
      <c r="AV7" s="175" t="s">
        <v>19</v>
      </c>
      <c r="AW7" s="177">
        <v>2</v>
      </c>
      <c r="AX7" s="177">
        <v>0</v>
      </c>
      <c r="AY7" s="177">
        <v>1</v>
      </c>
      <c r="AZ7" s="177">
        <f t="shared" si="12"/>
        <v>1</v>
      </c>
      <c r="BA7" s="177">
        <v>0</v>
      </c>
      <c r="BB7" s="202">
        <f t="shared" si="8"/>
        <v>15</v>
      </c>
      <c r="BC7" s="177">
        <f t="shared" si="8"/>
        <v>8</v>
      </c>
      <c r="BD7" s="177">
        <f t="shared" si="8"/>
        <v>8</v>
      </c>
      <c r="BE7" s="177">
        <f t="shared" si="8"/>
        <v>16</v>
      </c>
      <c r="BF7" s="203">
        <f t="shared" si="8"/>
        <v>0</v>
      </c>
      <c r="BG7" s="48">
        <v>13</v>
      </c>
      <c r="BH7" s="48">
        <v>8</v>
      </c>
      <c r="BI7" s="48">
        <v>7</v>
      </c>
      <c r="BJ7" s="48">
        <f t="shared" si="14"/>
        <v>15</v>
      </c>
      <c r="BK7" s="48">
        <v>0</v>
      </c>
      <c r="BL7" s="178"/>
      <c r="BM7" s="178"/>
      <c r="BN7" s="64">
        <v>8</v>
      </c>
      <c r="BP7" s="47" t="s">
        <v>611</v>
      </c>
      <c r="BQ7" s="174"/>
      <c r="BR7" s="177">
        <v>1</v>
      </c>
      <c r="BS7" s="177">
        <v>0</v>
      </c>
      <c r="BT7" s="177">
        <v>1</v>
      </c>
      <c r="BU7" s="177">
        <f t="shared" si="10"/>
        <v>1</v>
      </c>
      <c r="BV7" s="177">
        <v>0</v>
      </c>
      <c r="BW7" s="202">
        <f t="shared" si="15"/>
        <v>2</v>
      </c>
      <c r="BX7" s="177">
        <f t="shared" si="15"/>
        <v>1</v>
      </c>
      <c r="BY7" s="177">
        <f t="shared" si="15"/>
        <v>1</v>
      </c>
      <c r="BZ7" s="177">
        <f t="shared" si="16"/>
        <v>2</v>
      </c>
      <c r="CA7" s="203">
        <f t="shared" si="17"/>
        <v>0</v>
      </c>
      <c r="CB7" s="48">
        <v>1</v>
      </c>
      <c r="CC7" s="48">
        <v>1</v>
      </c>
      <c r="CD7" s="48">
        <v>0</v>
      </c>
      <c r="CE7" s="48">
        <f t="shared" si="11"/>
        <v>1</v>
      </c>
      <c r="CF7" s="48">
        <v>0</v>
      </c>
      <c r="CG7" s="178"/>
    </row>
    <row r="8" spans="1:85" ht="16.5" customHeight="1" x14ac:dyDescent="0.25">
      <c r="A8" s="334"/>
      <c r="B8" s="23" t="s">
        <v>628</v>
      </c>
      <c r="C8" s="252" t="s">
        <v>86</v>
      </c>
      <c r="D8" s="84"/>
      <c r="E8" s="252"/>
      <c r="F8" s="84"/>
      <c r="G8" s="23">
        <v>2</v>
      </c>
      <c r="H8" s="23">
        <v>0</v>
      </c>
      <c r="I8" s="23">
        <v>0</v>
      </c>
      <c r="J8" s="23">
        <f t="shared" si="0"/>
        <v>4</v>
      </c>
      <c r="K8" s="253">
        <f t="shared" si="1"/>
        <v>1</v>
      </c>
      <c r="L8" s="351">
        <f>SUMIF(AS$12:AS$61,C8&amp;" Totals",AX$12:AX$61)+SUMIF(AS$84:AS$134,C8&amp;" Totals",AX$84:AX$134)</f>
        <v>7</v>
      </c>
      <c r="M8" s="23">
        <v>3</v>
      </c>
      <c r="N8" s="351">
        <f t="shared" ref="N8:N11" si="18">SUMIF(AS$12:AS$61,C8&amp;" Totals",AY$12:AY$61)+SUMIF(AS$84:AS$134,C8&amp;" Totals",AY$84:AY$134)</f>
        <v>13</v>
      </c>
      <c r="O8" s="351">
        <f t="shared" ref="O8:O11" si="19">SUMIF(AS$12:AS$61,C8&amp;" Totals",BA$12:BA$61)+SUMIF(AS$84:AS$134,C8&amp;" Totals",BA$84:BA$134)</f>
        <v>4</v>
      </c>
      <c r="P8" s="23">
        <v>1</v>
      </c>
      <c r="Q8" s="334"/>
      <c r="R8" s="334"/>
      <c r="S8" s="321"/>
      <c r="T8" s="94">
        <v>7</v>
      </c>
      <c r="U8" s="106" t="s">
        <v>24</v>
      </c>
      <c r="V8" s="107"/>
      <c r="W8" s="106"/>
      <c r="X8" s="106"/>
      <c r="Y8" s="106" t="s">
        <v>25</v>
      </c>
      <c r="Z8" s="177"/>
      <c r="AA8" s="177"/>
      <c r="AB8" s="177">
        <v>2</v>
      </c>
      <c r="AC8" s="177">
        <v>0</v>
      </c>
      <c r="AD8" s="177">
        <v>1</v>
      </c>
      <c r="AE8" s="177">
        <v>1</v>
      </c>
      <c r="AF8" s="411">
        <f t="shared" si="5"/>
        <v>0.25</v>
      </c>
      <c r="AG8" s="411"/>
      <c r="AH8" s="177">
        <v>0</v>
      </c>
      <c r="AI8" s="177">
        <v>0</v>
      </c>
      <c r="AJ8" s="177">
        <v>6</v>
      </c>
      <c r="AK8" s="177">
        <v>0</v>
      </c>
      <c r="AL8" s="177">
        <v>0</v>
      </c>
      <c r="AM8" s="255">
        <f t="shared" si="6"/>
        <v>3</v>
      </c>
      <c r="AN8" s="174"/>
      <c r="AO8" s="174"/>
      <c r="AP8" s="177"/>
      <c r="AQ8" s="170"/>
      <c r="AR8" s="178"/>
      <c r="AS8" s="94">
        <v>7</v>
      </c>
      <c r="AT8" s="43">
        <v>6</v>
      </c>
      <c r="AU8" s="41" t="s">
        <v>58</v>
      </c>
      <c r="AV8" s="175" t="s">
        <v>19</v>
      </c>
      <c r="AW8" s="177">
        <v>2</v>
      </c>
      <c r="AX8" s="177">
        <v>0</v>
      </c>
      <c r="AY8" s="177">
        <v>0</v>
      </c>
      <c r="AZ8" s="177">
        <f t="shared" si="12"/>
        <v>0</v>
      </c>
      <c r="BA8" s="177">
        <v>0</v>
      </c>
      <c r="BB8" s="202">
        <f t="shared" si="8"/>
        <v>17</v>
      </c>
      <c r="BC8" s="177">
        <f t="shared" si="8"/>
        <v>1</v>
      </c>
      <c r="BD8" s="177">
        <f t="shared" si="8"/>
        <v>7</v>
      </c>
      <c r="BE8" s="177">
        <f t="shared" si="8"/>
        <v>8</v>
      </c>
      <c r="BF8" s="203">
        <f t="shared" si="8"/>
        <v>0</v>
      </c>
      <c r="BG8" s="48">
        <v>15</v>
      </c>
      <c r="BH8" s="48">
        <v>1</v>
      </c>
      <c r="BI8" s="48">
        <v>7</v>
      </c>
      <c r="BJ8" s="48">
        <f t="shared" si="14"/>
        <v>8</v>
      </c>
      <c r="BK8" s="48">
        <v>0</v>
      </c>
      <c r="BL8" s="178"/>
      <c r="BM8" s="178"/>
      <c r="BN8" s="64">
        <v>6.5</v>
      </c>
      <c r="BP8" s="47" t="s">
        <v>443</v>
      </c>
      <c r="BQ8" s="47" t="s">
        <v>692</v>
      </c>
      <c r="BR8" s="177"/>
      <c r="BS8" s="177"/>
      <c r="BT8" s="177"/>
      <c r="BU8" s="177"/>
      <c r="BV8" s="177"/>
      <c r="BW8" s="202">
        <f t="shared" si="15"/>
        <v>7</v>
      </c>
      <c r="BX8" s="177">
        <f t="shared" si="15"/>
        <v>7</v>
      </c>
      <c r="BY8" s="177">
        <f t="shared" si="15"/>
        <v>3</v>
      </c>
      <c r="BZ8" s="177">
        <f t="shared" si="16"/>
        <v>10</v>
      </c>
      <c r="CA8" s="203">
        <f t="shared" si="17"/>
        <v>0</v>
      </c>
      <c r="CB8" s="48">
        <v>7</v>
      </c>
      <c r="CC8" s="48">
        <v>7</v>
      </c>
      <c r="CD8" s="48">
        <v>3</v>
      </c>
      <c r="CE8" s="48">
        <f t="shared" si="11"/>
        <v>10</v>
      </c>
      <c r="CF8" s="48">
        <v>0</v>
      </c>
      <c r="CG8" s="178"/>
    </row>
    <row r="9" spans="1:85" ht="16.5" customHeight="1" x14ac:dyDescent="0.25">
      <c r="A9" s="334"/>
      <c r="B9" s="19" t="s">
        <v>630</v>
      </c>
      <c r="C9" s="20" t="s">
        <v>15</v>
      </c>
      <c r="D9" s="42"/>
      <c r="E9" s="20"/>
      <c r="F9" s="42"/>
      <c r="G9" s="19">
        <v>0</v>
      </c>
      <c r="H9" s="19">
        <v>0</v>
      </c>
      <c r="I9" s="19">
        <v>2</v>
      </c>
      <c r="J9" s="19">
        <f t="shared" si="0"/>
        <v>2</v>
      </c>
      <c r="K9" s="91">
        <f t="shared" si="1"/>
        <v>0.5</v>
      </c>
      <c r="L9" s="350">
        <f t="shared" si="2"/>
        <v>6</v>
      </c>
      <c r="M9" s="19">
        <v>6</v>
      </c>
      <c r="N9" s="350">
        <f t="shared" si="18"/>
        <v>7</v>
      </c>
      <c r="O9" s="350">
        <f t="shared" si="19"/>
        <v>6</v>
      </c>
      <c r="P9" s="19">
        <v>2</v>
      </c>
      <c r="Q9" s="334"/>
      <c r="R9" s="334"/>
      <c r="S9" s="321"/>
      <c r="T9" s="94">
        <v>7</v>
      </c>
      <c r="U9" s="106" t="s">
        <v>22</v>
      </c>
      <c r="V9" s="107"/>
      <c r="W9" s="106"/>
      <c r="X9" s="106"/>
      <c r="Y9" s="106" t="s">
        <v>15</v>
      </c>
      <c r="Z9" s="177"/>
      <c r="AA9" s="177"/>
      <c r="AB9" s="177">
        <v>2</v>
      </c>
      <c r="AC9" s="177">
        <v>0</v>
      </c>
      <c r="AD9" s="177">
        <v>0</v>
      </c>
      <c r="AE9" s="177">
        <v>2</v>
      </c>
      <c r="AF9" s="411">
        <f t="shared" si="5"/>
        <v>0.5</v>
      </c>
      <c r="AG9" s="411"/>
      <c r="AH9" s="177">
        <v>0</v>
      </c>
      <c r="AI9" s="177">
        <v>0</v>
      </c>
      <c r="AJ9" s="177">
        <v>6</v>
      </c>
      <c r="AK9" s="177">
        <v>0</v>
      </c>
      <c r="AL9" s="177">
        <v>0</v>
      </c>
      <c r="AM9" s="255">
        <f t="shared" si="6"/>
        <v>3</v>
      </c>
      <c r="AN9" s="174"/>
      <c r="AO9" s="174"/>
      <c r="AP9" s="177"/>
      <c r="AQ9" s="170"/>
      <c r="AR9" s="178"/>
      <c r="AS9" s="94">
        <v>9</v>
      </c>
      <c r="AT9" s="43">
        <v>4</v>
      </c>
      <c r="AU9" s="41" t="s">
        <v>117</v>
      </c>
      <c r="AV9" s="175" t="s">
        <v>19</v>
      </c>
      <c r="AW9" s="177">
        <v>2</v>
      </c>
      <c r="AX9" s="177">
        <v>0</v>
      </c>
      <c r="AY9" s="177">
        <v>0</v>
      </c>
      <c r="AZ9" s="177">
        <f t="shared" si="12"/>
        <v>0</v>
      </c>
      <c r="BA9" s="177">
        <v>0</v>
      </c>
      <c r="BB9" s="202">
        <f t="shared" si="8"/>
        <v>11</v>
      </c>
      <c r="BC9" s="177">
        <f t="shared" si="8"/>
        <v>5</v>
      </c>
      <c r="BD9" s="177">
        <f t="shared" si="8"/>
        <v>2</v>
      </c>
      <c r="BE9" s="177">
        <f t="shared" si="8"/>
        <v>7</v>
      </c>
      <c r="BF9" s="203">
        <f t="shared" si="8"/>
        <v>2</v>
      </c>
      <c r="BG9" s="48">
        <v>9</v>
      </c>
      <c r="BH9" s="48">
        <v>5</v>
      </c>
      <c r="BI9" s="48">
        <v>2</v>
      </c>
      <c r="BJ9" s="48">
        <f t="shared" si="14"/>
        <v>7</v>
      </c>
      <c r="BK9" s="48">
        <v>2</v>
      </c>
      <c r="BL9" s="178"/>
      <c r="BM9" s="178"/>
      <c r="BN9" s="64">
        <v>7.5</v>
      </c>
      <c r="BP9" s="47" t="s">
        <v>365</v>
      </c>
      <c r="BQ9" s="174"/>
      <c r="BR9" s="177">
        <v>2</v>
      </c>
      <c r="BS9" s="177">
        <v>0</v>
      </c>
      <c r="BT9" s="177">
        <v>1</v>
      </c>
      <c r="BU9" s="177">
        <f t="shared" si="10"/>
        <v>1</v>
      </c>
      <c r="BV9" s="177">
        <v>0</v>
      </c>
      <c r="BW9" s="202">
        <f t="shared" si="15"/>
        <v>4</v>
      </c>
      <c r="BX9" s="177">
        <f t="shared" si="15"/>
        <v>0</v>
      </c>
      <c r="BY9" s="177">
        <f t="shared" si="15"/>
        <v>1</v>
      </c>
      <c r="BZ9" s="177">
        <f t="shared" si="16"/>
        <v>1</v>
      </c>
      <c r="CA9" s="203">
        <f t="shared" si="17"/>
        <v>0</v>
      </c>
      <c r="CB9" s="48">
        <v>2</v>
      </c>
      <c r="CC9" s="48">
        <v>0</v>
      </c>
      <c r="CD9" s="48">
        <v>0</v>
      </c>
      <c r="CE9" s="48">
        <f t="shared" si="11"/>
        <v>0</v>
      </c>
      <c r="CF9" s="48">
        <v>0</v>
      </c>
      <c r="CG9" s="178"/>
    </row>
    <row r="10" spans="1:85" ht="16.5" customHeight="1" x14ac:dyDescent="0.25">
      <c r="A10" s="206"/>
      <c r="B10" s="19" t="s">
        <v>629</v>
      </c>
      <c r="C10" s="20" t="s">
        <v>172</v>
      </c>
      <c r="D10" s="42"/>
      <c r="E10" s="42"/>
      <c r="F10" s="42"/>
      <c r="G10" s="19">
        <v>0</v>
      </c>
      <c r="H10" s="19">
        <v>1</v>
      </c>
      <c r="I10" s="19">
        <v>1</v>
      </c>
      <c r="J10" s="19">
        <f t="shared" si="0"/>
        <v>1</v>
      </c>
      <c r="K10" s="91">
        <f t="shared" si="1"/>
        <v>0.25</v>
      </c>
      <c r="L10" s="350">
        <f t="shared" si="2"/>
        <v>6</v>
      </c>
      <c r="M10" s="19">
        <v>7</v>
      </c>
      <c r="N10" s="350">
        <f t="shared" si="18"/>
        <v>10</v>
      </c>
      <c r="O10" s="350">
        <f t="shared" si="19"/>
        <v>10</v>
      </c>
      <c r="P10" s="19">
        <v>2</v>
      </c>
      <c r="Q10" s="206"/>
      <c r="R10" s="206"/>
      <c r="S10" s="322"/>
      <c r="T10" s="94">
        <v>8</v>
      </c>
      <c r="U10" s="106" t="s">
        <v>18</v>
      </c>
      <c r="V10" s="107"/>
      <c r="W10" s="106"/>
      <c r="X10" s="106"/>
      <c r="Y10" s="106" t="s">
        <v>177</v>
      </c>
      <c r="Z10" s="177"/>
      <c r="AA10" s="177"/>
      <c r="AB10" s="177">
        <v>2</v>
      </c>
      <c r="AC10" s="177">
        <v>0</v>
      </c>
      <c r="AD10" s="177">
        <v>1</v>
      </c>
      <c r="AE10" s="177">
        <v>1</v>
      </c>
      <c r="AF10" s="411">
        <f t="shared" si="5"/>
        <v>0.25</v>
      </c>
      <c r="AG10" s="411"/>
      <c r="AH10" s="177">
        <v>0</v>
      </c>
      <c r="AI10" s="177">
        <v>0</v>
      </c>
      <c r="AJ10" s="177">
        <v>7</v>
      </c>
      <c r="AK10" s="177">
        <v>0</v>
      </c>
      <c r="AL10" s="177">
        <v>0</v>
      </c>
      <c r="AM10" s="255">
        <f t="shared" si="6"/>
        <v>3.5</v>
      </c>
      <c r="AN10" s="174"/>
      <c r="AO10" s="174"/>
      <c r="AP10" s="177"/>
      <c r="AQ10" s="170"/>
      <c r="AR10" s="178"/>
      <c r="AS10" s="94">
        <v>7</v>
      </c>
      <c r="AT10" s="43">
        <v>10</v>
      </c>
      <c r="AU10" s="41" t="s">
        <v>47</v>
      </c>
      <c r="AV10" s="175" t="s">
        <v>19</v>
      </c>
      <c r="AW10" s="177">
        <v>1</v>
      </c>
      <c r="AX10" s="177">
        <v>0</v>
      </c>
      <c r="AY10" s="177">
        <v>0</v>
      </c>
      <c r="AZ10" s="177">
        <f t="shared" si="12"/>
        <v>0</v>
      </c>
      <c r="BA10" s="177">
        <v>0</v>
      </c>
      <c r="BB10" s="202">
        <f t="shared" si="8"/>
        <v>12</v>
      </c>
      <c r="BC10" s="177">
        <f t="shared" si="8"/>
        <v>3</v>
      </c>
      <c r="BD10" s="177">
        <f t="shared" si="8"/>
        <v>2</v>
      </c>
      <c r="BE10" s="177">
        <f t="shared" si="8"/>
        <v>5</v>
      </c>
      <c r="BF10" s="203">
        <f t="shared" si="8"/>
        <v>2</v>
      </c>
      <c r="BG10" s="48">
        <v>11</v>
      </c>
      <c r="BH10" s="48">
        <v>3</v>
      </c>
      <c r="BI10" s="48">
        <v>2</v>
      </c>
      <c r="BJ10" s="48">
        <f t="shared" si="14"/>
        <v>5</v>
      </c>
      <c r="BK10" s="48">
        <v>2</v>
      </c>
      <c r="BL10" s="178"/>
      <c r="BM10" s="178"/>
      <c r="BN10" s="64">
        <v>8</v>
      </c>
      <c r="BP10" s="47" t="s">
        <v>408</v>
      </c>
      <c r="BQ10" s="174"/>
      <c r="BR10" s="177">
        <v>0</v>
      </c>
      <c r="BS10" s="177">
        <v>0</v>
      </c>
      <c r="BT10" s="177">
        <v>0</v>
      </c>
      <c r="BU10" s="177">
        <f t="shared" si="10"/>
        <v>0</v>
      </c>
      <c r="BV10" s="177">
        <v>0</v>
      </c>
      <c r="BW10" s="202">
        <f t="shared" si="15"/>
        <v>1</v>
      </c>
      <c r="BX10" s="177">
        <f t="shared" si="15"/>
        <v>0</v>
      </c>
      <c r="BY10" s="177">
        <f t="shared" si="15"/>
        <v>0</v>
      </c>
      <c r="BZ10" s="177">
        <f t="shared" si="16"/>
        <v>0</v>
      </c>
      <c r="CA10" s="203">
        <f t="shared" si="17"/>
        <v>0</v>
      </c>
      <c r="CB10" s="48">
        <v>1</v>
      </c>
      <c r="CC10" s="48">
        <v>0</v>
      </c>
      <c r="CD10" s="48">
        <v>0</v>
      </c>
      <c r="CE10" s="48">
        <f t="shared" si="11"/>
        <v>0</v>
      </c>
      <c r="CF10" s="48">
        <v>0</v>
      </c>
      <c r="CG10" s="178"/>
    </row>
    <row r="11" spans="1:85" ht="16.5" customHeight="1" thickBot="1" x14ac:dyDescent="0.3">
      <c r="A11" s="206"/>
      <c r="B11" s="19" t="s">
        <v>631</v>
      </c>
      <c r="C11" s="20" t="s">
        <v>53</v>
      </c>
      <c r="D11" s="42"/>
      <c r="E11" s="20"/>
      <c r="F11" s="42"/>
      <c r="G11" s="19">
        <v>0</v>
      </c>
      <c r="H11" s="19">
        <v>1</v>
      </c>
      <c r="I11" s="19">
        <v>1</v>
      </c>
      <c r="J11" s="19">
        <f t="shared" si="0"/>
        <v>1</v>
      </c>
      <c r="K11" s="91">
        <f t="shared" si="1"/>
        <v>0.25</v>
      </c>
      <c r="L11" s="350">
        <f t="shared" si="2"/>
        <v>3</v>
      </c>
      <c r="M11" s="19">
        <v>6</v>
      </c>
      <c r="N11" s="350">
        <f t="shared" si="18"/>
        <v>5</v>
      </c>
      <c r="O11" s="350">
        <f t="shared" si="19"/>
        <v>6</v>
      </c>
      <c r="P11" s="19">
        <v>4</v>
      </c>
      <c r="Q11" s="206"/>
      <c r="R11" s="206"/>
      <c r="S11" s="322"/>
      <c r="T11" s="94">
        <v>7.5</v>
      </c>
      <c r="U11" s="106" t="s">
        <v>149</v>
      </c>
      <c r="V11" s="107"/>
      <c r="W11" s="106"/>
      <c r="X11" s="106"/>
      <c r="Y11" s="106" t="s">
        <v>23</v>
      </c>
      <c r="Z11" s="177"/>
      <c r="AA11" s="177"/>
      <c r="AB11" s="177">
        <v>2</v>
      </c>
      <c r="AC11" s="177">
        <v>1</v>
      </c>
      <c r="AD11" s="177">
        <v>1</v>
      </c>
      <c r="AE11" s="177">
        <v>0</v>
      </c>
      <c r="AF11" s="411">
        <f t="shared" si="5"/>
        <v>0.5</v>
      </c>
      <c r="AG11" s="411"/>
      <c r="AH11" s="177">
        <v>0</v>
      </c>
      <c r="AI11" s="177">
        <v>0</v>
      </c>
      <c r="AJ11" s="177">
        <v>9</v>
      </c>
      <c r="AK11" s="177">
        <v>0</v>
      </c>
      <c r="AL11" s="177">
        <v>0</v>
      </c>
      <c r="AM11" s="255">
        <f t="shared" si="6"/>
        <v>4.5</v>
      </c>
      <c r="AN11" s="174"/>
      <c r="AO11" s="174"/>
      <c r="AP11" s="176"/>
      <c r="AQ11" s="170"/>
      <c r="AR11" s="178"/>
      <c r="AS11" s="94">
        <v>6.5</v>
      </c>
      <c r="AT11" s="43">
        <v>5</v>
      </c>
      <c r="AU11" s="41" t="s">
        <v>75</v>
      </c>
      <c r="AV11" s="175" t="s">
        <v>19</v>
      </c>
      <c r="AW11" s="177">
        <v>2</v>
      </c>
      <c r="AX11" s="177">
        <v>0</v>
      </c>
      <c r="AY11" s="177">
        <v>0</v>
      </c>
      <c r="AZ11" s="177">
        <f t="shared" si="12"/>
        <v>0</v>
      </c>
      <c r="BA11" s="177">
        <v>0</v>
      </c>
      <c r="BB11" s="202">
        <f t="shared" si="8"/>
        <v>14</v>
      </c>
      <c r="BC11" s="177">
        <f t="shared" si="8"/>
        <v>2</v>
      </c>
      <c r="BD11" s="177">
        <f t="shared" si="8"/>
        <v>2</v>
      </c>
      <c r="BE11" s="177">
        <f t="shared" si="8"/>
        <v>4</v>
      </c>
      <c r="BF11" s="203">
        <f t="shared" si="8"/>
        <v>0</v>
      </c>
      <c r="BG11" s="48">
        <v>12</v>
      </c>
      <c r="BH11" s="48">
        <v>2</v>
      </c>
      <c r="BI11" s="48">
        <v>2</v>
      </c>
      <c r="BJ11" s="48">
        <f t="shared" si="14"/>
        <v>4</v>
      </c>
      <c r="BK11" s="48">
        <v>0</v>
      </c>
      <c r="BL11" s="178"/>
      <c r="BM11" s="178"/>
      <c r="BN11" s="64">
        <v>7.5</v>
      </c>
      <c r="BP11" s="47" t="s">
        <v>334</v>
      </c>
      <c r="BQ11" s="174"/>
      <c r="BR11" s="177">
        <v>1</v>
      </c>
      <c r="BS11" s="177">
        <v>0</v>
      </c>
      <c r="BT11" s="177">
        <v>0</v>
      </c>
      <c r="BU11" s="177">
        <f t="shared" si="10"/>
        <v>0</v>
      </c>
      <c r="BV11" s="177">
        <v>0</v>
      </c>
      <c r="BW11" s="202">
        <f t="shared" si="15"/>
        <v>8</v>
      </c>
      <c r="BX11" s="177">
        <f t="shared" si="15"/>
        <v>2</v>
      </c>
      <c r="BY11" s="177">
        <f t="shared" si="15"/>
        <v>2</v>
      </c>
      <c r="BZ11" s="177">
        <f t="shared" si="16"/>
        <v>4</v>
      </c>
      <c r="CA11" s="203">
        <f t="shared" si="17"/>
        <v>4</v>
      </c>
      <c r="CB11" s="48">
        <v>7</v>
      </c>
      <c r="CC11" s="48">
        <v>2</v>
      </c>
      <c r="CD11" s="48">
        <v>2</v>
      </c>
      <c r="CE11" s="48">
        <f t="shared" si="11"/>
        <v>4</v>
      </c>
      <c r="CF11" s="48">
        <v>4</v>
      </c>
      <c r="CG11" s="178"/>
    </row>
    <row r="12" spans="1:85" ht="16.5" customHeight="1" x14ac:dyDescent="0.25">
      <c r="A12" s="206"/>
      <c r="B12" s="21"/>
      <c r="C12" s="21"/>
      <c r="D12" s="21"/>
      <c r="E12" s="22"/>
      <c r="F12" s="21"/>
      <c r="G12" s="23">
        <f>SUM(G4:G11)</f>
        <v>6</v>
      </c>
      <c r="H12" s="23">
        <f>SUM(H4:H11)</f>
        <v>6</v>
      </c>
      <c r="I12" s="23">
        <f>SUM(I4:I11)</f>
        <v>4</v>
      </c>
      <c r="J12" s="23"/>
      <c r="K12" s="23"/>
      <c r="L12" s="23">
        <f>SUM(L4:L11)</f>
        <v>47</v>
      </c>
      <c r="M12" s="23">
        <f>SUM(M4:M11)</f>
        <v>47</v>
      </c>
      <c r="N12" s="23">
        <f>SUM(N4:N11)</f>
        <v>70</v>
      </c>
      <c r="O12" s="23">
        <f>SUM(O4:O11)</f>
        <v>30</v>
      </c>
      <c r="P12" s="23"/>
      <c r="Q12" s="206"/>
      <c r="R12" s="206"/>
      <c r="S12" s="322"/>
      <c r="T12" s="94">
        <v>7.5</v>
      </c>
      <c r="U12" s="106" t="s">
        <v>16</v>
      </c>
      <c r="V12" s="107"/>
      <c r="W12" s="106"/>
      <c r="X12" s="106"/>
      <c r="Y12" s="106" t="s">
        <v>17</v>
      </c>
      <c r="Z12" s="177"/>
      <c r="AA12" s="177"/>
      <c r="AB12" s="177">
        <v>0</v>
      </c>
      <c r="AC12" s="177">
        <v>0</v>
      </c>
      <c r="AD12" s="177">
        <v>0</v>
      </c>
      <c r="AE12" s="177">
        <v>0</v>
      </c>
      <c r="AF12" s="319"/>
      <c r="AG12" s="319"/>
      <c r="AH12" s="177">
        <v>0</v>
      </c>
      <c r="AI12" s="177">
        <v>0</v>
      </c>
      <c r="AJ12" s="177">
        <v>0</v>
      </c>
      <c r="AK12" s="177">
        <v>0</v>
      </c>
      <c r="AL12" s="177">
        <v>0</v>
      </c>
      <c r="AM12" s="255"/>
      <c r="AN12" s="174"/>
      <c r="AO12" s="174"/>
      <c r="AP12" s="174"/>
      <c r="AQ12" s="170"/>
      <c r="AR12" s="178"/>
      <c r="AS12" s="94">
        <v>7.5</v>
      </c>
      <c r="AT12" s="43">
        <v>3</v>
      </c>
      <c r="AU12" s="41" t="s">
        <v>66</v>
      </c>
      <c r="AV12" s="175" t="s">
        <v>19</v>
      </c>
      <c r="AW12" s="177">
        <v>2</v>
      </c>
      <c r="AX12" s="177">
        <v>0</v>
      </c>
      <c r="AY12" s="177">
        <v>0</v>
      </c>
      <c r="AZ12" s="177">
        <f t="shared" si="12"/>
        <v>0</v>
      </c>
      <c r="BA12" s="177">
        <v>0</v>
      </c>
      <c r="BB12" s="202">
        <f t="shared" si="8"/>
        <v>15</v>
      </c>
      <c r="BC12" s="177">
        <f t="shared" si="8"/>
        <v>0</v>
      </c>
      <c r="BD12" s="177">
        <f t="shared" si="8"/>
        <v>3</v>
      </c>
      <c r="BE12" s="177">
        <f t="shared" si="8"/>
        <v>3</v>
      </c>
      <c r="BF12" s="203">
        <f t="shared" si="8"/>
        <v>0</v>
      </c>
      <c r="BG12" s="48">
        <v>13</v>
      </c>
      <c r="BH12" s="48">
        <v>0</v>
      </c>
      <c r="BI12" s="48">
        <v>3</v>
      </c>
      <c r="BJ12" s="48">
        <f t="shared" si="14"/>
        <v>3</v>
      </c>
      <c r="BK12" s="48">
        <v>0</v>
      </c>
      <c r="BL12" s="178"/>
      <c r="BM12" s="178"/>
      <c r="BN12" s="64">
        <v>6</v>
      </c>
      <c r="BP12" s="47" t="s">
        <v>367</v>
      </c>
      <c r="BQ12" s="174"/>
      <c r="BR12" s="177">
        <v>0</v>
      </c>
      <c r="BS12" s="177">
        <v>0</v>
      </c>
      <c r="BT12" s="177">
        <v>0</v>
      </c>
      <c r="BU12" s="177">
        <f t="shared" si="10"/>
        <v>0</v>
      </c>
      <c r="BV12" s="177">
        <v>0</v>
      </c>
      <c r="BW12" s="202">
        <f t="shared" si="15"/>
        <v>3</v>
      </c>
      <c r="BX12" s="177">
        <f t="shared" si="15"/>
        <v>0</v>
      </c>
      <c r="BY12" s="177">
        <f t="shared" si="15"/>
        <v>0</v>
      </c>
      <c r="BZ12" s="177">
        <f t="shared" si="16"/>
        <v>0</v>
      </c>
      <c r="CA12" s="203">
        <f t="shared" si="17"/>
        <v>0</v>
      </c>
      <c r="CB12" s="48">
        <v>3</v>
      </c>
      <c r="CC12" s="48">
        <v>0</v>
      </c>
      <c r="CD12" s="48">
        <v>0</v>
      </c>
      <c r="CE12" s="48">
        <f t="shared" si="11"/>
        <v>0</v>
      </c>
      <c r="CF12" s="48">
        <v>0</v>
      </c>
      <c r="CG12" s="178"/>
    </row>
    <row r="13" spans="1:85" ht="16.5" customHeight="1" thickBot="1" x14ac:dyDescent="0.3">
      <c r="A13" s="178"/>
      <c r="Q13" s="178"/>
      <c r="R13" s="178"/>
      <c r="S13" s="323"/>
      <c r="T13" s="194"/>
      <c r="U13" s="175" t="s">
        <v>26</v>
      </c>
      <c r="V13" s="174"/>
      <c r="W13" s="175"/>
      <c r="X13" s="176"/>
      <c r="Y13" s="175"/>
      <c r="Z13" s="177"/>
      <c r="AA13" s="177"/>
      <c r="AB13" s="177">
        <f>+AB80</f>
        <v>2</v>
      </c>
      <c r="AC13" s="177">
        <f t="shared" ref="AC13:AE13" si="20">+AC80</f>
        <v>2</v>
      </c>
      <c r="AD13" s="177">
        <f t="shared" si="20"/>
        <v>0</v>
      </c>
      <c r="AE13" s="177">
        <f t="shared" si="20"/>
        <v>0</v>
      </c>
      <c r="AF13" s="411">
        <f t="shared" ref="AF13:AF14" si="21">+(AC13*2+AE13)/(2*AB13)</f>
        <v>1</v>
      </c>
      <c r="AG13" s="411"/>
      <c r="AH13" s="177">
        <f t="shared" ref="AH13:AL13" si="22">+AH80</f>
        <v>0</v>
      </c>
      <c r="AI13" s="177">
        <f t="shared" si="22"/>
        <v>0</v>
      </c>
      <c r="AJ13" s="177">
        <f t="shared" si="22"/>
        <v>3</v>
      </c>
      <c r="AK13" s="177">
        <f t="shared" si="22"/>
        <v>0</v>
      </c>
      <c r="AL13" s="177">
        <f t="shared" si="22"/>
        <v>0</v>
      </c>
      <c r="AM13" s="256">
        <f t="shared" ref="AM13:AM14" si="23">+AJ13/AB13</f>
        <v>1.5</v>
      </c>
      <c r="AN13" s="174"/>
      <c r="AO13" s="174"/>
      <c r="AP13" s="174"/>
      <c r="AQ13" s="170"/>
      <c r="AR13" s="178"/>
      <c r="AS13" s="94">
        <v>6</v>
      </c>
      <c r="AT13" s="43">
        <v>2</v>
      </c>
      <c r="AU13" s="41" t="s">
        <v>100</v>
      </c>
      <c r="AV13" s="175" t="s">
        <v>19</v>
      </c>
      <c r="AW13" s="177">
        <v>2</v>
      </c>
      <c r="AX13" s="177">
        <v>0</v>
      </c>
      <c r="AY13" s="177">
        <v>0</v>
      </c>
      <c r="AZ13" s="177">
        <f t="shared" si="12"/>
        <v>0</v>
      </c>
      <c r="BA13" s="177">
        <v>0</v>
      </c>
      <c r="BB13" s="202">
        <f t="shared" si="8"/>
        <v>17</v>
      </c>
      <c r="BC13" s="177">
        <f t="shared" si="8"/>
        <v>0</v>
      </c>
      <c r="BD13" s="177">
        <f t="shared" si="8"/>
        <v>0</v>
      </c>
      <c r="BE13" s="177">
        <f t="shared" si="8"/>
        <v>0</v>
      </c>
      <c r="BF13" s="203">
        <f t="shared" si="8"/>
        <v>0</v>
      </c>
      <c r="BG13" s="48">
        <v>15</v>
      </c>
      <c r="BH13" s="48">
        <v>0</v>
      </c>
      <c r="BI13" s="48">
        <v>0</v>
      </c>
      <c r="BJ13" s="48">
        <f t="shared" si="14"/>
        <v>0</v>
      </c>
      <c r="BK13" s="48">
        <v>0</v>
      </c>
      <c r="BL13" s="178"/>
      <c r="BM13" s="178"/>
      <c r="BN13" s="64">
        <v>6.5</v>
      </c>
      <c r="BP13" s="47" t="s">
        <v>427</v>
      </c>
      <c r="BQ13" s="174"/>
      <c r="BR13" s="177">
        <v>1</v>
      </c>
      <c r="BS13" s="177">
        <v>0</v>
      </c>
      <c r="BT13" s="177">
        <v>0</v>
      </c>
      <c r="BU13" s="177">
        <f t="shared" si="10"/>
        <v>0</v>
      </c>
      <c r="BV13" s="177">
        <v>0</v>
      </c>
      <c r="BW13" s="202">
        <f t="shared" si="15"/>
        <v>6</v>
      </c>
      <c r="BX13" s="177">
        <f t="shared" si="15"/>
        <v>0</v>
      </c>
      <c r="BY13" s="177">
        <f t="shared" si="15"/>
        <v>1</v>
      </c>
      <c r="BZ13" s="177">
        <f t="shared" si="16"/>
        <v>1</v>
      </c>
      <c r="CA13" s="203">
        <f t="shared" si="17"/>
        <v>0</v>
      </c>
      <c r="CB13" s="48">
        <v>5</v>
      </c>
      <c r="CC13" s="48">
        <v>0</v>
      </c>
      <c r="CD13" s="48">
        <v>1</v>
      </c>
      <c r="CE13" s="48">
        <f t="shared" si="11"/>
        <v>1</v>
      </c>
      <c r="CF13" s="48">
        <v>0</v>
      </c>
      <c r="CG13" s="178"/>
    </row>
    <row r="14" spans="1:85" ht="16.5" customHeight="1" x14ac:dyDescent="0.25">
      <c r="A14" s="178"/>
      <c r="B14" s="210" t="str">
        <f>"Summary for Week "&amp;TEXT(C2,"##")&amp;":"</f>
        <v>Summary for Week 17:</v>
      </c>
      <c r="C14" s="211"/>
      <c r="D14" s="211"/>
      <c r="E14" s="429">
        <v>44277</v>
      </c>
      <c r="F14" s="429"/>
      <c r="G14" s="212" t="s">
        <v>128</v>
      </c>
      <c r="H14" s="212" t="s">
        <v>33</v>
      </c>
      <c r="I14" s="212" t="s">
        <v>170</v>
      </c>
      <c r="J14" s="213"/>
      <c r="K14" s="213"/>
      <c r="L14" s="212" t="s">
        <v>169</v>
      </c>
      <c r="M14" s="213"/>
      <c r="N14" s="213"/>
      <c r="O14" s="213"/>
      <c r="P14" s="213"/>
      <c r="Q14" s="178"/>
      <c r="R14" s="178"/>
      <c r="S14" s="323"/>
      <c r="T14" s="208"/>
      <c r="U14" s="214"/>
      <c r="V14" s="215" t="s">
        <v>656</v>
      </c>
      <c r="W14" s="214"/>
      <c r="X14" s="214"/>
      <c r="Y14" s="215"/>
      <c r="Z14" s="199"/>
      <c r="AA14" s="199"/>
      <c r="AB14" s="68">
        <f t="shared" ref="AB14:AE14" si="24">SUM(AB5:AB13)</f>
        <v>16</v>
      </c>
      <c r="AC14" s="68">
        <f t="shared" si="24"/>
        <v>6</v>
      </c>
      <c r="AD14" s="68">
        <f t="shared" si="24"/>
        <v>6</v>
      </c>
      <c r="AE14" s="68">
        <f t="shared" si="24"/>
        <v>4</v>
      </c>
      <c r="AF14" s="413">
        <f t="shared" si="21"/>
        <v>0.5</v>
      </c>
      <c r="AG14" s="413"/>
      <c r="AH14" s="68">
        <f t="shared" ref="AH14:AL14" si="25">SUM(AH5:AH13)</f>
        <v>0</v>
      </c>
      <c r="AI14" s="68">
        <f t="shared" si="25"/>
        <v>0</v>
      </c>
      <c r="AJ14" s="68">
        <f t="shared" si="25"/>
        <v>45</v>
      </c>
      <c r="AK14" s="68">
        <f t="shared" si="25"/>
        <v>2</v>
      </c>
      <c r="AL14" s="68">
        <f t="shared" si="25"/>
        <v>1</v>
      </c>
      <c r="AM14" s="196">
        <f t="shared" si="23"/>
        <v>2.8125</v>
      </c>
      <c r="AN14" s="177"/>
      <c r="AO14" s="177"/>
      <c r="AP14" s="177"/>
      <c r="AQ14" s="170"/>
      <c r="AR14" s="178"/>
      <c r="AS14" s="94">
        <v>6.5</v>
      </c>
      <c r="AT14" s="43">
        <v>15</v>
      </c>
      <c r="AU14" s="41" t="s">
        <v>242</v>
      </c>
      <c r="AV14" s="175" t="s">
        <v>19</v>
      </c>
      <c r="AW14" s="177">
        <v>2</v>
      </c>
      <c r="AX14" s="177">
        <v>0</v>
      </c>
      <c r="AY14" s="177">
        <v>0</v>
      </c>
      <c r="AZ14" s="177">
        <f t="shared" si="12"/>
        <v>0</v>
      </c>
      <c r="BA14" s="177">
        <v>0</v>
      </c>
      <c r="BB14" s="202">
        <f t="shared" si="8"/>
        <v>2</v>
      </c>
      <c r="BC14" s="177">
        <f t="shared" si="8"/>
        <v>0</v>
      </c>
      <c r="BD14" s="177">
        <f t="shared" si="8"/>
        <v>0</v>
      </c>
      <c r="BE14" s="177">
        <f t="shared" si="8"/>
        <v>0</v>
      </c>
      <c r="BF14" s="203">
        <f t="shared" si="8"/>
        <v>0</v>
      </c>
      <c r="BG14" s="48"/>
      <c r="BH14" s="48"/>
      <c r="BI14" s="48"/>
      <c r="BJ14" s="48"/>
      <c r="BK14" s="48"/>
      <c r="BL14" s="178"/>
      <c r="BM14" s="178"/>
      <c r="BN14" s="64">
        <v>7</v>
      </c>
      <c r="BP14" s="47" t="s">
        <v>685</v>
      </c>
      <c r="BR14" s="177">
        <v>1</v>
      </c>
      <c r="BS14" s="177">
        <v>0</v>
      </c>
      <c r="BT14" s="177">
        <v>0</v>
      </c>
      <c r="BU14" s="177">
        <f>+BS14+BT14</f>
        <v>0</v>
      </c>
      <c r="BV14" s="177">
        <v>0</v>
      </c>
      <c r="BW14" s="202">
        <f t="shared" si="15"/>
        <v>2</v>
      </c>
      <c r="BX14" s="177">
        <f t="shared" si="15"/>
        <v>0</v>
      </c>
      <c r="BY14" s="177">
        <f t="shared" si="15"/>
        <v>0</v>
      </c>
      <c r="BZ14" s="177">
        <f t="shared" si="16"/>
        <v>0</v>
      </c>
      <c r="CA14" s="203">
        <f t="shared" si="17"/>
        <v>0</v>
      </c>
      <c r="CB14" s="48">
        <v>1</v>
      </c>
      <c r="CC14" s="48">
        <v>0</v>
      </c>
      <c r="CD14" s="48">
        <v>0</v>
      </c>
      <c r="CE14" s="48">
        <f t="shared" si="11"/>
        <v>0</v>
      </c>
      <c r="CF14" s="48">
        <v>0</v>
      </c>
      <c r="CG14" s="178"/>
    </row>
    <row r="15" spans="1:85" ht="16.5" customHeight="1" x14ac:dyDescent="0.25">
      <c r="A15" s="178"/>
      <c r="B15" s="332" t="s">
        <v>56</v>
      </c>
      <c r="C15" s="327" t="s">
        <v>650</v>
      </c>
      <c r="D15" s="328"/>
      <c r="E15" s="320"/>
      <c r="F15" s="320"/>
      <c r="G15" s="330">
        <v>0</v>
      </c>
      <c r="H15" s="321"/>
      <c r="I15" s="175"/>
      <c r="J15" s="175"/>
      <c r="K15" s="175"/>
      <c r="L15" s="175"/>
      <c r="M15" s="175"/>
      <c r="N15" s="175"/>
      <c r="O15" s="175"/>
      <c r="P15" s="175"/>
      <c r="Q15" s="178"/>
      <c r="R15" s="178"/>
      <c r="S15" s="323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7"/>
      <c r="AM15" s="177"/>
      <c r="AN15" s="177"/>
      <c r="AO15" s="177"/>
      <c r="AP15" s="177"/>
      <c r="AQ15" s="170"/>
      <c r="AR15" s="178"/>
      <c r="AS15" s="94">
        <v>9</v>
      </c>
      <c r="AT15" s="43">
        <v>19</v>
      </c>
      <c r="AU15" s="41" t="s">
        <v>680</v>
      </c>
      <c r="AV15" s="175" t="s">
        <v>19</v>
      </c>
      <c r="AW15" s="177">
        <v>2</v>
      </c>
      <c r="AX15" s="177">
        <v>0</v>
      </c>
      <c r="AY15" s="177">
        <v>0</v>
      </c>
      <c r="AZ15" s="177">
        <f t="shared" si="12"/>
        <v>0</v>
      </c>
      <c r="BA15" s="177">
        <v>0</v>
      </c>
      <c r="BB15" s="202">
        <f t="shared" si="8"/>
        <v>2</v>
      </c>
      <c r="BC15" s="177">
        <f t="shared" si="8"/>
        <v>0</v>
      </c>
      <c r="BD15" s="177">
        <f t="shared" si="8"/>
        <v>0</v>
      </c>
      <c r="BE15" s="177">
        <f t="shared" si="8"/>
        <v>0</v>
      </c>
      <c r="BF15" s="203">
        <f t="shared" si="8"/>
        <v>0</v>
      </c>
      <c r="BG15" s="48"/>
      <c r="BH15" s="48"/>
      <c r="BI15" s="48"/>
      <c r="BJ15" s="48"/>
      <c r="BK15" s="48"/>
      <c r="BL15" s="178"/>
      <c r="BM15" s="178"/>
      <c r="BN15" s="64">
        <v>6.5</v>
      </c>
      <c r="BP15" s="47" t="s">
        <v>433</v>
      </c>
      <c r="BQ15" s="47" t="s">
        <v>692</v>
      </c>
      <c r="BR15" s="177"/>
      <c r="BS15" s="177"/>
      <c r="BT15" s="177"/>
      <c r="BU15" s="177"/>
      <c r="BV15" s="177"/>
      <c r="BW15" s="202">
        <f t="shared" si="15"/>
        <v>7</v>
      </c>
      <c r="BX15" s="177">
        <f t="shared" si="15"/>
        <v>0</v>
      </c>
      <c r="BY15" s="177">
        <f t="shared" si="15"/>
        <v>2</v>
      </c>
      <c r="BZ15" s="177">
        <f t="shared" si="16"/>
        <v>2</v>
      </c>
      <c r="CA15" s="203">
        <f t="shared" si="17"/>
        <v>0</v>
      </c>
      <c r="CB15" s="48">
        <v>7</v>
      </c>
      <c r="CC15" s="48">
        <v>0</v>
      </c>
      <c r="CD15" s="48">
        <v>2</v>
      </c>
      <c r="CE15" s="48">
        <f t="shared" si="11"/>
        <v>2</v>
      </c>
      <c r="CF15" s="48">
        <v>0</v>
      </c>
      <c r="CG15" s="178"/>
    </row>
    <row r="16" spans="1:85" ht="16.5" customHeight="1" x14ac:dyDescent="0.25">
      <c r="A16" s="178"/>
      <c r="B16" s="177" t="s">
        <v>36</v>
      </c>
      <c r="C16" s="320"/>
      <c r="D16" s="320" t="s">
        <v>190</v>
      </c>
      <c r="E16" s="320"/>
      <c r="F16" s="320"/>
      <c r="G16" s="330"/>
      <c r="H16" s="321"/>
      <c r="I16" s="175"/>
      <c r="J16" s="174"/>
      <c r="K16" s="174"/>
      <c r="L16" s="175"/>
      <c r="M16" s="175"/>
      <c r="N16" s="175"/>
      <c r="O16" s="175"/>
      <c r="P16" s="175"/>
      <c r="Q16" s="178"/>
      <c r="R16" s="178"/>
      <c r="S16" s="323"/>
      <c r="T16" s="177"/>
      <c r="U16" s="175"/>
      <c r="V16" s="175"/>
      <c r="W16" s="175"/>
      <c r="X16" s="175"/>
      <c r="Y16" s="205"/>
      <c r="Z16" s="177"/>
      <c r="AA16" s="177"/>
      <c r="AB16" s="177"/>
      <c r="AC16" s="177"/>
      <c r="AD16" s="177"/>
      <c r="AE16" s="176"/>
      <c r="AF16" s="175"/>
      <c r="AG16" s="175"/>
      <c r="AH16" s="175"/>
      <c r="AI16" s="175"/>
      <c r="AJ16" s="175"/>
      <c r="AK16" s="205"/>
      <c r="AL16" s="177"/>
      <c r="AM16" s="177"/>
      <c r="AN16" s="177"/>
      <c r="AO16" s="177"/>
      <c r="AP16" s="177"/>
      <c r="AQ16" s="170"/>
      <c r="AR16" s="178"/>
      <c r="AS16" s="94">
        <v>9</v>
      </c>
      <c r="AT16" s="43"/>
      <c r="AU16" s="41" t="s">
        <v>133</v>
      </c>
      <c r="AV16" s="175" t="s">
        <v>19</v>
      </c>
      <c r="AW16" s="177"/>
      <c r="AX16" s="177"/>
      <c r="AY16" s="177"/>
      <c r="AZ16" s="177"/>
      <c r="BA16" s="177"/>
      <c r="BB16" s="202">
        <f t="shared" si="8"/>
        <v>5</v>
      </c>
      <c r="BC16" s="177">
        <f t="shared" si="8"/>
        <v>1</v>
      </c>
      <c r="BD16" s="177">
        <f t="shared" si="8"/>
        <v>3</v>
      </c>
      <c r="BE16" s="177">
        <f t="shared" si="8"/>
        <v>4</v>
      </c>
      <c r="BF16" s="203">
        <f t="shared" si="8"/>
        <v>2</v>
      </c>
      <c r="BG16" s="48">
        <v>5</v>
      </c>
      <c r="BH16" s="48">
        <v>1</v>
      </c>
      <c r="BI16" s="48">
        <v>3</v>
      </c>
      <c r="BJ16" s="48">
        <f>+BH16+BI16</f>
        <v>4</v>
      </c>
      <c r="BK16" s="48">
        <v>2</v>
      </c>
      <c r="BL16" s="178"/>
      <c r="BM16" s="178"/>
      <c r="BN16" s="64">
        <v>8</v>
      </c>
      <c r="BP16" s="47" t="s">
        <v>401</v>
      </c>
      <c r="BQ16" s="47" t="s">
        <v>697</v>
      </c>
      <c r="BR16" s="177"/>
      <c r="BS16" s="177"/>
      <c r="BT16" s="177"/>
      <c r="BU16" s="177"/>
      <c r="BV16" s="177"/>
      <c r="BW16" s="202">
        <f t="shared" si="15"/>
        <v>8</v>
      </c>
      <c r="BX16" s="177">
        <f t="shared" si="15"/>
        <v>12</v>
      </c>
      <c r="BY16" s="177">
        <f t="shared" si="15"/>
        <v>7</v>
      </c>
      <c r="BZ16" s="177">
        <f t="shared" si="16"/>
        <v>19</v>
      </c>
      <c r="CA16" s="203">
        <f t="shared" si="17"/>
        <v>0</v>
      </c>
      <c r="CB16" s="48">
        <v>8</v>
      </c>
      <c r="CC16" s="48">
        <v>12</v>
      </c>
      <c r="CD16" s="48">
        <v>7</v>
      </c>
      <c r="CE16" s="48">
        <f t="shared" si="11"/>
        <v>19</v>
      </c>
      <c r="CF16" s="48">
        <v>0</v>
      </c>
      <c r="CG16" s="178"/>
    </row>
    <row r="17" spans="1:85" ht="16.5" customHeight="1" x14ac:dyDescent="0.25">
      <c r="A17" s="178"/>
      <c r="B17" s="174"/>
      <c r="C17" s="18"/>
      <c r="D17" s="324"/>
      <c r="E17" s="324"/>
      <c r="F17" s="324"/>
      <c r="G17" s="324"/>
      <c r="H17" s="321"/>
      <c r="I17" s="175"/>
      <c r="J17" s="174"/>
      <c r="K17" s="174"/>
      <c r="L17" s="175"/>
      <c r="M17" s="175"/>
      <c r="N17" s="175"/>
      <c r="O17" s="175"/>
      <c r="P17" s="175"/>
      <c r="Q17" s="178"/>
      <c r="R17" s="178"/>
      <c r="S17" s="323"/>
      <c r="T17" s="408" t="s">
        <v>658</v>
      </c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177"/>
      <c r="AO17" s="177"/>
      <c r="AP17" s="177"/>
      <c r="AQ17" s="170"/>
      <c r="AR17" s="178"/>
      <c r="AS17" s="94">
        <v>6.5</v>
      </c>
      <c r="AT17" s="43"/>
      <c r="AU17" s="41" t="s">
        <v>119</v>
      </c>
      <c r="AV17" s="175" t="s">
        <v>19</v>
      </c>
      <c r="AW17" s="177"/>
      <c r="AX17" s="177"/>
      <c r="AY17" s="177"/>
      <c r="AZ17" s="177"/>
      <c r="BA17" s="177"/>
      <c r="BB17" s="202">
        <f t="shared" si="8"/>
        <v>9</v>
      </c>
      <c r="BC17" s="177">
        <f t="shared" si="8"/>
        <v>0</v>
      </c>
      <c r="BD17" s="177">
        <f t="shared" si="8"/>
        <v>2</v>
      </c>
      <c r="BE17" s="177">
        <f t="shared" si="8"/>
        <v>2</v>
      </c>
      <c r="BF17" s="203">
        <f t="shared" si="8"/>
        <v>0</v>
      </c>
      <c r="BG17" s="48">
        <v>9</v>
      </c>
      <c r="BH17" s="48">
        <v>0</v>
      </c>
      <c r="BI17" s="48">
        <v>2</v>
      </c>
      <c r="BJ17" s="48">
        <f>+BH17+BI17</f>
        <v>2</v>
      </c>
      <c r="BK17" s="48">
        <v>0</v>
      </c>
      <c r="BL17" s="178"/>
      <c r="BM17" s="178"/>
      <c r="BN17" s="64">
        <v>8</v>
      </c>
      <c r="BP17" s="47" t="s">
        <v>397</v>
      </c>
      <c r="BQ17" s="174"/>
      <c r="BR17" s="177">
        <v>0</v>
      </c>
      <c r="BS17" s="177">
        <v>0</v>
      </c>
      <c r="BT17" s="177">
        <v>0</v>
      </c>
      <c r="BU17" s="177">
        <f t="shared" ref="BU17:BU23" si="26">+BS17+BT17</f>
        <v>0</v>
      </c>
      <c r="BV17" s="177">
        <v>0</v>
      </c>
      <c r="BW17" s="202">
        <f t="shared" si="15"/>
        <v>4</v>
      </c>
      <c r="BX17" s="177">
        <f t="shared" si="15"/>
        <v>1</v>
      </c>
      <c r="BY17" s="177">
        <f t="shared" si="15"/>
        <v>1</v>
      </c>
      <c r="BZ17" s="177">
        <f t="shared" si="16"/>
        <v>2</v>
      </c>
      <c r="CA17" s="203">
        <f t="shared" si="17"/>
        <v>0</v>
      </c>
      <c r="CB17" s="48">
        <v>4</v>
      </c>
      <c r="CC17" s="48">
        <v>1</v>
      </c>
      <c r="CD17" s="48">
        <v>1</v>
      </c>
      <c r="CE17" s="48">
        <f t="shared" si="11"/>
        <v>2</v>
      </c>
      <c r="CF17" s="48">
        <v>0</v>
      </c>
      <c r="CG17" s="178"/>
    </row>
    <row r="18" spans="1:85" ht="16.5" customHeight="1" thickBot="1" x14ac:dyDescent="0.3">
      <c r="A18" s="178"/>
      <c r="B18" s="177" t="s">
        <v>60</v>
      </c>
      <c r="C18" s="327" t="s">
        <v>632</v>
      </c>
      <c r="D18" s="324"/>
      <c r="E18" s="320"/>
      <c r="F18" s="320"/>
      <c r="G18" s="330">
        <v>4</v>
      </c>
      <c r="H18" s="321">
        <v>1</v>
      </c>
      <c r="I18" s="175" t="s">
        <v>55</v>
      </c>
      <c r="L18" s="175" t="s">
        <v>716</v>
      </c>
      <c r="Q18" s="178"/>
      <c r="R18" s="178"/>
      <c r="S18" s="323"/>
      <c r="AN18" s="177"/>
      <c r="AO18" s="177"/>
      <c r="AP18" s="177"/>
      <c r="AQ18" s="170"/>
      <c r="AR18" s="178"/>
      <c r="AS18" s="33" t="s">
        <v>247</v>
      </c>
      <c r="AT18" s="216"/>
      <c r="AU18" s="216"/>
      <c r="AV18" s="216"/>
      <c r="AW18" s="217">
        <f>SUM(AW5:AW17)</f>
        <v>20</v>
      </c>
      <c r="AX18" s="217">
        <f>SUM(AX5:AX17)</f>
        <v>1</v>
      </c>
      <c r="AY18" s="217">
        <f>SUM(AY5:AY17)</f>
        <v>1</v>
      </c>
      <c r="AZ18" s="217">
        <f>+AY18+AX18</f>
        <v>2</v>
      </c>
      <c r="BA18" s="217">
        <f>SUM(BA5:BA17)</f>
        <v>0</v>
      </c>
      <c r="BB18" s="218">
        <f t="shared" si="8"/>
        <v>168</v>
      </c>
      <c r="BC18" s="217">
        <f t="shared" si="8"/>
        <v>34</v>
      </c>
      <c r="BD18" s="217">
        <f t="shared" si="8"/>
        <v>42</v>
      </c>
      <c r="BE18" s="217">
        <f t="shared" si="8"/>
        <v>76</v>
      </c>
      <c r="BF18" s="219">
        <f t="shared" si="8"/>
        <v>8</v>
      </c>
      <c r="BG18" s="217">
        <f>+SUM(BG5:BG17)</f>
        <v>148</v>
      </c>
      <c r="BH18" s="217">
        <f>+SUM(BH5:BH17)</f>
        <v>33</v>
      </c>
      <c r="BI18" s="217">
        <f>+SUM(BI5:BI17)+SUMIF($Y$35:$Y$42,"Canadiens",$AI$35:$AI$42)</f>
        <v>41</v>
      </c>
      <c r="BJ18" s="217">
        <f>+BI18+BH18</f>
        <v>74</v>
      </c>
      <c r="BK18" s="217">
        <f>+SUM(BK5:BK17)+SUMIF($Y$35:$Y$42,"Canadiens",$AH$35:$AH$42)</f>
        <v>8</v>
      </c>
      <c r="BL18" s="178"/>
      <c r="BM18" s="178"/>
      <c r="BN18" s="64">
        <v>8</v>
      </c>
      <c r="BP18" s="47" t="s">
        <v>479</v>
      </c>
      <c r="BQ18" s="174"/>
      <c r="BR18" s="177">
        <v>1</v>
      </c>
      <c r="BS18" s="177">
        <v>0</v>
      </c>
      <c r="BT18" s="177">
        <v>0</v>
      </c>
      <c r="BU18" s="177">
        <f t="shared" si="26"/>
        <v>0</v>
      </c>
      <c r="BV18" s="177">
        <v>2</v>
      </c>
      <c r="BW18" s="202">
        <f t="shared" si="15"/>
        <v>6</v>
      </c>
      <c r="BX18" s="177">
        <f t="shared" si="15"/>
        <v>7</v>
      </c>
      <c r="BY18" s="177">
        <f t="shared" si="15"/>
        <v>4</v>
      </c>
      <c r="BZ18" s="177">
        <f t="shared" si="16"/>
        <v>11</v>
      </c>
      <c r="CA18" s="203">
        <f t="shared" si="17"/>
        <v>2</v>
      </c>
      <c r="CB18" s="48">
        <v>5</v>
      </c>
      <c r="CC18" s="48">
        <v>7</v>
      </c>
      <c r="CD18" s="48">
        <v>4</v>
      </c>
      <c r="CE18" s="48">
        <f t="shared" si="11"/>
        <v>11</v>
      </c>
      <c r="CF18" s="48">
        <v>0</v>
      </c>
      <c r="CG18" s="178"/>
    </row>
    <row r="19" spans="1:85" ht="16.5" customHeight="1" thickBot="1" x14ac:dyDescent="0.3">
      <c r="A19" s="178"/>
      <c r="B19" s="177" t="s">
        <v>36</v>
      </c>
      <c r="C19" s="175" t="s">
        <v>389</v>
      </c>
      <c r="D19" s="175"/>
      <c r="E19" s="175"/>
      <c r="F19" s="175"/>
      <c r="G19" s="332"/>
      <c r="H19" s="321">
        <v>1</v>
      </c>
      <c r="I19" s="175" t="s">
        <v>480</v>
      </c>
      <c r="L19" s="175" t="s">
        <v>41</v>
      </c>
      <c r="Q19" s="178"/>
      <c r="R19" s="178"/>
      <c r="S19" s="323"/>
      <c r="T19" s="335" t="s">
        <v>310</v>
      </c>
      <c r="U19" s="25"/>
      <c r="V19" s="25"/>
      <c r="W19" s="25"/>
      <c r="X19" s="25"/>
      <c r="Y19" s="25" t="s">
        <v>2</v>
      </c>
      <c r="Z19" s="254"/>
      <c r="AA19" s="25"/>
      <c r="AB19" s="335" t="s">
        <v>4</v>
      </c>
      <c r="AC19" s="335" t="s">
        <v>8</v>
      </c>
      <c r="AD19" s="335" t="s">
        <v>9</v>
      </c>
      <c r="AE19" s="335" t="s">
        <v>10</v>
      </c>
      <c r="AF19" s="423" t="s">
        <v>129</v>
      </c>
      <c r="AG19" s="423"/>
      <c r="AH19" s="335" t="s">
        <v>3</v>
      </c>
      <c r="AI19" s="335" t="s">
        <v>130</v>
      </c>
      <c r="AJ19" s="335" t="s">
        <v>5</v>
      </c>
      <c r="AK19" s="335" t="s">
        <v>7</v>
      </c>
      <c r="AL19" s="335" t="s">
        <v>6</v>
      </c>
      <c r="AM19" s="335" t="s">
        <v>131</v>
      </c>
      <c r="AN19" s="177"/>
      <c r="AO19" s="177"/>
      <c r="AP19" s="177"/>
      <c r="AQ19" s="170"/>
      <c r="AR19" s="178"/>
      <c r="AS19" s="34" t="s">
        <v>172</v>
      </c>
      <c r="AT19" s="220"/>
      <c r="AU19" s="221"/>
      <c r="AV19" s="32" t="s">
        <v>176</v>
      </c>
      <c r="AW19" s="199">
        <v>3</v>
      </c>
      <c r="AX19" s="199">
        <v>0</v>
      </c>
      <c r="AY19" s="199">
        <v>1</v>
      </c>
      <c r="AZ19" s="177">
        <f t="shared" ref="AZ19" si="27">+AY19+AX19</f>
        <v>1</v>
      </c>
      <c r="BA19" s="199">
        <v>0</v>
      </c>
      <c r="BB19" s="202">
        <f t="shared" si="8"/>
        <v>33</v>
      </c>
      <c r="BC19" s="177">
        <f t="shared" si="8"/>
        <v>5</v>
      </c>
      <c r="BD19" s="177">
        <f t="shared" si="8"/>
        <v>9</v>
      </c>
      <c r="BE19" s="177">
        <f t="shared" si="8"/>
        <v>14</v>
      </c>
      <c r="BF19" s="203">
        <f t="shared" si="8"/>
        <v>6</v>
      </c>
      <c r="BG19" s="31">
        <v>30</v>
      </c>
      <c r="BH19" s="31">
        <v>5</v>
      </c>
      <c r="BI19" s="31">
        <v>8</v>
      </c>
      <c r="BJ19" s="31">
        <f t="shared" ref="BJ19" si="28">+BH19+BI19</f>
        <v>13</v>
      </c>
      <c r="BK19" s="31">
        <v>6</v>
      </c>
      <c r="BL19" s="178"/>
      <c r="BM19" s="178"/>
      <c r="BN19" s="64">
        <v>6.5</v>
      </c>
      <c r="BP19" s="47" t="s">
        <v>531</v>
      </c>
      <c r="BQ19" s="174"/>
      <c r="BR19" s="177">
        <v>0</v>
      </c>
      <c r="BS19" s="177">
        <v>0</v>
      </c>
      <c r="BT19" s="177">
        <v>0</v>
      </c>
      <c r="BU19" s="177">
        <f t="shared" si="26"/>
        <v>0</v>
      </c>
      <c r="BV19" s="177">
        <v>0</v>
      </c>
      <c r="BW19" s="202">
        <f t="shared" si="15"/>
        <v>4</v>
      </c>
      <c r="BX19" s="177">
        <f t="shared" si="15"/>
        <v>1</v>
      </c>
      <c r="BY19" s="177">
        <f t="shared" si="15"/>
        <v>1</v>
      </c>
      <c r="BZ19" s="177">
        <f t="shared" si="16"/>
        <v>2</v>
      </c>
      <c r="CA19" s="203">
        <f t="shared" si="17"/>
        <v>0</v>
      </c>
      <c r="CB19" s="48">
        <v>4</v>
      </c>
      <c r="CC19" s="48">
        <v>1</v>
      </c>
      <c r="CD19" s="48">
        <v>1</v>
      </c>
      <c r="CE19" s="48">
        <f t="shared" si="11"/>
        <v>2</v>
      </c>
      <c r="CF19" s="48">
        <v>0</v>
      </c>
      <c r="CG19" s="178"/>
    </row>
    <row r="20" spans="1:85" ht="16.5" customHeight="1" x14ac:dyDescent="0.25">
      <c r="A20" s="178"/>
      <c r="H20" s="321">
        <v>1</v>
      </c>
      <c r="I20" s="175" t="s">
        <v>142</v>
      </c>
      <c r="L20" s="175" t="s">
        <v>717</v>
      </c>
      <c r="Q20" s="178"/>
      <c r="R20" s="178"/>
      <c r="S20" s="323"/>
      <c r="T20" s="94">
        <v>7.5</v>
      </c>
      <c r="U20" s="106" t="s">
        <v>16</v>
      </c>
      <c r="V20" s="107"/>
      <c r="W20" s="106"/>
      <c r="X20" s="106"/>
      <c r="Y20" s="106" t="s">
        <v>17</v>
      </c>
      <c r="Z20" s="177"/>
      <c r="AA20" s="177"/>
      <c r="AB20" s="177">
        <f t="shared" ref="AB20:AE27" si="29">SUMIF($U$5:$U$12,$U20,AB$5:AB$12)+SUMIF($U$35:$U$42,$U20,AB$35:AB$42)</f>
        <v>10.5</v>
      </c>
      <c r="AC20" s="177">
        <f t="shared" si="29"/>
        <v>6</v>
      </c>
      <c r="AD20" s="177">
        <f t="shared" si="29"/>
        <v>3</v>
      </c>
      <c r="AE20" s="177">
        <f t="shared" si="29"/>
        <v>1</v>
      </c>
      <c r="AF20" s="411">
        <f t="shared" ref="AF20:AF29" si="30">+(AC20*2+AE20)/(2*AB20)</f>
        <v>0.61904761904761907</v>
      </c>
      <c r="AG20" s="411"/>
      <c r="AH20" s="177">
        <f t="shared" ref="AH20:AL27" si="31">SUMIF($U$5:$U$12,$U20,AH$5:AH$12)+SUMIF($U$35:$U$42,$U20,AH$35:AH$42)</f>
        <v>0</v>
      </c>
      <c r="AI20" s="177">
        <f t="shared" si="31"/>
        <v>0</v>
      </c>
      <c r="AJ20" s="177">
        <f t="shared" si="31"/>
        <v>15</v>
      </c>
      <c r="AK20" s="177">
        <f t="shared" si="31"/>
        <v>0</v>
      </c>
      <c r="AL20" s="177">
        <f t="shared" si="31"/>
        <v>4</v>
      </c>
      <c r="AM20" s="196">
        <f>+AJ20/AB20</f>
        <v>1.4285714285714286</v>
      </c>
      <c r="AN20" s="177"/>
      <c r="AO20" s="177"/>
      <c r="AP20" s="177"/>
      <c r="AQ20" s="170"/>
      <c r="AR20" s="178"/>
      <c r="AS20" s="64">
        <v>9</v>
      </c>
      <c r="AT20" s="48">
        <v>27</v>
      </c>
      <c r="AU20" s="47" t="s">
        <v>150</v>
      </c>
      <c r="AV20" s="175" t="s">
        <v>177</v>
      </c>
      <c r="AW20" s="177">
        <v>2</v>
      </c>
      <c r="AX20" s="177">
        <v>3</v>
      </c>
      <c r="AY20" s="177">
        <v>2</v>
      </c>
      <c r="AZ20" s="177">
        <f t="shared" ref="AZ20:AZ28" si="32">+AY20+AX20</f>
        <v>5</v>
      </c>
      <c r="BA20" s="177">
        <v>2</v>
      </c>
      <c r="BB20" s="202">
        <f t="shared" ref="BB20:BB28" si="33">+AW20+BG20</f>
        <v>17</v>
      </c>
      <c r="BC20" s="177">
        <f t="shared" ref="BC20:BC28" si="34">+AX20+BH20</f>
        <v>14</v>
      </c>
      <c r="BD20" s="177">
        <f t="shared" ref="BD20:BD28" si="35">+AY20+BI20</f>
        <v>14</v>
      </c>
      <c r="BE20" s="177">
        <f t="shared" ref="BE20:BE28" si="36">+AZ20+BJ20</f>
        <v>28</v>
      </c>
      <c r="BF20" s="203">
        <f t="shared" ref="BF20:BF28" si="37">+BA20+BK20</f>
        <v>6</v>
      </c>
      <c r="BG20" s="48">
        <v>15</v>
      </c>
      <c r="BH20" s="48">
        <v>11</v>
      </c>
      <c r="BI20" s="48">
        <v>12</v>
      </c>
      <c r="BJ20" s="48">
        <f>+BH20+BI20</f>
        <v>23</v>
      </c>
      <c r="BK20" s="48">
        <v>4</v>
      </c>
      <c r="BL20" s="178"/>
      <c r="BM20" s="178"/>
      <c r="BN20" s="64">
        <v>7</v>
      </c>
      <c r="BP20" s="47" t="s">
        <v>423</v>
      </c>
      <c r="BQ20" s="174"/>
      <c r="BR20" s="177">
        <v>0</v>
      </c>
      <c r="BS20" s="177">
        <v>0</v>
      </c>
      <c r="BT20" s="177">
        <v>0</v>
      </c>
      <c r="BU20" s="177">
        <f t="shared" si="26"/>
        <v>0</v>
      </c>
      <c r="BV20" s="177">
        <v>0</v>
      </c>
      <c r="BW20" s="202">
        <f t="shared" si="15"/>
        <v>1</v>
      </c>
      <c r="BX20" s="177">
        <f t="shared" si="15"/>
        <v>0</v>
      </c>
      <c r="BY20" s="177">
        <f t="shared" si="15"/>
        <v>0</v>
      </c>
      <c r="BZ20" s="177">
        <f t="shared" si="16"/>
        <v>0</v>
      </c>
      <c r="CA20" s="203">
        <f t="shared" si="17"/>
        <v>0</v>
      </c>
      <c r="CB20" s="48">
        <v>1</v>
      </c>
      <c r="CC20" s="48">
        <v>0</v>
      </c>
      <c r="CD20" s="48">
        <v>0</v>
      </c>
      <c r="CE20" s="48">
        <f t="shared" si="11"/>
        <v>0</v>
      </c>
      <c r="CF20" s="48">
        <v>0</v>
      </c>
      <c r="CG20" s="178"/>
    </row>
    <row r="21" spans="1:85" ht="16.5" customHeight="1" x14ac:dyDescent="0.25">
      <c r="A21" s="178"/>
      <c r="H21" s="321">
        <v>2</v>
      </c>
      <c r="I21" s="175" t="s">
        <v>480</v>
      </c>
      <c r="L21" s="175" t="s">
        <v>113</v>
      </c>
      <c r="Q21" s="178"/>
      <c r="R21" s="178"/>
      <c r="S21" s="323"/>
      <c r="T21" s="94">
        <v>7.5</v>
      </c>
      <c r="U21" s="106" t="s">
        <v>180</v>
      </c>
      <c r="V21" s="107"/>
      <c r="W21" s="106"/>
      <c r="X21" s="106"/>
      <c r="Y21" s="106" t="s">
        <v>173</v>
      </c>
      <c r="Z21" s="177"/>
      <c r="AA21" s="177"/>
      <c r="AB21" s="177">
        <f t="shared" si="29"/>
        <v>15</v>
      </c>
      <c r="AC21" s="177">
        <f t="shared" si="29"/>
        <v>10</v>
      </c>
      <c r="AD21" s="177">
        <f t="shared" si="29"/>
        <v>2</v>
      </c>
      <c r="AE21" s="177">
        <f t="shared" si="29"/>
        <v>3</v>
      </c>
      <c r="AF21" s="411">
        <f t="shared" si="30"/>
        <v>0.76666666666666672</v>
      </c>
      <c r="AG21" s="411"/>
      <c r="AH21" s="177">
        <f t="shared" si="31"/>
        <v>0</v>
      </c>
      <c r="AI21" s="177">
        <f t="shared" si="31"/>
        <v>3</v>
      </c>
      <c r="AJ21" s="177">
        <f t="shared" si="31"/>
        <v>23</v>
      </c>
      <c r="AK21" s="177">
        <f t="shared" si="31"/>
        <v>0</v>
      </c>
      <c r="AL21" s="177">
        <f t="shared" si="31"/>
        <v>3</v>
      </c>
      <c r="AM21" s="255">
        <f t="shared" ref="AM21:AM29" si="38">+AJ21/AB21</f>
        <v>1.5333333333333334</v>
      </c>
      <c r="AN21" s="177"/>
      <c r="AO21" s="177"/>
      <c r="AP21" s="177"/>
      <c r="AQ21" s="170"/>
      <c r="AR21" s="178"/>
      <c r="AS21" s="64">
        <v>7.5</v>
      </c>
      <c r="AT21" s="48">
        <v>7</v>
      </c>
      <c r="AU21" s="47" t="s">
        <v>46</v>
      </c>
      <c r="AV21" s="175" t="s">
        <v>177</v>
      </c>
      <c r="AW21" s="177">
        <v>2</v>
      </c>
      <c r="AX21" s="177">
        <v>2</v>
      </c>
      <c r="AY21" s="177">
        <v>2</v>
      </c>
      <c r="AZ21" s="177">
        <f t="shared" si="32"/>
        <v>4</v>
      </c>
      <c r="BA21" s="177">
        <v>2</v>
      </c>
      <c r="BB21" s="202">
        <f t="shared" si="33"/>
        <v>17</v>
      </c>
      <c r="BC21" s="177">
        <f t="shared" si="34"/>
        <v>4</v>
      </c>
      <c r="BD21" s="177">
        <f t="shared" si="35"/>
        <v>7</v>
      </c>
      <c r="BE21" s="177">
        <f t="shared" si="36"/>
        <v>11</v>
      </c>
      <c r="BF21" s="203">
        <f t="shared" si="37"/>
        <v>8</v>
      </c>
      <c r="BG21" s="48">
        <v>15</v>
      </c>
      <c r="BH21" s="48">
        <v>2</v>
      </c>
      <c r="BI21" s="48">
        <v>5</v>
      </c>
      <c r="BJ21" s="48">
        <f>+BH21+BI21</f>
        <v>7</v>
      </c>
      <c r="BK21" s="48">
        <v>6</v>
      </c>
      <c r="BL21" s="178"/>
      <c r="BM21" s="178"/>
      <c r="BN21" s="64">
        <v>8</v>
      </c>
      <c r="BP21" s="47" t="s">
        <v>398</v>
      </c>
      <c r="BQ21" s="174"/>
      <c r="BR21" s="177">
        <v>0</v>
      </c>
      <c r="BS21" s="177">
        <v>0</v>
      </c>
      <c r="BT21" s="177">
        <v>0</v>
      </c>
      <c r="BU21" s="177">
        <f t="shared" si="26"/>
        <v>0</v>
      </c>
      <c r="BV21" s="177">
        <v>0</v>
      </c>
      <c r="BW21" s="202">
        <f t="shared" si="15"/>
        <v>3</v>
      </c>
      <c r="BX21" s="177">
        <f t="shared" si="15"/>
        <v>1</v>
      </c>
      <c r="BY21" s="177">
        <f t="shared" si="15"/>
        <v>0</v>
      </c>
      <c r="BZ21" s="177">
        <f t="shared" si="16"/>
        <v>1</v>
      </c>
      <c r="CA21" s="203">
        <f t="shared" si="17"/>
        <v>0</v>
      </c>
      <c r="CB21" s="48">
        <v>3</v>
      </c>
      <c r="CC21" s="48">
        <v>1</v>
      </c>
      <c r="CD21" s="48">
        <v>0</v>
      </c>
      <c r="CE21" s="48">
        <f t="shared" si="11"/>
        <v>1</v>
      </c>
      <c r="CF21" s="48">
        <v>0</v>
      </c>
      <c r="CG21" s="178"/>
    </row>
    <row r="22" spans="1:85" ht="16.5" customHeight="1" x14ac:dyDescent="0.25">
      <c r="A22" s="178"/>
      <c r="B22" s="223"/>
      <c r="C22" s="224"/>
      <c r="D22" s="224"/>
      <c r="E22" s="224"/>
      <c r="F22" s="224"/>
      <c r="G22" s="224"/>
      <c r="H22" s="224"/>
      <c r="I22" s="224"/>
      <c r="J22" s="225"/>
      <c r="K22" s="225"/>
      <c r="L22" s="225"/>
      <c r="M22" s="225"/>
      <c r="N22" s="225"/>
      <c r="O22" s="225"/>
      <c r="P22" s="225"/>
      <c r="Q22" s="178"/>
      <c r="R22" s="178"/>
      <c r="S22" s="323"/>
      <c r="T22" s="94">
        <v>8</v>
      </c>
      <c r="U22" s="106" t="s">
        <v>18</v>
      </c>
      <c r="V22" s="107"/>
      <c r="W22" s="106"/>
      <c r="X22" s="106"/>
      <c r="Y22" s="106" t="s">
        <v>177</v>
      </c>
      <c r="Z22" s="177"/>
      <c r="AA22" s="177"/>
      <c r="AB22" s="177">
        <f t="shared" si="29"/>
        <v>17</v>
      </c>
      <c r="AC22" s="177">
        <f t="shared" si="29"/>
        <v>6</v>
      </c>
      <c r="AD22" s="177">
        <f t="shared" si="29"/>
        <v>6</v>
      </c>
      <c r="AE22" s="177">
        <f t="shared" si="29"/>
        <v>5</v>
      </c>
      <c r="AF22" s="411">
        <f t="shared" si="30"/>
        <v>0.5</v>
      </c>
      <c r="AG22" s="411"/>
      <c r="AH22" s="177">
        <f t="shared" si="31"/>
        <v>0</v>
      </c>
      <c r="AI22" s="177">
        <f t="shared" si="31"/>
        <v>0</v>
      </c>
      <c r="AJ22" s="177">
        <f t="shared" si="31"/>
        <v>38</v>
      </c>
      <c r="AK22" s="177">
        <f t="shared" si="31"/>
        <v>1</v>
      </c>
      <c r="AL22" s="177">
        <f t="shared" si="31"/>
        <v>3</v>
      </c>
      <c r="AM22" s="255">
        <f t="shared" si="38"/>
        <v>2.2352941176470589</v>
      </c>
      <c r="AN22" s="177"/>
      <c r="AO22" s="177"/>
      <c r="AP22" s="177"/>
      <c r="AQ22" s="222"/>
      <c r="AR22" s="178"/>
      <c r="AS22" s="64">
        <v>7</v>
      </c>
      <c r="AT22" s="48">
        <v>10</v>
      </c>
      <c r="AU22" s="47" t="s">
        <v>267</v>
      </c>
      <c r="AV22" s="175" t="s">
        <v>177</v>
      </c>
      <c r="AW22" s="177">
        <v>2</v>
      </c>
      <c r="AX22" s="177">
        <v>0</v>
      </c>
      <c r="AY22" s="177">
        <v>2</v>
      </c>
      <c r="AZ22" s="177">
        <f t="shared" si="32"/>
        <v>2</v>
      </c>
      <c r="BA22" s="177">
        <v>0</v>
      </c>
      <c r="BB22" s="202">
        <f t="shared" si="33"/>
        <v>2</v>
      </c>
      <c r="BC22" s="177">
        <f t="shared" si="34"/>
        <v>0</v>
      </c>
      <c r="BD22" s="177">
        <f t="shared" si="35"/>
        <v>2</v>
      </c>
      <c r="BE22" s="177">
        <f t="shared" si="36"/>
        <v>2</v>
      </c>
      <c r="BF22" s="203">
        <f t="shared" si="37"/>
        <v>0</v>
      </c>
      <c r="BG22" s="48"/>
      <c r="BH22" s="48"/>
      <c r="BI22" s="48"/>
      <c r="BJ22" s="48"/>
      <c r="BK22" s="48"/>
      <c r="BL22" s="178"/>
      <c r="BM22" s="178"/>
      <c r="BN22" s="64">
        <v>7</v>
      </c>
      <c r="BP22" s="47" t="s">
        <v>422</v>
      </c>
      <c r="BQ22" s="174"/>
      <c r="BR22" s="177">
        <v>1</v>
      </c>
      <c r="BS22" s="177">
        <v>0</v>
      </c>
      <c r="BT22" s="177">
        <v>0</v>
      </c>
      <c r="BU22" s="177">
        <f t="shared" si="26"/>
        <v>0</v>
      </c>
      <c r="BV22" s="177">
        <v>0</v>
      </c>
      <c r="BW22" s="202">
        <f t="shared" ref="BW22:BY37" si="39">+CB22+BR22</f>
        <v>3</v>
      </c>
      <c r="BX22" s="177">
        <f t="shared" si="39"/>
        <v>0</v>
      </c>
      <c r="BY22" s="177">
        <f t="shared" si="39"/>
        <v>1</v>
      </c>
      <c r="BZ22" s="177">
        <f t="shared" si="16"/>
        <v>1</v>
      </c>
      <c r="CA22" s="203">
        <f t="shared" si="17"/>
        <v>0</v>
      </c>
      <c r="CB22" s="48">
        <v>2</v>
      </c>
      <c r="CC22" s="48">
        <v>0</v>
      </c>
      <c r="CD22" s="48">
        <v>1</v>
      </c>
      <c r="CE22" s="48">
        <f t="shared" si="11"/>
        <v>1</v>
      </c>
      <c r="CF22" s="48">
        <v>0</v>
      </c>
      <c r="CG22" s="178"/>
    </row>
    <row r="23" spans="1:85" ht="16.5" customHeight="1" x14ac:dyDescent="0.25">
      <c r="A23" s="178"/>
      <c r="B23" s="333" t="s">
        <v>65</v>
      </c>
      <c r="C23" s="327" t="s">
        <v>649</v>
      </c>
      <c r="D23" s="328"/>
      <c r="E23" s="320"/>
      <c r="F23" s="320"/>
      <c r="G23" s="332">
        <v>5</v>
      </c>
      <c r="H23" s="177">
        <v>1</v>
      </c>
      <c r="I23" s="175" t="s">
        <v>158</v>
      </c>
      <c r="J23" s="175"/>
      <c r="K23" s="175"/>
      <c r="L23" s="175"/>
      <c r="M23" s="175" t="s">
        <v>254</v>
      </c>
      <c r="N23" s="175"/>
      <c r="O23" s="175"/>
      <c r="P23" s="175"/>
      <c r="Q23" s="178"/>
      <c r="R23" s="178"/>
      <c r="S23" s="323"/>
      <c r="T23" s="94">
        <v>7.5</v>
      </c>
      <c r="U23" s="106" t="s">
        <v>149</v>
      </c>
      <c r="V23" s="107"/>
      <c r="W23" s="106"/>
      <c r="X23" s="106"/>
      <c r="Y23" s="106" t="s">
        <v>23</v>
      </c>
      <c r="Z23" s="177"/>
      <c r="AA23" s="177"/>
      <c r="AB23" s="177">
        <f t="shared" si="29"/>
        <v>16</v>
      </c>
      <c r="AC23" s="177">
        <f t="shared" si="29"/>
        <v>9</v>
      </c>
      <c r="AD23" s="177">
        <f t="shared" si="29"/>
        <v>6</v>
      </c>
      <c r="AE23" s="177">
        <f t="shared" si="29"/>
        <v>1</v>
      </c>
      <c r="AF23" s="411">
        <f t="shared" si="30"/>
        <v>0.59375</v>
      </c>
      <c r="AG23" s="411"/>
      <c r="AH23" s="177">
        <f t="shared" si="31"/>
        <v>0</v>
      </c>
      <c r="AI23" s="177">
        <f t="shared" si="31"/>
        <v>1</v>
      </c>
      <c r="AJ23" s="177">
        <f t="shared" si="31"/>
        <v>48</v>
      </c>
      <c r="AK23" s="177">
        <f t="shared" si="31"/>
        <v>1</v>
      </c>
      <c r="AL23" s="177">
        <f t="shared" si="31"/>
        <v>1</v>
      </c>
      <c r="AM23" s="255">
        <f t="shared" si="38"/>
        <v>3</v>
      </c>
      <c r="AN23" s="177"/>
      <c r="AO23" s="177"/>
      <c r="AP23" s="177"/>
      <c r="AQ23" s="334"/>
      <c r="AR23" s="178"/>
      <c r="AS23" s="64">
        <v>6.5</v>
      </c>
      <c r="AT23" s="48">
        <v>2</v>
      </c>
      <c r="AU23" s="47" t="s">
        <v>161</v>
      </c>
      <c r="AV23" s="175" t="s">
        <v>177</v>
      </c>
      <c r="AW23" s="177">
        <v>2</v>
      </c>
      <c r="AX23" s="177">
        <v>1</v>
      </c>
      <c r="AY23" s="177">
        <v>0</v>
      </c>
      <c r="AZ23" s="177">
        <f t="shared" si="32"/>
        <v>1</v>
      </c>
      <c r="BA23" s="177">
        <v>0</v>
      </c>
      <c r="BB23" s="202">
        <f t="shared" si="33"/>
        <v>17</v>
      </c>
      <c r="BC23" s="177">
        <f t="shared" si="34"/>
        <v>6</v>
      </c>
      <c r="BD23" s="177">
        <f t="shared" si="35"/>
        <v>8</v>
      </c>
      <c r="BE23" s="177">
        <f t="shared" si="36"/>
        <v>14</v>
      </c>
      <c r="BF23" s="203">
        <f t="shared" si="37"/>
        <v>0</v>
      </c>
      <c r="BG23" s="48">
        <v>15</v>
      </c>
      <c r="BH23" s="48">
        <v>5</v>
      </c>
      <c r="BI23" s="48">
        <v>8</v>
      </c>
      <c r="BJ23" s="48">
        <f>+BH23+BI23</f>
        <v>13</v>
      </c>
      <c r="BK23" s="48">
        <v>0</v>
      </c>
      <c r="BL23" s="178"/>
      <c r="BM23" s="178"/>
      <c r="BN23" s="64">
        <v>7.5</v>
      </c>
      <c r="BP23" s="47" t="s">
        <v>396</v>
      </c>
      <c r="BQ23" s="174"/>
      <c r="BR23" s="177">
        <v>2</v>
      </c>
      <c r="BS23" s="177">
        <v>0</v>
      </c>
      <c r="BT23" s="177">
        <v>2</v>
      </c>
      <c r="BU23" s="177">
        <f t="shared" si="26"/>
        <v>2</v>
      </c>
      <c r="BV23" s="177">
        <v>2</v>
      </c>
      <c r="BW23" s="202">
        <f t="shared" si="39"/>
        <v>5</v>
      </c>
      <c r="BX23" s="177">
        <f t="shared" si="39"/>
        <v>0</v>
      </c>
      <c r="BY23" s="177">
        <f t="shared" si="39"/>
        <v>2</v>
      </c>
      <c r="BZ23" s="177">
        <f t="shared" si="16"/>
        <v>2</v>
      </c>
      <c r="CA23" s="203">
        <f t="shared" si="17"/>
        <v>2</v>
      </c>
      <c r="CB23" s="48">
        <v>3</v>
      </c>
      <c r="CC23" s="48">
        <v>0</v>
      </c>
      <c r="CD23" s="48">
        <v>0</v>
      </c>
      <c r="CE23" s="48">
        <f t="shared" si="11"/>
        <v>0</v>
      </c>
      <c r="CF23" s="48">
        <v>0</v>
      </c>
      <c r="CG23" s="178"/>
    </row>
    <row r="24" spans="1:85" ht="16.5" customHeight="1" x14ac:dyDescent="0.25">
      <c r="A24" s="178"/>
      <c r="B24" s="177" t="s">
        <v>36</v>
      </c>
      <c r="C24" s="329"/>
      <c r="D24" s="329" t="s">
        <v>190</v>
      </c>
      <c r="E24" s="329"/>
      <c r="F24" s="320"/>
      <c r="G24" s="176"/>
      <c r="H24" s="177">
        <v>1</v>
      </c>
      <c r="I24" s="175" t="s">
        <v>134</v>
      </c>
      <c r="J24" s="175"/>
      <c r="K24" s="175"/>
      <c r="L24" s="175"/>
      <c r="M24" s="175" t="s">
        <v>254</v>
      </c>
      <c r="N24" s="175"/>
      <c r="O24" s="175"/>
      <c r="P24" s="175"/>
      <c r="Q24" s="178"/>
      <c r="R24" s="178"/>
      <c r="S24" s="323"/>
      <c r="T24" s="94">
        <v>7</v>
      </c>
      <c r="U24" s="106" t="s">
        <v>24</v>
      </c>
      <c r="V24" s="107"/>
      <c r="W24" s="106"/>
      <c r="X24" s="106"/>
      <c r="Y24" s="106" t="s">
        <v>25</v>
      </c>
      <c r="Z24" s="177"/>
      <c r="AA24" s="177"/>
      <c r="AB24" s="177">
        <f t="shared" si="29"/>
        <v>17</v>
      </c>
      <c r="AC24" s="177">
        <f t="shared" si="29"/>
        <v>7</v>
      </c>
      <c r="AD24" s="177">
        <f t="shared" si="29"/>
        <v>8</v>
      </c>
      <c r="AE24" s="177">
        <f t="shared" si="29"/>
        <v>2</v>
      </c>
      <c r="AF24" s="411">
        <f t="shared" si="30"/>
        <v>0.47058823529411764</v>
      </c>
      <c r="AG24" s="411"/>
      <c r="AH24" s="177">
        <f t="shared" si="31"/>
        <v>2</v>
      </c>
      <c r="AI24" s="177">
        <f t="shared" si="31"/>
        <v>0</v>
      </c>
      <c r="AJ24" s="177">
        <f t="shared" si="31"/>
        <v>53</v>
      </c>
      <c r="AK24" s="177">
        <f t="shared" si="31"/>
        <v>1</v>
      </c>
      <c r="AL24" s="177">
        <f t="shared" si="31"/>
        <v>1</v>
      </c>
      <c r="AM24" s="255">
        <f t="shared" si="38"/>
        <v>3.1176470588235294</v>
      </c>
      <c r="AN24" s="177"/>
      <c r="AO24" s="177"/>
      <c r="AP24" s="177"/>
      <c r="AQ24" s="334"/>
      <c r="AR24" s="178"/>
      <c r="AS24" s="64">
        <v>7.5</v>
      </c>
      <c r="AT24" s="48">
        <v>4</v>
      </c>
      <c r="AU24" s="47" t="s">
        <v>90</v>
      </c>
      <c r="AV24" s="175" t="s">
        <v>177</v>
      </c>
      <c r="AW24" s="177">
        <v>2</v>
      </c>
      <c r="AX24" s="177">
        <v>0</v>
      </c>
      <c r="AY24" s="177">
        <v>1</v>
      </c>
      <c r="AZ24" s="177">
        <f t="shared" si="32"/>
        <v>1</v>
      </c>
      <c r="BA24" s="177">
        <v>0</v>
      </c>
      <c r="BB24" s="202">
        <f t="shared" si="33"/>
        <v>15</v>
      </c>
      <c r="BC24" s="177">
        <f t="shared" si="34"/>
        <v>4</v>
      </c>
      <c r="BD24" s="177">
        <f t="shared" si="35"/>
        <v>7</v>
      </c>
      <c r="BE24" s="177">
        <f t="shared" si="36"/>
        <v>11</v>
      </c>
      <c r="BF24" s="203">
        <f t="shared" si="37"/>
        <v>0</v>
      </c>
      <c r="BG24" s="48">
        <v>13</v>
      </c>
      <c r="BH24" s="48">
        <v>4</v>
      </c>
      <c r="BI24" s="48">
        <v>6</v>
      </c>
      <c r="BJ24" s="48">
        <f>+BH24+BI24</f>
        <v>10</v>
      </c>
      <c r="BK24" s="48">
        <v>0</v>
      </c>
      <c r="BL24" s="178"/>
      <c r="BM24" s="178"/>
      <c r="BN24" s="64">
        <v>6.5</v>
      </c>
      <c r="BP24" s="47" t="s">
        <v>242</v>
      </c>
      <c r="BQ24" s="47" t="s">
        <v>693</v>
      </c>
      <c r="BR24" s="177"/>
      <c r="BS24" s="177"/>
      <c r="BT24" s="177"/>
      <c r="BU24" s="177"/>
      <c r="BV24" s="177"/>
      <c r="BW24" s="202">
        <f t="shared" si="39"/>
        <v>14</v>
      </c>
      <c r="BX24" s="177">
        <f t="shared" si="39"/>
        <v>2</v>
      </c>
      <c r="BY24" s="177">
        <f t="shared" si="39"/>
        <v>3</v>
      </c>
      <c r="BZ24" s="177">
        <f t="shared" si="16"/>
        <v>5</v>
      </c>
      <c r="CA24" s="203">
        <f t="shared" si="17"/>
        <v>0</v>
      </c>
      <c r="CB24" s="48">
        <v>14</v>
      </c>
      <c r="CC24" s="48">
        <v>2</v>
      </c>
      <c r="CD24" s="48">
        <v>3</v>
      </c>
      <c r="CE24" s="48">
        <f t="shared" si="11"/>
        <v>5</v>
      </c>
      <c r="CF24" s="48">
        <v>0</v>
      </c>
      <c r="CG24" s="178"/>
    </row>
    <row r="25" spans="1:85" ht="16.5" customHeight="1" x14ac:dyDescent="0.25">
      <c r="A25" s="178"/>
      <c r="B25" s="174"/>
      <c r="C25" s="329"/>
      <c r="D25" s="329"/>
      <c r="E25" s="329"/>
      <c r="F25" s="324"/>
      <c r="G25" s="174"/>
      <c r="H25" s="177">
        <v>2</v>
      </c>
      <c r="I25" s="175" t="s">
        <v>158</v>
      </c>
      <c r="J25" s="175"/>
      <c r="K25" s="175"/>
      <c r="L25" s="175" t="s">
        <v>425</v>
      </c>
      <c r="M25" s="175"/>
      <c r="N25" s="175"/>
      <c r="O25" s="175"/>
      <c r="P25" s="175"/>
      <c r="Q25" s="178"/>
      <c r="R25" s="178"/>
      <c r="S25" s="323"/>
      <c r="T25" s="94">
        <v>8</v>
      </c>
      <c r="U25" s="106" t="s">
        <v>126</v>
      </c>
      <c r="V25" s="107"/>
      <c r="W25" s="106"/>
      <c r="X25" s="106"/>
      <c r="Y25" s="106" t="s">
        <v>21</v>
      </c>
      <c r="Z25" s="177"/>
      <c r="AA25" s="177"/>
      <c r="AB25" s="177">
        <f t="shared" si="29"/>
        <v>17</v>
      </c>
      <c r="AC25" s="177">
        <f t="shared" si="29"/>
        <v>4</v>
      </c>
      <c r="AD25" s="177">
        <f t="shared" si="29"/>
        <v>11</v>
      </c>
      <c r="AE25" s="177">
        <f t="shared" si="29"/>
        <v>2</v>
      </c>
      <c r="AF25" s="411">
        <f t="shared" si="30"/>
        <v>0.29411764705882354</v>
      </c>
      <c r="AG25" s="411"/>
      <c r="AH25" s="177">
        <f t="shared" si="31"/>
        <v>0</v>
      </c>
      <c r="AI25" s="177">
        <f t="shared" si="31"/>
        <v>0</v>
      </c>
      <c r="AJ25" s="177">
        <f t="shared" si="31"/>
        <v>54</v>
      </c>
      <c r="AK25" s="177">
        <f t="shared" si="31"/>
        <v>2</v>
      </c>
      <c r="AL25" s="177">
        <f t="shared" si="31"/>
        <v>1</v>
      </c>
      <c r="AM25" s="255">
        <f t="shared" si="38"/>
        <v>3.1764705882352939</v>
      </c>
      <c r="AN25" s="177"/>
      <c r="AO25" s="177"/>
      <c r="AP25" s="177"/>
      <c r="AQ25" s="334"/>
      <c r="AR25" s="178"/>
      <c r="AS25" s="64">
        <v>8</v>
      </c>
      <c r="AT25" s="48">
        <v>5</v>
      </c>
      <c r="AU25" s="47" t="s">
        <v>76</v>
      </c>
      <c r="AV25" s="175" t="s">
        <v>177</v>
      </c>
      <c r="AW25" s="177">
        <v>2</v>
      </c>
      <c r="AX25" s="177">
        <v>0</v>
      </c>
      <c r="AY25" s="177">
        <v>1</v>
      </c>
      <c r="AZ25" s="177">
        <f t="shared" si="32"/>
        <v>1</v>
      </c>
      <c r="BA25" s="177">
        <v>0</v>
      </c>
      <c r="BB25" s="202">
        <f t="shared" si="33"/>
        <v>16</v>
      </c>
      <c r="BC25" s="177">
        <f t="shared" si="34"/>
        <v>2</v>
      </c>
      <c r="BD25" s="177">
        <f t="shared" si="35"/>
        <v>5</v>
      </c>
      <c r="BE25" s="177">
        <f t="shared" si="36"/>
        <v>7</v>
      </c>
      <c r="BF25" s="203">
        <f t="shared" si="37"/>
        <v>0</v>
      </c>
      <c r="BG25" s="48">
        <v>14</v>
      </c>
      <c r="BH25" s="48">
        <v>2</v>
      </c>
      <c r="BI25" s="48">
        <v>4</v>
      </c>
      <c r="BJ25" s="48">
        <f>+BH25+BI25</f>
        <v>6</v>
      </c>
      <c r="BK25" s="48">
        <v>0</v>
      </c>
      <c r="BL25" s="178"/>
      <c r="BM25" s="178"/>
      <c r="BN25" s="64">
        <v>8</v>
      </c>
      <c r="BP25" s="47" t="s">
        <v>458</v>
      </c>
      <c r="BQ25" s="47"/>
      <c r="BR25" s="177">
        <v>0</v>
      </c>
      <c r="BS25" s="177">
        <v>0</v>
      </c>
      <c r="BT25" s="177">
        <v>0</v>
      </c>
      <c r="BU25" s="177">
        <f>+BS25+BT25</f>
        <v>0</v>
      </c>
      <c r="BV25" s="177">
        <v>0</v>
      </c>
      <c r="BW25" s="202">
        <f t="shared" si="39"/>
        <v>5</v>
      </c>
      <c r="BX25" s="177">
        <f t="shared" si="39"/>
        <v>6</v>
      </c>
      <c r="BY25" s="177">
        <f t="shared" si="39"/>
        <v>0</v>
      </c>
      <c r="BZ25" s="177">
        <f t="shared" si="16"/>
        <v>6</v>
      </c>
      <c r="CA25" s="203">
        <f t="shared" si="17"/>
        <v>0</v>
      </c>
      <c r="CB25" s="48">
        <v>5</v>
      </c>
      <c r="CC25" s="48">
        <v>6</v>
      </c>
      <c r="CD25" s="48">
        <v>0</v>
      </c>
      <c r="CE25" s="48">
        <f t="shared" si="11"/>
        <v>6</v>
      </c>
      <c r="CF25" s="48">
        <v>0</v>
      </c>
      <c r="CG25" s="178"/>
    </row>
    <row r="26" spans="1:85" ht="16.5" customHeight="1" x14ac:dyDescent="0.25">
      <c r="A26" s="178"/>
      <c r="C26" s="329"/>
      <c r="D26" s="329"/>
      <c r="E26" s="329"/>
      <c r="F26" s="18"/>
      <c r="H26" s="177">
        <v>2</v>
      </c>
      <c r="I26" s="175" t="s">
        <v>158</v>
      </c>
      <c r="J26" s="175"/>
      <c r="K26" s="175"/>
      <c r="L26" s="175" t="s">
        <v>37</v>
      </c>
      <c r="M26" s="175"/>
      <c r="N26" s="175"/>
      <c r="Q26" s="178"/>
      <c r="R26" s="178"/>
      <c r="S26" s="323"/>
      <c r="T26" s="94">
        <v>7</v>
      </c>
      <c r="U26" s="106" t="s">
        <v>22</v>
      </c>
      <c r="V26" s="107"/>
      <c r="W26" s="106"/>
      <c r="X26" s="106"/>
      <c r="Y26" s="106" t="s">
        <v>15</v>
      </c>
      <c r="Z26" s="177"/>
      <c r="AA26" s="177"/>
      <c r="AB26" s="177">
        <f t="shared" si="29"/>
        <v>16</v>
      </c>
      <c r="AC26" s="177">
        <f t="shared" si="29"/>
        <v>4</v>
      </c>
      <c r="AD26" s="177">
        <f t="shared" si="29"/>
        <v>6</v>
      </c>
      <c r="AE26" s="177">
        <f t="shared" si="29"/>
        <v>6</v>
      </c>
      <c r="AF26" s="411">
        <f t="shared" si="30"/>
        <v>0.4375</v>
      </c>
      <c r="AG26" s="411"/>
      <c r="AH26" s="177">
        <f t="shared" si="31"/>
        <v>0</v>
      </c>
      <c r="AI26" s="177">
        <f t="shared" si="31"/>
        <v>1</v>
      </c>
      <c r="AJ26" s="177">
        <f t="shared" si="31"/>
        <v>55</v>
      </c>
      <c r="AK26" s="177">
        <f t="shared" si="31"/>
        <v>0</v>
      </c>
      <c r="AL26" s="177">
        <f t="shared" si="31"/>
        <v>0</v>
      </c>
      <c r="AM26" s="255">
        <f t="shared" si="38"/>
        <v>3.4375</v>
      </c>
      <c r="AN26" s="177"/>
      <c r="AO26" s="177"/>
      <c r="AP26" s="177"/>
      <c r="AQ26" s="334"/>
      <c r="AR26" s="178"/>
      <c r="AS26" s="64">
        <v>7</v>
      </c>
      <c r="AT26" s="48">
        <v>55</v>
      </c>
      <c r="AU26" s="47" t="s">
        <v>118</v>
      </c>
      <c r="AV26" s="175" t="s">
        <v>177</v>
      </c>
      <c r="AW26" s="177">
        <v>2</v>
      </c>
      <c r="AX26" s="177">
        <v>0</v>
      </c>
      <c r="AY26" s="177">
        <v>1</v>
      </c>
      <c r="AZ26" s="177">
        <f t="shared" si="32"/>
        <v>1</v>
      </c>
      <c r="BA26" s="177">
        <v>0</v>
      </c>
      <c r="BB26" s="202">
        <f t="shared" si="33"/>
        <v>12</v>
      </c>
      <c r="BC26" s="177">
        <f t="shared" si="34"/>
        <v>0</v>
      </c>
      <c r="BD26" s="177">
        <f t="shared" si="35"/>
        <v>5</v>
      </c>
      <c r="BE26" s="177">
        <f t="shared" si="36"/>
        <v>5</v>
      </c>
      <c r="BF26" s="203">
        <f t="shared" si="37"/>
        <v>0</v>
      </c>
      <c r="BG26" s="48">
        <v>10</v>
      </c>
      <c r="BH26" s="48">
        <v>0</v>
      </c>
      <c r="BI26" s="48">
        <v>4</v>
      </c>
      <c r="BJ26" s="48">
        <f>+BH26+BI26</f>
        <v>4</v>
      </c>
      <c r="BK26" s="48">
        <v>0</v>
      </c>
      <c r="BL26" s="178"/>
      <c r="BM26" s="178"/>
      <c r="BN26" s="64">
        <v>8.5</v>
      </c>
      <c r="BP26" s="47" t="s">
        <v>480</v>
      </c>
      <c r="BQ26" s="47" t="s">
        <v>694</v>
      </c>
      <c r="BR26" s="177"/>
      <c r="BS26" s="177"/>
      <c r="BT26" s="177"/>
      <c r="BU26" s="177"/>
      <c r="BV26" s="177"/>
      <c r="BW26" s="202">
        <f t="shared" si="39"/>
        <v>5</v>
      </c>
      <c r="BX26" s="177">
        <f t="shared" si="39"/>
        <v>2</v>
      </c>
      <c r="BY26" s="177">
        <f t="shared" si="39"/>
        <v>2</v>
      </c>
      <c r="BZ26" s="177">
        <f t="shared" si="16"/>
        <v>4</v>
      </c>
      <c r="CA26" s="203">
        <f t="shared" si="17"/>
        <v>2</v>
      </c>
      <c r="CB26" s="48">
        <v>5</v>
      </c>
      <c r="CC26" s="48">
        <v>2</v>
      </c>
      <c r="CD26" s="48">
        <v>2</v>
      </c>
      <c r="CE26" s="48">
        <f t="shared" si="11"/>
        <v>4</v>
      </c>
      <c r="CF26" s="48">
        <v>2</v>
      </c>
      <c r="CG26" s="178"/>
    </row>
    <row r="27" spans="1:85" ht="16.5" customHeight="1" x14ac:dyDescent="0.25">
      <c r="A27" s="178"/>
      <c r="C27" s="329"/>
      <c r="D27" s="329"/>
      <c r="E27" s="329"/>
      <c r="F27" s="18"/>
      <c r="H27" s="177">
        <v>2</v>
      </c>
      <c r="I27" s="175" t="s">
        <v>158</v>
      </c>
      <c r="J27" s="175"/>
      <c r="K27" s="175"/>
      <c r="L27" s="175" t="s">
        <v>720</v>
      </c>
      <c r="M27" s="175"/>
      <c r="N27" s="175"/>
      <c r="Q27" s="178"/>
      <c r="R27" s="178"/>
      <c r="S27" s="323"/>
      <c r="T27" s="94">
        <v>7.5</v>
      </c>
      <c r="U27" s="106" t="s">
        <v>127</v>
      </c>
      <c r="V27" s="107"/>
      <c r="W27" s="106"/>
      <c r="X27" s="106"/>
      <c r="Y27" s="106" t="s">
        <v>19</v>
      </c>
      <c r="Z27" s="177"/>
      <c r="AA27" s="177"/>
      <c r="AB27" s="177">
        <f t="shared" si="29"/>
        <v>17</v>
      </c>
      <c r="AC27" s="177">
        <f t="shared" si="29"/>
        <v>3</v>
      </c>
      <c r="AD27" s="177">
        <f t="shared" si="29"/>
        <v>11</v>
      </c>
      <c r="AE27" s="177">
        <f t="shared" si="29"/>
        <v>3</v>
      </c>
      <c r="AF27" s="411">
        <f t="shared" si="30"/>
        <v>0.26470588235294118</v>
      </c>
      <c r="AG27" s="411"/>
      <c r="AH27" s="177">
        <f t="shared" si="31"/>
        <v>0</v>
      </c>
      <c r="AI27" s="177">
        <f t="shared" si="31"/>
        <v>1</v>
      </c>
      <c r="AJ27" s="177">
        <f t="shared" si="31"/>
        <v>62</v>
      </c>
      <c r="AK27" s="177">
        <f t="shared" si="31"/>
        <v>2</v>
      </c>
      <c r="AL27" s="177">
        <f t="shared" si="31"/>
        <v>0</v>
      </c>
      <c r="AM27" s="255">
        <f t="shared" si="38"/>
        <v>3.6470588235294117</v>
      </c>
      <c r="AN27" s="177"/>
      <c r="AO27" s="177"/>
      <c r="AP27" s="177"/>
      <c r="AQ27" s="334"/>
      <c r="AR27" s="178"/>
      <c r="AS27" s="64">
        <v>6</v>
      </c>
      <c r="AT27" s="48">
        <v>8</v>
      </c>
      <c r="AU27" s="47" t="s">
        <v>187</v>
      </c>
      <c r="AV27" s="175" t="s">
        <v>177</v>
      </c>
      <c r="AW27" s="177">
        <v>2</v>
      </c>
      <c r="AX27" s="177">
        <v>0</v>
      </c>
      <c r="AY27" s="177">
        <v>0</v>
      </c>
      <c r="AZ27" s="177">
        <f t="shared" si="32"/>
        <v>0</v>
      </c>
      <c r="BA27" s="177">
        <v>2</v>
      </c>
      <c r="BB27" s="202">
        <f t="shared" si="33"/>
        <v>14</v>
      </c>
      <c r="BC27" s="177">
        <f t="shared" si="34"/>
        <v>2</v>
      </c>
      <c r="BD27" s="177">
        <f t="shared" si="35"/>
        <v>3</v>
      </c>
      <c r="BE27" s="177">
        <f t="shared" si="36"/>
        <v>5</v>
      </c>
      <c r="BF27" s="203">
        <f t="shared" si="37"/>
        <v>2</v>
      </c>
      <c r="BG27" s="48">
        <v>12</v>
      </c>
      <c r="BH27" s="48">
        <v>2</v>
      </c>
      <c r="BI27" s="48">
        <v>3</v>
      </c>
      <c r="BJ27" s="48">
        <f>+BH27+BI27</f>
        <v>5</v>
      </c>
      <c r="BK27" s="48">
        <v>0</v>
      </c>
      <c r="BL27" s="178"/>
      <c r="BM27" s="178"/>
      <c r="BN27" s="64">
        <v>7</v>
      </c>
      <c r="BP27" s="47" t="s">
        <v>266</v>
      </c>
      <c r="BQ27" s="47"/>
      <c r="BR27" s="177">
        <v>0</v>
      </c>
      <c r="BS27" s="177">
        <v>0</v>
      </c>
      <c r="BT27" s="177">
        <v>0</v>
      </c>
      <c r="BU27" s="177">
        <f>+BS27+BT27</f>
        <v>0</v>
      </c>
      <c r="BV27" s="177">
        <v>0</v>
      </c>
      <c r="BW27" s="202">
        <f t="shared" si="39"/>
        <v>1</v>
      </c>
      <c r="BX27" s="177">
        <f t="shared" si="39"/>
        <v>0</v>
      </c>
      <c r="BY27" s="177">
        <f t="shared" si="39"/>
        <v>2</v>
      </c>
      <c r="BZ27" s="177">
        <f t="shared" si="16"/>
        <v>2</v>
      </c>
      <c r="CA27" s="203">
        <f t="shared" si="17"/>
        <v>0</v>
      </c>
      <c r="CB27" s="48">
        <v>1</v>
      </c>
      <c r="CC27" s="48">
        <v>0</v>
      </c>
      <c r="CD27" s="48">
        <v>2</v>
      </c>
      <c r="CE27" s="48">
        <f t="shared" si="11"/>
        <v>2</v>
      </c>
      <c r="CF27" s="48">
        <v>0</v>
      </c>
      <c r="CG27" s="178"/>
    </row>
    <row r="28" spans="1:85" ht="16.5" customHeight="1" thickBot="1" x14ac:dyDescent="0.3">
      <c r="A28" s="178"/>
      <c r="C28" s="18"/>
      <c r="D28" s="18"/>
      <c r="E28" s="18"/>
      <c r="F28" s="18"/>
      <c r="Q28" s="178"/>
      <c r="R28" s="178"/>
      <c r="S28" s="323"/>
      <c r="T28" s="174"/>
      <c r="U28" s="175" t="s">
        <v>26</v>
      </c>
      <c r="V28" s="174"/>
      <c r="W28" s="175"/>
      <c r="X28" s="176"/>
      <c r="Y28" s="175"/>
      <c r="Z28" s="177"/>
      <c r="AA28" s="177"/>
      <c r="AB28" s="177">
        <f>+AB13+AB43</f>
        <v>10.5</v>
      </c>
      <c r="AC28" s="177">
        <f>+AC13+AC43</f>
        <v>7</v>
      </c>
      <c r="AD28" s="177">
        <f>+AD13+AD43</f>
        <v>3</v>
      </c>
      <c r="AE28" s="177">
        <f>+AE13+AE43</f>
        <v>1</v>
      </c>
      <c r="AF28" s="411">
        <f t="shared" si="30"/>
        <v>0.7142857142857143</v>
      </c>
      <c r="AG28" s="411"/>
      <c r="AH28" s="177">
        <f>+AH13+AH43</f>
        <v>2</v>
      </c>
      <c r="AI28" s="177">
        <f>+AI13+AI43</f>
        <v>0</v>
      </c>
      <c r="AJ28" s="177">
        <f>+AJ13+AJ43</f>
        <v>21</v>
      </c>
      <c r="AK28" s="177">
        <f>+AK13+AK43</f>
        <v>0</v>
      </c>
      <c r="AL28" s="177">
        <f>+AL13+AL43</f>
        <v>0</v>
      </c>
      <c r="AM28" s="256">
        <f t="shared" si="38"/>
        <v>2</v>
      </c>
      <c r="AN28" s="177"/>
      <c r="AO28" s="177"/>
      <c r="AP28" s="177"/>
      <c r="AQ28" s="334"/>
      <c r="AR28" s="178"/>
      <c r="AS28" s="64">
        <v>8.5</v>
      </c>
      <c r="AT28" s="48">
        <v>9</v>
      </c>
      <c r="AU28" s="47" t="s">
        <v>424</v>
      </c>
      <c r="AV28" s="175" t="s">
        <v>177</v>
      </c>
      <c r="AW28" s="177">
        <v>1</v>
      </c>
      <c r="AX28" s="177">
        <v>0</v>
      </c>
      <c r="AY28" s="177">
        <v>0</v>
      </c>
      <c r="AZ28" s="177">
        <f t="shared" si="32"/>
        <v>0</v>
      </c>
      <c r="BA28" s="177">
        <v>4</v>
      </c>
      <c r="BB28" s="202">
        <f t="shared" si="33"/>
        <v>1</v>
      </c>
      <c r="BC28" s="177">
        <f t="shared" si="34"/>
        <v>0</v>
      </c>
      <c r="BD28" s="177">
        <f t="shared" si="35"/>
        <v>0</v>
      </c>
      <c r="BE28" s="177">
        <f t="shared" si="36"/>
        <v>0</v>
      </c>
      <c r="BF28" s="203">
        <f t="shared" si="37"/>
        <v>4</v>
      </c>
      <c r="BG28" s="48"/>
      <c r="BH28" s="48"/>
      <c r="BI28" s="48"/>
      <c r="BJ28" s="48"/>
      <c r="BK28" s="48"/>
      <c r="BL28" s="178"/>
      <c r="BM28" s="178"/>
      <c r="BN28" s="64">
        <v>9</v>
      </c>
      <c r="BP28" s="47" t="s">
        <v>431</v>
      </c>
      <c r="BQ28" s="47"/>
      <c r="BR28" s="177">
        <v>0</v>
      </c>
      <c r="BS28" s="177">
        <v>0</v>
      </c>
      <c r="BT28" s="177">
        <v>0</v>
      </c>
      <c r="BU28" s="177">
        <f>+BS28+BT28</f>
        <v>0</v>
      </c>
      <c r="BV28" s="177">
        <v>0</v>
      </c>
      <c r="BW28" s="202">
        <f t="shared" si="39"/>
        <v>4</v>
      </c>
      <c r="BX28" s="177">
        <f t="shared" si="39"/>
        <v>1</v>
      </c>
      <c r="BY28" s="177">
        <f t="shared" si="39"/>
        <v>1</v>
      </c>
      <c r="BZ28" s="177">
        <f t="shared" si="16"/>
        <v>2</v>
      </c>
      <c r="CA28" s="203">
        <f t="shared" si="17"/>
        <v>0</v>
      </c>
      <c r="CB28" s="48">
        <v>4</v>
      </c>
      <c r="CC28" s="48">
        <v>1</v>
      </c>
      <c r="CD28" s="48">
        <v>1</v>
      </c>
      <c r="CE28" s="48">
        <f t="shared" si="11"/>
        <v>2</v>
      </c>
      <c r="CF28" s="48">
        <v>0</v>
      </c>
      <c r="CG28" s="178"/>
    </row>
    <row r="29" spans="1:85" ht="16.5" customHeight="1" x14ac:dyDescent="0.25">
      <c r="A29" s="178"/>
      <c r="B29" s="324"/>
      <c r="C29" s="327" t="s">
        <v>648</v>
      </c>
      <c r="D29" s="328"/>
      <c r="E29" s="320"/>
      <c r="F29" s="320"/>
      <c r="G29" s="332">
        <v>2</v>
      </c>
      <c r="H29" s="177">
        <v>1</v>
      </c>
      <c r="I29" s="175" t="s">
        <v>83</v>
      </c>
      <c r="J29" s="175"/>
      <c r="K29" s="175"/>
      <c r="L29" s="175" t="s">
        <v>718</v>
      </c>
      <c r="M29" s="175"/>
      <c r="N29" s="175"/>
      <c r="O29" s="175"/>
      <c r="P29" s="175"/>
      <c r="Q29" s="178"/>
      <c r="R29" s="178"/>
      <c r="S29" s="323"/>
      <c r="T29" s="84"/>
      <c r="U29" s="84"/>
      <c r="V29" s="83" t="s">
        <v>655</v>
      </c>
      <c r="W29" s="84"/>
      <c r="X29" s="84"/>
      <c r="Y29" s="84"/>
      <c r="Z29" s="83"/>
      <c r="AA29" s="68"/>
      <c r="AB29" s="68">
        <f t="shared" ref="AB29:AE29" si="40">SUM(AB20:AB28)</f>
        <v>136</v>
      </c>
      <c r="AC29" s="68">
        <f t="shared" si="40"/>
        <v>56</v>
      </c>
      <c r="AD29" s="68">
        <f t="shared" si="40"/>
        <v>56</v>
      </c>
      <c r="AE29" s="68">
        <f t="shared" si="40"/>
        <v>24</v>
      </c>
      <c r="AF29" s="413">
        <f t="shared" si="30"/>
        <v>0.5</v>
      </c>
      <c r="AG29" s="413"/>
      <c r="AH29" s="68">
        <f t="shared" ref="AH29:AL29" si="41">SUM(AH20:AH28)</f>
        <v>4</v>
      </c>
      <c r="AI29" s="68">
        <f t="shared" si="41"/>
        <v>6</v>
      </c>
      <c r="AJ29" s="68">
        <f t="shared" si="41"/>
        <v>369</v>
      </c>
      <c r="AK29" s="68">
        <f t="shared" si="41"/>
        <v>7</v>
      </c>
      <c r="AL29" s="68">
        <f t="shared" si="41"/>
        <v>13</v>
      </c>
      <c r="AM29" s="196">
        <f t="shared" si="38"/>
        <v>2.7132352941176472</v>
      </c>
      <c r="AN29" s="177"/>
      <c r="AO29" s="177"/>
      <c r="AP29" s="177"/>
      <c r="AQ29" s="334"/>
      <c r="AR29" s="178"/>
      <c r="AS29" s="64">
        <v>8.5</v>
      </c>
      <c r="AT29" s="48"/>
      <c r="AU29" s="47" t="s">
        <v>143</v>
      </c>
      <c r="AV29" s="175" t="s">
        <v>177</v>
      </c>
      <c r="AW29" s="177"/>
      <c r="AX29" s="177"/>
      <c r="AY29" s="177"/>
      <c r="AZ29" s="177"/>
      <c r="BA29" s="177"/>
      <c r="BB29" s="202">
        <f t="shared" ref="BB29:BF33" si="42">+AW29+BG29</f>
        <v>7</v>
      </c>
      <c r="BC29" s="177">
        <f t="shared" si="42"/>
        <v>5</v>
      </c>
      <c r="BD29" s="177">
        <f t="shared" si="42"/>
        <v>2</v>
      </c>
      <c r="BE29" s="177">
        <f t="shared" si="42"/>
        <v>7</v>
      </c>
      <c r="BF29" s="203">
        <f t="shared" si="42"/>
        <v>0</v>
      </c>
      <c r="BG29" s="48">
        <v>7</v>
      </c>
      <c r="BH29" s="48">
        <v>5</v>
      </c>
      <c r="BI29" s="48">
        <v>2</v>
      </c>
      <c r="BJ29" s="48">
        <f>+BH29+BI29</f>
        <v>7</v>
      </c>
      <c r="BK29" s="48">
        <v>0</v>
      </c>
      <c r="BL29" s="178"/>
      <c r="BM29" s="178"/>
      <c r="BN29" s="64">
        <v>7.5</v>
      </c>
      <c r="BP29" s="47" t="s">
        <v>303</v>
      </c>
      <c r="BQ29" s="47" t="s">
        <v>695</v>
      </c>
      <c r="BR29" s="177"/>
      <c r="BS29" s="177"/>
      <c r="BT29" s="177"/>
      <c r="BU29" s="177"/>
      <c r="BV29" s="177"/>
      <c r="BW29" s="202">
        <f t="shared" si="39"/>
        <v>8</v>
      </c>
      <c r="BX29" s="177">
        <f t="shared" si="39"/>
        <v>0</v>
      </c>
      <c r="BY29" s="177">
        <f t="shared" si="39"/>
        <v>2</v>
      </c>
      <c r="BZ29" s="177">
        <f t="shared" si="16"/>
        <v>2</v>
      </c>
      <c r="CA29" s="203">
        <f t="shared" si="17"/>
        <v>2</v>
      </c>
      <c r="CB29" s="48">
        <v>8</v>
      </c>
      <c r="CC29" s="48">
        <v>0</v>
      </c>
      <c r="CD29" s="48">
        <v>2</v>
      </c>
      <c r="CE29" s="48">
        <f t="shared" si="11"/>
        <v>2</v>
      </c>
      <c r="CF29" s="48">
        <v>2</v>
      </c>
      <c r="CG29" s="178"/>
    </row>
    <row r="30" spans="1:85" ht="16.5" customHeight="1" x14ac:dyDescent="0.25">
      <c r="A30" s="178"/>
      <c r="B30" s="321" t="s">
        <v>36</v>
      </c>
      <c r="C30" s="320"/>
      <c r="D30" s="329" t="s">
        <v>190</v>
      </c>
      <c r="E30" s="329"/>
      <c r="F30" s="324"/>
      <c r="G30" s="174"/>
      <c r="H30" s="177">
        <v>2</v>
      </c>
      <c r="I30" s="175" t="s">
        <v>678</v>
      </c>
      <c r="J30" s="175"/>
      <c r="K30" s="175"/>
      <c r="L30" s="175" t="s">
        <v>719</v>
      </c>
      <c r="M30" s="175"/>
      <c r="N30" s="175"/>
      <c r="O30" s="175"/>
      <c r="P30" s="175"/>
      <c r="Q30" s="178"/>
      <c r="R30" s="178"/>
      <c r="S30" s="323"/>
      <c r="T30" s="177"/>
      <c r="U30" s="175"/>
      <c r="V30" s="175"/>
      <c r="W30" s="175"/>
      <c r="X30" s="194"/>
      <c r="Y30" s="175"/>
      <c r="Z30" s="177"/>
      <c r="AA30" s="177"/>
      <c r="AB30" s="177"/>
      <c r="AC30" s="177"/>
      <c r="AD30" s="177"/>
      <c r="AE30" s="176"/>
      <c r="AF30" s="177"/>
      <c r="AG30" s="175"/>
      <c r="AH30" s="175"/>
      <c r="AI30" s="175"/>
      <c r="AJ30" s="194"/>
      <c r="AK30" s="175"/>
      <c r="AL30" s="177"/>
      <c r="AM30" s="177"/>
      <c r="AN30" s="177"/>
      <c r="AO30" s="177"/>
      <c r="AP30" s="177"/>
      <c r="AQ30" s="334"/>
      <c r="AR30" s="178"/>
      <c r="AS30" s="64">
        <v>7</v>
      </c>
      <c r="AT30" s="48"/>
      <c r="AU30" s="47" t="s">
        <v>114</v>
      </c>
      <c r="AV30" s="175" t="s">
        <v>177</v>
      </c>
      <c r="AW30" s="177"/>
      <c r="AX30" s="177"/>
      <c r="AY30" s="177"/>
      <c r="AZ30" s="177"/>
      <c r="BA30" s="177"/>
      <c r="BB30" s="202">
        <f t="shared" si="42"/>
        <v>7</v>
      </c>
      <c r="BC30" s="177">
        <f t="shared" si="42"/>
        <v>2</v>
      </c>
      <c r="BD30" s="177">
        <f t="shared" si="42"/>
        <v>2</v>
      </c>
      <c r="BE30" s="177">
        <f t="shared" si="42"/>
        <v>4</v>
      </c>
      <c r="BF30" s="203">
        <f t="shared" si="42"/>
        <v>0</v>
      </c>
      <c r="BG30" s="48">
        <v>7</v>
      </c>
      <c r="BH30" s="48">
        <v>2</v>
      </c>
      <c r="BI30" s="48">
        <v>2</v>
      </c>
      <c r="BJ30" s="48">
        <f>+BH30+BI30</f>
        <v>4</v>
      </c>
      <c r="BK30" s="48">
        <v>0</v>
      </c>
      <c r="BL30" s="178"/>
      <c r="BM30" s="178"/>
      <c r="BN30" s="64">
        <v>7.5</v>
      </c>
      <c r="BP30" s="47" t="s">
        <v>326</v>
      </c>
      <c r="BQ30" s="47"/>
      <c r="BR30" s="177">
        <v>0</v>
      </c>
      <c r="BS30" s="177">
        <v>0</v>
      </c>
      <c r="BT30" s="177">
        <v>0</v>
      </c>
      <c r="BU30" s="177">
        <f>+BS30+BT30</f>
        <v>0</v>
      </c>
      <c r="BV30" s="177">
        <v>0</v>
      </c>
      <c r="BW30" s="202">
        <f t="shared" si="39"/>
        <v>2</v>
      </c>
      <c r="BX30" s="177">
        <f t="shared" si="39"/>
        <v>0</v>
      </c>
      <c r="BY30" s="177">
        <f t="shared" si="39"/>
        <v>1</v>
      </c>
      <c r="BZ30" s="177">
        <f t="shared" si="16"/>
        <v>1</v>
      </c>
      <c r="CA30" s="203">
        <f t="shared" si="17"/>
        <v>0</v>
      </c>
      <c r="CB30" s="48">
        <v>2</v>
      </c>
      <c r="CC30" s="48">
        <v>0</v>
      </c>
      <c r="CD30" s="48">
        <v>1</v>
      </c>
      <c r="CE30" s="48">
        <f t="shared" si="11"/>
        <v>1</v>
      </c>
      <c r="CF30" s="48">
        <v>0</v>
      </c>
      <c r="CG30" s="178"/>
    </row>
    <row r="31" spans="1:85" ht="16.5" customHeight="1" x14ac:dyDescent="0.25">
      <c r="A31" s="178"/>
      <c r="B31" s="224"/>
      <c r="C31" s="224"/>
      <c r="D31" s="224"/>
      <c r="E31" s="224"/>
      <c r="F31" s="224"/>
      <c r="G31" s="224"/>
      <c r="H31" s="224"/>
      <c r="I31" s="225"/>
      <c r="J31" s="225"/>
      <c r="K31" s="225"/>
      <c r="L31" s="225"/>
      <c r="M31" s="225"/>
      <c r="N31" s="225"/>
      <c r="O31" s="225"/>
      <c r="P31" s="225"/>
      <c r="Q31" s="178"/>
      <c r="R31" s="178"/>
      <c r="S31" s="323"/>
      <c r="T31" s="177"/>
      <c r="U31" s="175"/>
      <c r="V31" s="175"/>
      <c r="W31" s="175"/>
      <c r="X31" s="194"/>
      <c r="Y31" s="175"/>
      <c r="Z31" s="177"/>
      <c r="AA31" s="177"/>
      <c r="AB31" s="177"/>
      <c r="AC31" s="177"/>
      <c r="AD31" s="177"/>
      <c r="AE31" s="176"/>
      <c r="AF31" s="177"/>
      <c r="AG31" s="175"/>
      <c r="AH31" s="175"/>
      <c r="AI31" s="175"/>
      <c r="AJ31" s="194"/>
      <c r="AK31" s="175"/>
      <c r="AL31" s="177"/>
      <c r="AM31" s="177"/>
      <c r="AN31" s="177"/>
      <c r="AO31" s="177"/>
      <c r="AP31" s="177"/>
      <c r="AQ31" s="334"/>
      <c r="AR31" s="178"/>
      <c r="AS31" s="64">
        <v>6</v>
      </c>
      <c r="AT31" s="48"/>
      <c r="AU31" s="47" t="s">
        <v>140</v>
      </c>
      <c r="AV31" s="175" t="s">
        <v>177</v>
      </c>
      <c r="AW31" s="177"/>
      <c r="AX31" s="177"/>
      <c r="AY31" s="177"/>
      <c r="AZ31" s="177"/>
      <c r="BA31" s="177"/>
      <c r="BB31" s="202">
        <f t="shared" si="42"/>
        <v>10</v>
      </c>
      <c r="BC31" s="177">
        <f t="shared" si="42"/>
        <v>0</v>
      </c>
      <c r="BD31" s="177">
        <f t="shared" si="42"/>
        <v>1</v>
      </c>
      <c r="BE31" s="177">
        <f t="shared" si="42"/>
        <v>1</v>
      </c>
      <c r="BF31" s="203">
        <f t="shared" si="42"/>
        <v>2</v>
      </c>
      <c r="BG31" s="48">
        <v>10</v>
      </c>
      <c r="BH31" s="48">
        <v>0</v>
      </c>
      <c r="BI31" s="48">
        <v>1</v>
      </c>
      <c r="BJ31" s="48">
        <f>+BH31+BI31</f>
        <v>1</v>
      </c>
      <c r="BK31" s="48">
        <v>2</v>
      </c>
      <c r="BL31" s="178"/>
      <c r="BM31" s="178"/>
      <c r="BN31" s="64">
        <v>8</v>
      </c>
      <c r="BP31" s="47" t="s">
        <v>265</v>
      </c>
      <c r="BQ31" s="47" t="s">
        <v>695</v>
      </c>
      <c r="BR31" s="177"/>
      <c r="BS31" s="177"/>
      <c r="BT31" s="177"/>
      <c r="BU31" s="177"/>
      <c r="BV31" s="177"/>
      <c r="BW31" s="202">
        <f t="shared" si="39"/>
        <v>9</v>
      </c>
      <c r="BX31" s="177">
        <f t="shared" si="39"/>
        <v>10</v>
      </c>
      <c r="BY31" s="177">
        <f t="shared" si="39"/>
        <v>3</v>
      </c>
      <c r="BZ31" s="177">
        <f t="shared" si="16"/>
        <v>13</v>
      </c>
      <c r="CA31" s="203">
        <f t="shared" si="17"/>
        <v>4</v>
      </c>
      <c r="CB31" s="48">
        <v>9</v>
      </c>
      <c r="CC31" s="48">
        <v>10</v>
      </c>
      <c r="CD31" s="48">
        <v>3</v>
      </c>
      <c r="CE31" s="48">
        <f t="shared" si="11"/>
        <v>13</v>
      </c>
      <c r="CF31" s="48">
        <v>4</v>
      </c>
      <c r="CG31" s="178"/>
    </row>
    <row r="32" spans="1:85" ht="16.5" customHeight="1" thickBot="1" x14ac:dyDescent="0.3">
      <c r="A32" s="178"/>
      <c r="B32" s="333" t="s">
        <v>77</v>
      </c>
      <c r="C32" s="327" t="s">
        <v>634</v>
      </c>
      <c r="D32" s="324"/>
      <c r="E32" s="324"/>
      <c r="F32" s="331"/>
      <c r="G32" s="330">
        <v>2</v>
      </c>
      <c r="H32" s="330">
        <v>1</v>
      </c>
      <c r="I32" s="175" t="s">
        <v>73</v>
      </c>
      <c r="J32" s="175"/>
      <c r="K32" s="175"/>
      <c r="L32" s="175" t="s">
        <v>712</v>
      </c>
      <c r="M32" s="175"/>
      <c r="N32" s="175"/>
      <c r="O32" s="175"/>
      <c r="P32" s="175"/>
      <c r="Q32" s="178"/>
      <c r="R32" s="178"/>
      <c r="S32" s="323"/>
      <c r="T32" s="408" t="s">
        <v>651</v>
      </c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177"/>
      <c r="AO32" s="177"/>
      <c r="AP32" s="177"/>
      <c r="AQ32" s="334"/>
      <c r="AR32" s="178"/>
      <c r="AS32" s="216" t="s">
        <v>174</v>
      </c>
      <c r="AT32" s="216"/>
      <c r="AU32" s="216"/>
      <c r="AV32" s="216"/>
      <c r="AW32" s="217">
        <f>SUM(AW19:AW31)</f>
        <v>20</v>
      </c>
      <c r="AX32" s="217">
        <f>SUM(AX19:AX31)</f>
        <v>6</v>
      </c>
      <c r="AY32" s="217">
        <f>SUM(AY19:AY31)</f>
        <v>10</v>
      </c>
      <c r="AZ32" s="217">
        <f t="shared" ref="AZ32:AZ45" si="43">+AY32+AX32</f>
        <v>16</v>
      </c>
      <c r="BA32" s="217">
        <f>SUM(BA19:BA31)</f>
        <v>10</v>
      </c>
      <c r="BB32" s="218">
        <f t="shared" si="42"/>
        <v>168</v>
      </c>
      <c r="BC32" s="217">
        <f t="shared" si="42"/>
        <v>44</v>
      </c>
      <c r="BD32" s="217">
        <f t="shared" si="42"/>
        <v>65</v>
      </c>
      <c r="BE32" s="217">
        <f t="shared" si="42"/>
        <v>109</v>
      </c>
      <c r="BF32" s="219">
        <f t="shared" si="42"/>
        <v>28</v>
      </c>
      <c r="BG32" s="217">
        <f>+SUM(BG19:BG31)</f>
        <v>148</v>
      </c>
      <c r="BH32" s="217">
        <f>+SUM(BH19:BH31)</f>
        <v>38</v>
      </c>
      <c r="BI32" s="217">
        <f>+SUM(BI19:BI31)+SUMIF($Y$35:$Y$42,"SotF",$AI$35:$AI$42)</f>
        <v>55</v>
      </c>
      <c r="BJ32" s="217">
        <f>+BI32+BH32</f>
        <v>93</v>
      </c>
      <c r="BK32" s="217">
        <f>+SUM(BK19:BK31)+SUMIF($Y$35:$Y$42,"SotF",$AH$35:$AH$42)</f>
        <v>18</v>
      </c>
      <c r="BL32" s="178"/>
      <c r="BM32" s="178"/>
      <c r="BN32" s="64">
        <v>6</v>
      </c>
      <c r="BP32" s="47" t="s">
        <v>63</v>
      </c>
      <c r="BQ32" s="47"/>
      <c r="BR32" s="177">
        <v>0</v>
      </c>
      <c r="BS32" s="177">
        <v>0</v>
      </c>
      <c r="BT32" s="177">
        <v>0</v>
      </c>
      <c r="BU32" s="177">
        <f>+BS32+BT32</f>
        <v>0</v>
      </c>
      <c r="BV32" s="177">
        <v>0</v>
      </c>
      <c r="BW32" s="202">
        <f t="shared" si="39"/>
        <v>4</v>
      </c>
      <c r="BX32" s="177">
        <f t="shared" si="39"/>
        <v>0</v>
      </c>
      <c r="BY32" s="177">
        <f t="shared" si="39"/>
        <v>0</v>
      </c>
      <c r="BZ32" s="177">
        <f t="shared" si="16"/>
        <v>0</v>
      </c>
      <c r="CA32" s="203">
        <f t="shared" si="17"/>
        <v>4</v>
      </c>
      <c r="CB32" s="48">
        <v>4</v>
      </c>
      <c r="CC32" s="48">
        <v>0</v>
      </c>
      <c r="CD32" s="48">
        <v>0</v>
      </c>
      <c r="CE32" s="48">
        <f t="shared" si="11"/>
        <v>0</v>
      </c>
      <c r="CF32" s="48">
        <v>4</v>
      </c>
      <c r="CG32" s="178"/>
    </row>
    <row r="33" spans="1:85" ht="16.5" customHeight="1" x14ac:dyDescent="0.25">
      <c r="A33" s="178" t="s">
        <v>74</v>
      </c>
      <c r="B33" s="177" t="s">
        <v>36</v>
      </c>
      <c r="C33" s="320" t="s">
        <v>706</v>
      </c>
      <c r="D33" s="324"/>
      <c r="E33" s="324"/>
      <c r="F33" s="324"/>
      <c r="G33" s="330"/>
      <c r="H33" s="330">
        <v>2</v>
      </c>
      <c r="I33" s="175" t="s">
        <v>711</v>
      </c>
      <c r="J33" s="175"/>
      <c r="K33" s="174"/>
      <c r="L33" s="175" t="s">
        <v>713</v>
      </c>
      <c r="M33" s="175"/>
      <c r="N33" s="175"/>
      <c r="O33" s="175"/>
      <c r="P33" s="175"/>
      <c r="Q33" s="178"/>
      <c r="R33" s="178"/>
      <c r="S33" s="323"/>
      <c r="AN33" s="177"/>
      <c r="AO33" s="177"/>
      <c r="AP33" s="177"/>
      <c r="AQ33" s="334"/>
      <c r="AR33" s="178"/>
      <c r="AS33" s="220" t="s">
        <v>53</v>
      </c>
      <c r="AT33" s="220"/>
      <c r="AU33" s="221"/>
      <c r="AV33" s="205" t="s">
        <v>54</v>
      </c>
      <c r="AW33" s="199">
        <v>7</v>
      </c>
      <c r="AX33" s="199">
        <v>2</v>
      </c>
      <c r="AY33" s="199">
        <v>1</v>
      </c>
      <c r="AZ33" s="177">
        <f t="shared" si="43"/>
        <v>3</v>
      </c>
      <c r="BA33" s="199">
        <v>4</v>
      </c>
      <c r="BB33" s="202">
        <f t="shared" si="42"/>
        <v>39</v>
      </c>
      <c r="BC33" s="177">
        <f t="shared" si="42"/>
        <v>9</v>
      </c>
      <c r="BD33" s="177">
        <f t="shared" si="42"/>
        <v>6</v>
      </c>
      <c r="BE33" s="177">
        <f t="shared" si="42"/>
        <v>15</v>
      </c>
      <c r="BF33" s="203">
        <f t="shared" si="42"/>
        <v>14</v>
      </c>
      <c r="BG33" s="31">
        <v>32</v>
      </c>
      <c r="BH33" s="31">
        <v>7</v>
      </c>
      <c r="BI33" s="31">
        <v>5</v>
      </c>
      <c r="BJ33" s="31">
        <f t="shared" ref="BJ33" si="44">+BH33+BI33</f>
        <v>12</v>
      </c>
      <c r="BK33" s="31">
        <v>10</v>
      </c>
      <c r="BL33" s="178"/>
      <c r="BM33" s="178"/>
      <c r="BN33" s="64">
        <v>8.5</v>
      </c>
      <c r="BP33" s="47" t="s">
        <v>424</v>
      </c>
      <c r="BQ33" s="47" t="s">
        <v>696</v>
      </c>
      <c r="BR33" s="177"/>
      <c r="BS33" s="177"/>
      <c r="BT33" s="177"/>
      <c r="BU33" s="177"/>
      <c r="BV33" s="177"/>
      <c r="BW33" s="202">
        <f t="shared" si="39"/>
        <v>8</v>
      </c>
      <c r="BX33" s="177">
        <f t="shared" si="39"/>
        <v>1</v>
      </c>
      <c r="BY33" s="177">
        <f t="shared" si="39"/>
        <v>2</v>
      </c>
      <c r="BZ33" s="177">
        <f t="shared" si="16"/>
        <v>3</v>
      </c>
      <c r="CA33" s="203">
        <f t="shared" si="17"/>
        <v>4</v>
      </c>
      <c r="CB33" s="48">
        <v>8</v>
      </c>
      <c r="CC33" s="48">
        <v>1</v>
      </c>
      <c r="CD33" s="48">
        <v>2</v>
      </c>
      <c r="CE33" s="48">
        <f t="shared" si="11"/>
        <v>3</v>
      </c>
      <c r="CF33" s="48">
        <v>4</v>
      </c>
      <c r="CG33" s="178"/>
    </row>
    <row r="34" spans="1:85" ht="16.5" customHeight="1" thickBot="1" x14ac:dyDescent="0.3">
      <c r="A34" s="178"/>
      <c r="C34" s="320" t="s">
        <v>707</v>
      </c>
      <c r="D34" s="18"/>
      <c r="E34" s="18"/>
      <c r="F34" s="18"/>
      <c r="G34" s="330"/>
      <c r="H34" s="330"/>
      <c r="I34" s="175"/>
      <c r="K34" s="174"/>
      <c r="L34" s="175"/>
      <c r="M34" s="175"/>
      <c r="P34" s="175"/>
      <c r="Q34" s="178"/>
      <c r="R34" s="178"/>
      <c r="S34" s="323"/>
      <c r="T34" s="335" t="s">
        <v>310</v>
      </c>
      <c r="U34" s="25"/>
      <c r="V34" s="25"/>
      <c r="W34" s="25"/>
      <c r="X34" s="25"/>
      <c r="Y34" s="25" t="s">
        <v>2</v>
      </c>
      <c r="Z34" s="254"/>
      <c r="AA34" s="25"/>
      <c r="AB34" s="335" t="s">
        <v>4</v>
      </c>
      <c r="AC34" s="335" t="s">
        <v>8</v>
      </c>
      <c r="AD34" s="335" t="s">
        <v>9</v>
      </c>
      <c r="AE34" s="335" t="s">
        <v>10</v>
      </c>
      <c r="AF34" s="423" t="s">
        <v>129</v>
      </c>
      <c r="AG34" s="423"/>
      <c r="AH34" s="335" t="s">
        <v>3</v>
      </c>
      <c r="AI34" s="335" t="s">
        <v>130</v>
      </c>
      <c r="AJ34" s="335" t="s">
        <v>5</v>
      </c>
      <c r="AK34" s="335" t="s">
        <v>7</v>
      </c>
      <c r="AL34" s="335" t="s">
        <v>6</v>
      </c>
      <c r="AM34" s="335" t="s">
        <v>131</v>
      </c>
      <c r="AN34" s="177"/>
      <c r="AO34" s="177"/>
      <c r="AP34" s="177"/>
      <c r="AQ34" s="334"/>
      <c r="AR34" s="178"/>
      <c r="AS34" s="64">
        <v>7.5</v>
      </c>
      <c r="AT34" s="48">
        <v>27</v>
      </c>
      <c r="AU34" s="47" t="s">
        <v>43</v>
      </c>
      <c r="AV34" s="175" t="s">
        <v>307</v>
      </c>
      <c r="AW34" s="177">
        <v>2</v>
      </c>
      <c r="AX34" s="177">
        <v>0</v>
      </c>
      <c r="AY34" s="177">
        <v>2</v>
      </c>
      <c r="AZ34" s="177">
        <f t="shared" ref="AZ34:AZ43" si="45">+AY34+AX34</f>
        <v>2</v>
      </c>
      <c r="BA34" s="177">
        <v>0</v>
      </c>
      <c r="BB34" s="202">
        <f t="shared" ref="BB34:BB43" si="46">+AW34+BG34</f>
        <v>15</v>
      </c>
      <c r="BC34" s="177">
        <f t="shared" ref="BC34:BC43" si="47">+AX34+BH34</f>
        <v>6</v>
      </c>
      <c r="BD34" s="177">
        <f t="shared" ref="BD34:BD43" si="48">+AY34+BI34</f>
        <v>10</v>
      </c>
      <c r="BE34" s="177">
        <f t="shared" ref="BE34:BE43" si="49">+AZ34+BJ34</f>
        <v>16</v>
      </c>
      <c r="BF34" s="203">
        <f t="shared" ref="BF34:BF43" si="50">+BA34+BK34</f>
        <v>0</v>
      </c>
      <c r="BG34" s="48">
        <v>13</v>
      </c>
      <c r="BH34" s="48">
        <v>6</v>
      </c>
      <c r="BI34" s="48">
        <v>8</v>
      </c>
      <c r="BJ34" s="48">
        <f t="shared" ref="BJ34:BJ43" si="51">+BH34+BI34</f>
        <v>14</v>
      </c>
      <c r="BK34" s="48">
        <v>0</v>
      </c>
      <c r="BL34" s="178"/>
      <c r="BM34" s="178"/>
      <c r="BN34" s="64">
        <v>8</v>
      </c>
      <c r="BP34" s="47" t="s">
        <v>556</v>
      </c>
      <c r="BQ34" s="47"/>
      <c r="BR34" s="177">
        <v>0</v>
      </c>
      <c r="BS34" s="177">
        <v>0</v>
      </c>
      <c r="BT34" s="177">
        <v>0</v>
      </c>
      <c r="BU34" s="177">
        <f>+BS34+BT34</f>
        <v>0</v>
      </c>
      <c r="BV34" s="177">
        <v>0</v>
      </c>
      <c r="BW34" s="202">
        <f t="shared" si="39"/>
        <v>2</v>
      </c>
      <c r="BX34" s="177">
        <f t="shared" si="39"/>
        <v>0</v>
      </c>
      <c r="BY34" s="177">
        <f t="shared" si="39"/>
        <v>0</v>
      </c>
      <c r="BZ34" s="177">
        <f t="shared" si="16"/>
        <v>0</v>
      </c>
      <c r="CA34" s="203">
        <f t="shared" si="17"/>
        <v>0</v>
      </c>
      <c r="CB34" s="48">
        <v>2</v>
      </c>
      <c r="CC34" s="48">
        <v>0</v>
      </c>
      <c r="CD34" s="48">
        <v>0</v>
      </c>
      <c r="CE34" s="48">
        <f t="shared" si="11"/>
        <v>0</v>
      </c>
      <c r="CF34" s="48">
        <v>0</v>
      </c>
      <c r="CG34" s="178"/>
    </row>
    <row r="35" spans="1:85" ht="16.5" customHeight="1" x14ac:dyDescent="0.25">
      <c r="A35" s="178"/>
      <c r="C35" s="18"/>
      <c r="D35" s="18"/>
      <c r="E35" s="18"/>
      <c r="F35" s="18"/>
      <c r="G35" s="18"/>
      <c r="H35" s="332"/>
      <c r="I35" s="175"/>
      <c r="J35" s="175"/>
      <c r="K35" s="174"/>
      <c r="L35" s="175"/>
      <c r="M35" s="175"/>
      <c r="N35" s="175"/>
      <c r="O35" s="175"/>
      <c r="P35" s="175"/>
      <c r="Q35" s="178"/>
      <c r="R35" s="178"/>
      <c r="S35" s="323"/>
      <c r="T35" s="94">
        <v>7.5</v>
      </c>
      <c r="U35" s="106" t="s">
        <v>16</v>
      </c>
      <c r="V35" s="107"/>
      <c r="W35" s="106"/>
      <c r="X35" s="106"/>
      <c r="Y35" s="106" t="s">
        <v>17</v>
      </c>
      <c r="AA35" s="58"/>
      <c r="AB35" s="58">
        <v>10.5</v>
      </c>
      <c r="AC35" s="58">
        <v>6</v>
      </c>
      <c r="AD35" s="58">
        <v>3</v>
      </c>
      <c r="AE35" s="58">
        <v>1</v>
      </c>
      <c r="AF35" s="413">
        <f t="shared" ref="AF35:AF42" si="52">+(AC35*2+AE35)/(2*AB35)</f>
        <v>0.61904761904761907</v>
      </c>
      <c r="AG35" s="413"/>
      <c r="AH35" s="58">
        <v>0</v>
      </c>
      <c r="AI35" s="58">
        <v>0</v>
      </c>
      <c r="AJ35" s="58">
        <v>15</v>
      </c>
      <c r="AK35" s="58">
        <v>0</v>
      </c>
      <c r="AL35" s="58">
        <v>4</v>
      </c>
      <c r="AM35" s="79">
        <f t="shared" ref="AM35:AM42" si="53">+AJ35/AB35</f>
        <v>1.4285714285714286</v>
      </c>
      <c r="AN35" s="177"/>
      <c r="AO35" s="177"/>
      <c r="AP35" s="177"/>
      <c r="AQ35" s="334"/>
      <c r="AR35" s="178"/>
      <c r="AS35" s="64">
        <v>8</v>
      </c>
      <c r="AT35" s="48">
        <v>18</v>
      </c>
      <c r="AU35" s="47" t="s">
        <v>137</v>
      </c>
      <c r="AV35" s="175" t="s">
        <v>307</v>
      </c>
      <c r="AW35" s="177">
        <v>1</v>
      </c>
      <c r="AX35" s="177">
        <v>0</v>
      </c>
      <c r="AY35" s="177">
        <v>2</v>
      </c>
      <c r="AZ35" s="177">
        <f t="shared" si="45"/>
        <v>2</v>
      </c>
      <c r="BA35" s="177">
        <v>0</v>
      </c>
      <c r="BB35" s="202">
        <f t="shared" si="46"/>
        <v>13</v>
      </c>
      <c r="BC35" s="177">
        <f t="shared" si="47"/>
        <v>6</v>
      </c>
      <c r="BD35" s="177">
        <f t="shared" si="48"/>
        <v>6</v>
      </c>
      <c r="BE35" s="177">
        <f t="shared" si="49"/>
        <v>12</v>
      </c>
      <c r="BF35" s="203">
        <f t="shared" si="50"/>
        <v>6</v>
      </c>
      <c r="BG35" s="48">
        <v>12</v>
      </c>
      <c r="BH35" s="48">
        <v>6</v>
      </c>
      <c r="BI35" s="48">
        <v>4</v>
      </c>
      <c r="BJ35" s="48">
        <f t="shared" si="51"/>
        <v>10</v>
      </c>
      <c r="BK35" s="48">
        <v>6</v>
      </c>
      <c r="BL35" s="178"/>
      <c r="BM35" s="178"/>
      <c r="BN35" s="64">
        <v>8.5</v>
      </c>
      <c r="BP35" s="47" t="s">
        <v>481</v>
      </c>
      <c r="BQ35" s="47"/>
      <c r="BR35" s="177">
        <v>0</v>
      </c>
      <c r="BS35" s="177">
        <v>0</v>
      </c>
      <c r="BT35" s="177">
        <v>0</v>
      </c>
      <c r="BU35" s="177">
        <f>+BS35+BT35</f>
        <v>0</v>
      </c>
      <c r="BV35" s="177">
        <v>0</v>
      </c>
      <c r="BW35" s="202">
        <f t="shared" si="39"/>
        <v>2</v>
      </c>
      <c r="BX35" s="177">
        <f t="shared" si="39"/>
        <v>1</v>
      </c>
      <c r="BY35" s="177">
        <f t="shared" si="39"/>
        <v>0</v>
      </c>
      <c r="BZ35" s="177">
        <f t="shared" si="16"/>
        <v>1</v>
      </c>
      <c r="CA35" s="203">
        <f t="shared" si="17"/>
        <v>0</v>
      </c>
      <c r="CB35" s="48">
        <v>2</v>
      </c>
      <c r="CC35" s="48">
        <v>1</v>
      </c>
      <c r="CD35" s="48">
        <v>0</v>
      </c>
      <c r="CE35" s="48">
        <f t="shared" si="11"/>
        <v>1</v>
      </c>
      <c r="CF35" s="48">
        <v>0</v>
      </c>
      <c r="CG35" s="178"/>
    </row>
    <row r="36" spans="1:85" ht="16.5" customHeight="1" x14ac:dyDescent="0.25">
      <c r="A36" s="178"/>
      <c r="B36" s="324"/>
      <c r="C36" s="327" t="s">
        <v>646</v>
      </c>
      <c r="D36" s="324"/>
      <c r="E36" s="324"/>
      <c r="F36" s="331"/>
      <c r="G36" s="330">
        <v>2</v>
      </c>
      <c r="H36" s="332">
        <v>2</v>
      </c>
      <c r="I36" s="175" t="s">
        <v>157</v>
      </c>
      <c r="J36" s="174"/>
      <c r="K36" s="174"/>
      <c r="L36" s="175" t="s">
        <v>188</v>
      </c>
      <c r="M36" s="175"/>
      <c r="N36" s="175"/>
      <c r="O36" s="175"/>
      <c r="P36" s="175"/>
      <c r="Q36" s="178"/>
      <c r="R36" s="178"/>
      <c r="S36" s="323"/>
      <c r="T36" s="94">
        <v>7.5</v>
      </c>
      <c r="U36" s="106" t="s">
        <v>180</v>
      </c>
      <c r="V36" s="107"/>
      <c r="W36" s="106"/>
      <c r="X36" s="106"/>
      <c r="Y36" s="106" t="s">
        <v>173</v>
      </c>
      <c r="AA36" s="58"/>
      <c r="AB36" s="58">
        <v>13</v>
      </c>
      <c r="AC36" s="58">
        <v>8</v>
      </c>
      <c r="AD36" s="58">
        <v>2</v>
      </c>
      <c r="AE36" s="58">
        <v>3</v>
      </c>
      <c r="AF36" s="411">
        <f t="shared" si="52"/>
        <v>0.73076923076923073</v>
      </c>
      <c r="AG36" s="411"/>
      <c r="AH36" s="58">
        <v>0</v>
      </c>
      <c r="AI36" s="58">
        <v>3</v>
      </c>
      <c r="AJ36" s="58">
        <v>20</v>
      </c>
      <c r="AK36" s="58">
        <v>0</v>
      </c>
      <c r="AL36" s="58">
        <v>3</v>
      </c>
      <c r="AM36" s="79">
        <f t="shared" si="53"/>
        <v>1.5384615384615385</v>
      </c>
      <c r="AN36" s="177"/>
      <c r="AO36" s="177"/>
      <c r="AP36" s="177"/>
      <c r="AQ36" s="334"/>
      <c r="AR36" s="178"/>
      <c r="AS36" s="64">
        <v>8.5</v>
      </c>
      <c r="AT36" s="48">
        <v>14</v>
      </c>
      <c r="AU36" s="47" t="s">
        <v>73</v>
      </c>
      <c r="AV36" s="175" t="s">
        <v>307</v>
      </c>
      <c r="AW36" s="177">
        <v>2</v>
      </c>
      <c r="AX36" s="177">
        <v>1</v>
      </c>
      <c r="AY36" s="177">
        <v>0</v>
      </c>
      <c r="AZ36" s="177">
        <f t="shared" si="45"/>
        <v>1</v>
      </c>
      <c r="BA36" s="177">
        <v>0</v>
      </c>
      <c r="BB36" s="202">
        <f t="shared" si="46"/>
        <v>13</v>
      </c>
      <c r="BC36" s="177">
        <f t="shared" si="47"/>
        <v>8</v>
      </c>
      <c r="BD36" s="177">
        <f t="shared" si="48"/>
        <v>7</v>
      </c>
      <c r="BE36" s="177">
        <f t="shared" si="49"/>
        <v>15</v>
      </c>
      <c r="BF36" s="203">
        <f t="shared" si="50"/>
        <v>2</v>
      </c>
      <c r="BG36" s="48">
        <v>11</v>
      </c>
      <c r="BH36" s="48">
        <v>7</v>
      </c>
      <c r="BI36" s="48">
        <v>7</v>
      </c>
      <c r="BJ36" s="48">
        <f t="shared" si="51"/>
        <v>14</v>
      </c>
      <c r="BK36" s="48">
        <v>2</v>
      </c>
      <c r="BL36" s="178"/>
      <c r="BM36" s="178"/>
      <c r="BN36" s="64">
        <v>9.5</v>
      </c>
      <c r="BP36" s="47" t="s">
        <v>404</v>
      </c>
      <c r="BQ36" s="47"/>
      <c r="BR36" s="177">
        <v>0</v>
      </c>
      <c r="BS36" s="177">
        <v>0</v>
      </c>
      <c r="BT36" s="177">
        <v>0</v>
      </c>
      <c r="BU36" s="177">
        <f>+BS36+BT36</f>
        <v>0</v>
      </c>
      <c r="BV36" s="177">
        <v>0</v>
      </c>
      <c r="BW36" s="202">
        <f t="shared" si="39"/>
        <v>2</v>
      </c>
      <c r="BX36" s="177">
        <f t="shared" si="39"/>
        <v>3</v>
      </c>
      <c r="BY36" s="177">
        <f t="shared" si="39"/>
        <v>0</v>
      </c>
      <c r="BZ36" s="177">
        <f t="shared" si="16"/>
        <v>3</v>
      </c>
      <c r="CA36" s="203">
        <f t="shared" si="17"/>
        <v>0</v>
      </c>
      <c r="CB36" s="48">
        <v>2</v>
      </c>
      <c r="CC36" s="48">
        <v>3</v>
      </c>
      <c r="CD36" s="48">
        <v>0</v>
      </c>
      <c r="CE36" s="48">
        <f t="shared" si="11"/>
        <v>3</v>
      </c>
      <c r="CF36" s="48">
        <v>0</v>
      </c>
      <c r="CG36" s="178"/>
    </row>
    <row r="37" spans="1:85" ht="16.5" customHeight="1" x14ac:dyDescent="0.25">
      <c r="A37" s="178"/>
      <c r="B37" s="321" t="s">
        <v>36</v>
      </c>
      <c r="C37" s="320" t="s">
        <v>708</v>
      </c>
      <c r="D37" s="320"/>
      <c r="E37" s="320"/>
      <c r="F37" s="320"/>
      <c r="G37" s="330"/>
      <c r="H37" s="332">
        <v>2</v>
      </c>
      <c r="I37" s="175" t="s">
        <v>188</v>
      </c>
      <c r="J37" s="174"/>
      <c r="K37" s="174"/>
      <c r="L37" s="175"/>
      <c r="M37" s="175" t="s">
        <v>254</v>
      </c>
      <c r="N37" s="175"/>
      <c r="O37" s="175"/>
      <c r="P37" s="175"/>
      <c r="Q37" s="178"/>
      <c r="R37" s="178"/>
      <c r="S37" s="323"/>
      <c r="T37" s="94">
        <v>8</v>
      </c>
      <c r="U37" s="106" t="s">
        <v>18</v>
      </c>
      <c r="V37" s="107"/>
      <c r="W37" s="106"/>
      <c r="X37" s="106"/>
      <c r="Y37" s="106" t="s">
        <v>177</v>
      </c>
      <c r="AA37" s="58"/>
      <c r="AB37" s="58">
        <v>15</v>
      </c>
      <c r="AC37" s="58">
        <v>6</v>
      </c>
      <c r="AD37" s="58">
        <v>5</v>
      </c>
      <c r="AE37" s="58">
        <v>4</v>
      </c>
      <c r="AF37" s="411">
        <f t="shared" si="52"/>
        <v>0.53333333333333333</v>
      </c>
      <c r="AG37" s="411"/>
      <c r="AH37" s="58">
        <v>0</v>
      </c>
      <c r="AI37" s="58">
        <v>0</v>
      </c>
      <c r="AJ37" s="58">
        <v>31</v>
      </c>
      <c r="AK37" s="58">
        <v>1</v>
      </c>
      <c r="AL37" s="58">
        <v>3</v>
      </c>
      <c r="AM37" s="79">
        <f t="shared" si="53"/>
        <v>2.0666666666666669</v>
      </c>
      <c r="AN37" s="177"/>
      <c r="AO37" s="177"/>
      <c r="AP37" s="177"/>
      <c r="AQ37" s="334"/>
      <c r="AR37" s="178"/>
      <c r="AS37" s="64">
        <v>9.5</v>
      </c>
      <c r="AT37" s="48">
        <v>9</v>
      </c>
      <c r="AU37" s="47" t="s">
        <v>166</v>
      </c>
      <c r="AV37" s="175" t="s">
        <v>307</v>
      </c>
      <c r="AW37" s="177">
        <v>0</v>
      </c>
      <c r="AX37" s="177">
        <v>0</v>
      </c>
      <c r="AY37" s="177">
        <v>0</v>
      </c>
      <c r="AZ37" s="177">
        <f t="shared" si="45"/>
        <v>0</v>
      </c>
      <c r="BA37" s="177">
        <v>0</v>
      </c>
      <c r="BB37" s="202">
        <f t="shared" si="46"/>
        <v>15</v>
      </c>
      <c r="BC37" s="177">
        <f t="shared" si="47"/>
        <v>22</v>
      </c>
      <c r="BD37" s="177">
        <f t="shared" si="48"/>
        <v>12</v>
      </c>
      <c r="BE37" s="177">
        <f t="shared" si="49"/>
        <v>34</v>
      </c>
      <c r="BF37" s="203">
        <f t="shared" si="50"/>
        <v>0</v>
      </c>
      <c r="BG37" s="48">
        <v>15</v>
      </c>
      <c r="BH37" s="48">
        <v>22</v>
      </c>
      <c r="BI37" s="48">
        <v>12</v>
      </c>
      <c r="BJ37" s="48">
        <f t="shared" si="51"/>
        <v>34</v>
      </c>
      <c r="BK37" s="48">
        <v>0</v>
      </c>
      <c r="BL37" s="178"/>
      <c r="BM37" s="178"/>
      <c r="BN37" s="64">
        <v>9</v>
      </c>
      <c r="BP37" s="47" t="s">
        <v>189</v>
      </c>
      <c r="BQ37" s="47"/>
      <c r="BR37" s="177">
        <v>1</v>
      </c>
      <c r="BS37" s="177">
        <v>1</v>
      </c>
      <c r="BT37" s="177">
        <v>0</v>
      </c>
      <c r="BU37" s="177">
        <f>+BS37+BT37</f>
        <v>1</v>
      </c>
      <c r="BV37" s="177">
        <v>0</v>
      </c>
      <c r="BW37" s="202">
        <f t="shared" si="39"/>
        <v>9</v>
      </c>
      <c r="BX37" s="177">
        <f t="shared" si="39"/>
        <v>4</v>
      </c>
      <c r="BY37" s="177">
        <f t="shared" si="39"/>
        <v>5</v>
      </c>
      <c r="BZ37" s="177">
        <f t="shared" si="16"/>
        <v>9</v>
      </c>
      <c r="CA37" s="203">
        <f t="shared" si="17"/>
        <v>0</v>
      </c>
      <c r="CB37" s="48">
        <v>8</v>
      </c>
      <c r="CC37" s="48">
        <v>3</v>
      </c>
      <c r="CD37" s="48">
        <v>5</v>
      </c>
      <c r="CE37" s="48">
        <f t="shared" si="11"/>
        <v>8</v>
      </c>
      <c r="CF37" s="48">
        <v>0</v>
      </c>
      <c r="CG37" s="178"/>
    </row>
    <row r="38" spans="1:85" ht="16.5" customHeight="1" x14ac:dyDescent="0.25">
      <c r="A38" s="178"/>
      <c r="C38" s="320" t="s">
        <v>709</v>
      </c>
      <c r="Q38" s="178"/>
      <c r="R38" s="178"/>
      <c r="S38" s="323"/>
      <c r="T38" s="94">
        <v>7.5</v>
      </c>
      <c r="U38" s="106" t="s">
        <v>149</v>
      </c>
      <c r="V38" s="107"/>
      <c r="W38" s="106"/>
      <c r="X38" s="106"/>
      <c r="Y38" s="106" t="s">
        <v>23</v>
      </c>
      <c r="AA38" s="58"/>
      <c r="AB38" s="58">
        <v>14</v>
      </c>
      <c r="AC38" s="58">
        <v>8</v>
      </c>
      <c r="AD38" s="58">
        <v>5</v>
      </c>
      <c r="AE38" s="58">
        <v>1</v>
      </c>
      <c r="AF38" s="411">
        <f t="shared" si="52"/>
        <v>0.6071428571428571</v>
      </c>
      <c r="AG38" s="411"/>
      <c r="AH38" s="58">
        <v>0</v>
      </c>
      <c r="AI38" s="58">
        <v>1</v>
      </c>
      <c r="AJ38" s="58">
        <v>39</v>
      </c>
      <c r="AK38" s="58">
        <v>1</v>
      </c>
      <c r="AL38" s="58">
        <v>1</v>
      </c>
      <c r="AM38" s="79">
        <f t="shared" si="53"/>
        <v>2.7857142857142856</v>
      </c>
      <c r="AN38" s="177"/>
      <c r="AO38" s="177"/>
      <c r="AP38" s="177"/>
      <c r="AQ38" s="334"/>
      <c r="AR38" s="178"/>
      <c r="AS38" s="64">
        <v>7</v>
      </c>
      <c r="AT38" s="48">
        <v>8</v>
      </c>
      <c r="AU38" s="47" t="s">
        <v>167</v>
      </c>
      <c r="AV38" s="175" t="s">
        <v>307</v>
      </c>
      <c r="AW38" s="177">
        <v>0</v>
      </c>
      <c r="AX38" s="177">
        <v>0</v>
      </c>
      <c r="AY38" s="177">
        <v>0</v>
      </c>
      <c r="AZ38" s="177">
        <f t="shared" si="45"/>
        <v>0</v>
      </c>
      <c r="BA38" s="177">
        <v>0</v>
      </c>
      <c r="BB38" s="202">
        <f t="shared" si="46"/>
        <v>13</v>
      </c>
      <c r="BC38" s="177">
        <f t="shared" si="47"/>
        <v>3</v>
      </c>
      <c r="BD38" s="177">
        <f t="shared" si="48"/>
        <v>5</v>
      </c>
      <c r="BE38" s="177">
        <f t="shared" si="49"/>
        <v>8</v>
      </c>
      <c r="BF38" s="203">
        <f t="shared" si="50"/>
        <v>2</v>
      </c>
      <c r="BG38" s="48">
        <v>13</v>
      </c>
      <c r="BH38" s="48">
        <v>3</v>
      </c>
      <c r="BI38" s="48">
        <v>5</v>
      </c>
      <c r="BJ38" s="48">
        <f t="shared" si="51"/>
        <v>8</v>
      </c>
      <c r="BK38" s="48">
        <v>2</v>
      </c>
      <c r="BL38" s="178"/>
      <c r="BM38" s="178"/>
      <c r="BN38" s="64">
        <v>7.5</v>
      </c>
      <c r="BP38" s="47" t="s">
        <v>612</v>
      </c>
      <c r="BQ38" s="47"/>
      <c r="BR38" s="177">
        <v>0</v>
      </c>
      <c r="BS38" s="177">
        <v>0</v>
      </c>
      <c r="BT38" s="177">
        <v>0</v>
      </c>
      <c r="BU38" s="177">
        <f>+BS38+BT38</f>
        <v>0</v>
      </c>
      <c r="BV38" s="177">
        <v>0</v>
      </c>
      <c r="BW38" s="202">
        <f t="shared" ref="BW38:BY52" si="54">+CB38+BR38</f>
        <v>1</v>
      </c>
      <c r="BX38" s="177">
        <f t="shared" si="54"/>
        <v>0</v>
      </c>
      <c r="BY38" s="177">
        <f t="shared" si="54"/>
        <v>0</v>
      </c>
      <c r="BZ38" s="177">
        <f t="shared" si="16"/>
        <v>0</v>
      </c>
      <c r="CA38" s="203">
        <f t="shared" si="17"/>
        <v>0</v>
      </c>
      <c r="CB38" s="48">
        <v>1</v>
      </c>
      <c r="CC38" s="48">
        <v>0</v>
      </c>
      <c r="CD38" s="48">
        <v>0</v>
      </c>
      <c r="CE38" s="48">
        <f t="shared" si="11"/>
        <v>0</v>
      </c>
      <c r="CF38" s="48">
        <v>0</v>
      </c>
      <c r="CG38" s="178"/>
    </row>
    <row r="39" spans="1:85" ht="16.5" customHeight="1" x14ac:dyDescent="0.25">
      <c r="A39" s="178"/>
      <c r="B39" s="212"/>
      <c r="C39" s="224"/>
      <c r="D39" s="224"/>
      <c r="E39" s="224"/>
      <c r="F39" s="224"/>
      <c r="G39" s="224"/>
      <c r="H39" s="224"/>
      <c r="I39" s="224"/>
      <c r="J39" s="225"/>
      <c r="K39" s="225"/>
      <c r="L39" s="225"/>
      <c r="M39" s="225"/>
      <c r="N39" s="225"/>
      <c r="O39" s="225"/>
      <c r="P39" s="225"/>
      <c r="Q39" s="178"/>
      <c r="R39" s="178"/>
      <c r="S39" s="323"/>
      <c r="T39" s="94">
        <v>7</v>
      </c>
      <c r="U39" s="106" t="s">
        <v>24</v>
      </c>
      <c r="V39" s="107"/>
      <c r="W39" s="106"/>
      <c r="X39" s="106"/>
      <c r="Y39" s="106" t="s">
        <v>25</v>
      </c>
      <c r="AA39" s="58"/>
      <c r="AB39" s="58">
        <v>15</v>
      </c>
      <c r="AC39" s="58">
        <v>7</v>
      </c>
      <c r="AD39" s="58">
        <v>7</v>
      </c>
      <c r="AE39" s="58">
        <v>1</v>
      </c>
      <c r="AF39" s="411">
        <f t="shared" si="52"/>
        <v>0.5</v>
      </c>
      <c r="AG39" s="411"/>
      <c r="AH39" s="58">
        <v>2</v>
      </c>
      <c r="AI39" s="58">
        <v>0</v>
      </c>
      <c r="AJ39" s="58">
        <v>47</v>
      </c>
      <c r="AK39" s="58">
        <v>1</v>
      </c>
      <c r="AL39" s="58">
        <v>1</v>
      </c>
      <c r="AM39" s="79">
        <f t="shared" si="53"/>
        <v>3.1333333333333333</v>
      </c>
      <c r="AN39" s="177"/>
      <c r="AO39" s="177"/>
      <c r="AP39" s="177"/>
      <c r="AQ39" s="334"/>
      <c r="AR39" s="178"/>
      <c r="AS39" s="64">
        <v>7.5</v>
      </c>
      <c r="AT39" s="48">
        <v>4</v>
      </c>
      <c r="AU39" s="47" t="s">
        <v>59</v>
      </c>
      <c r="AV39" s="175" t="s">
        <v>307</v>
      </c>
      <c r="AW39" s="177">
        <v>2</v>
      </c>
      <c r="AX39" s="177">
        <v>0</v>
      </c>
      <c r="AY39" s="177">
        <v>0</v>
      </c>
      <c r="AZ39" s="177">
        <f t="shared" si="45"/>
        <v>0</v>
      </c>
      <c r="BA39" s="177">
        <v>2</v>
      </c>
      <c r="BB39" s="202">
        <f t="shared" si="46"/>
        <v>14</v>
      </c>
      <c r="BC39" s="177">
        <f t="shared" si="47"/>
        <v>0</v>
      </c>
      <c r="BD39" s="177">
        <f t="shared" si="48"/>
        <v>7</v>
      </c>
      <c r="BE39" s="177">
        <f t="shared" si="49"/>
        <v>7</v>
      </c>
      <c r="BF39" s="203">
        <f t="shared" si="50"/>
        <v>2</v>
      </c>
      <c r="BG39" s="48">
        <v>12</v>
      </c>
      <c r="BH39" s="48">
        <v>0</v>
      </c>
      <c r="BI39" s="48">
        <v>7</v>
      </c>
      <c r="BJ39" s="48">
        <f t="shared" si="51"/>
        <v>7</v>
      </c>
      <c r="BK39" s="48">
        <v>0</v>
      </c>
      <c r="BL39" s="178"/>
      <c r="BM39" s="178"/>
      <c r="BN39" s="64">
        <v>7</v>
      </c>
      <c r="BP39" s="47" t="s">
        <v>267</v>
      </c>
      <c r="BQ39" s="47" t="s">
        <v>696</v>
      </c>
      <c r="BR39" s="177"/>
      <c r="BS39" s="177"/>
      <c r="BT39" s="177"/>
      <c r="BU39" s="177"/>
      <c r="BV39" s="177"/>
      <c r="BW39" s="202">
        <f t="shared" si="54"/>
        <v>12</v>
      </c>
      <c r="BX39" s="177">
        <f t="shared" si="54"/>
        <v>5</v>
      </c>
      <c r="BY39" s="177">
        <f t="shared" si="54"/>
        <v>4</v>
      </c>
      <c r="BZ39" s="177">
        <f t="shared" si="16"/>
        <v>9</v>
      </c>
      <c r="CA39" s="203">
        <f t="shared" si="17"/>
        <v>2</v>
      </c>
      <c r="CB39" s="48">
        <v>12</v>
      </c>
      <c r="CC39" s="48">
        <v>5</v>
      </c>
      <c r="CD39" s="48">
        <v>4</v>
      </c>
      <c r="CE39" s="48">
        <f t="shared" si="11"/>
        <v>9</v>
      </c>
      <c r="CF39" s="48">
        <v>2</v>
      </c>
      <c r="CG39" s="178"/>
    </row>
    <row r="40" spans="1:85" ht="16.5" customHeight="1" x14ac:dyDescent="0.25">
      <c r="A40" s="178"/>
      <c r="B40" s="333" t="s">
        <v>93</v>
      </c>
      <c r="C40" s="327" t="s">
        <v>645</v>
      </c>
      <c r="D40" s="324"/>
      <c r="E40" s="328"/>
      <c r="F40" s="328"/>
      <c r="G40" s="330">
        <v>3</v>
      </c>
      <c r="H40" s="177">
        <v>2</v>
      </c>
      <c r="I40" s="175" t="s">
        <v>71</v>
      </c>
      <c r="J40" s="175"/>
      <c r="K40" s="175"/>
      <c r="L40" s="175" t="s">
        <v>723</v>
      </c>
      <c r="M40" s="175"/>
      <c r="N40" s="175"/>
      <c r="O40" s="175"/>
      <c r="P40" s="175"/>
      <c r="Q40" s="178"/>
      <c r="R40" s="178"/>
      <c r="S40" s="323"/>
      <c r="T40" s="94">
        <v>8</v>
      </c>
      <c r="U40" s="106" t="s">
        <v>126</v>
      </c>
      <c r="V40" s="107"/>
      <c r="W40" s="106"/>
      <c r="X40" s="106"/>
      <c r="Y40" s="106" t="s">
        <v>21</v>
      </c>
      <c r="AA40" s="58"/>
      <c r="AB40" s="58">
        <v>15</v>
      </c>
      <c r="AC40" s="58">
        <v>3</v>
      </c>
      <c r="AD40" s="58">
        <v>10</v>
      </c>
      <c r="AE40" s="58">
        <v>2</v>
      </c>
      <c r="AF40" s="411">
        <f t="shared" si="52"/>
        <v>0.26666666666666666</v>
      </c>
      <c r="AG40" s="411"/>
      <c r="AH40" s="58">
        <v>0</v>
      </c>
      <c r="AI40" s="58">
        <v>0</v>
      </c>
      <c r="AJ40" s="58">
        <v>49</v>
      </c>
      <c r="AK40" s="58">
        <v>1</v>
      </c>
      <c r="AL40" s="58">
        <v>0</v>
      </c>
      <c r="AM40" s="79">
        <f t="shared" si="53"/>
        <v>3.2666666666666666</v>
      </c>
      <c r="AN40" s="177"/>
      <c r="AO40" s="177"/>
      <c r="AP40" s="177"/>
      <c r="AQ40" s="334"/>
      <c r="AR40" s="178"/>
      <c r="AS40" s="64">
        <v>7.5</v>
      </c>
      <c r="AT40" s="48">
        <v>13</v>
      </c>
      <c r="AU40" s="47" t="s">
        <v>38</v>
      </c>
      <c r="AV40" s="175" t="s">
        <v>307</v>
      </c>
      <c r="AW40" s="177">
        <v>2</v>
      </c>
      <c r="AX40" s="177">
        <v>0</v>
      </c>
      <c r="AY40" s="177">
        <v>0</v>
      </c>
      <c r="AZ40" s="177">
        <f t="shared" si="45"/>
        <v>0</v>
      </c>
      <c r="BA40" s="177">
        <v>0</v>
      </c>
      <c r="BB40" s="202">
        <f t="shared" si="46"/>
        <v>15</v>
      </c>
      <c r="BC40" s="177">
        <f t="shared" si="47"/>
        <v>0</v>
      </c>
      <c r="BD40" s="177">
        <f t="shared" si="48"/>
        <v>7</v>
      </c>
      <c r="BE40" s="177">
        <f t="shared" si="49"/>
        <v>7</v>
      </c>
      <c r="BF40" s="203">
        <f t="shared" si="50"/>
        <v>0</v>
      </c>
      <c r="BG40" s="48">
        <v>13</v>
      </c>
      <c r="BH40" s="48">
        <v>0</v>
      </c>
      <c r="BI40" s="48">
        <v>7</v>
      </c>
      <c r="BJ40" s="48">
        <f t="shared" si="51"/>
        <v>7</v>
      </c>
      <c r="BK40" s="48">
        <v>0</v>
      </c>
      <c r="BL40" s="178"/>
      <c r="BM40" s="178"/>
      <c r="BN40" s="64">
        <v>9</v>
      </c>
      <c r="BP40" s="47" t="s">
        <v>207</v>
      </c>
      <c r="BQ40" s="47"/>
      <c r="BR40" s="177">
        <v>0</v>
      </c>
      <c r="BS40" s="177">
        <v>0</v>
      </c>
      <c r="BT40" s="177">
        <v>0</v>
      </c>
      <c r="BU40" s="177">
        <f>+BS40+BT40</f>
        <v>0</v>
      </c>
      <c r="BV40" s="177">
        <v>0</v>
      </c>
      <c r="BW40" s="202">
        <f t="shared" si="54"/>
        <v>3</v>
      </c>
      <c r="BX40" s="177">
        <f t="shared" si="54"/>
        <v>2</v>
      </c>
      <c r="BY40" s="177">
        <f t="shared" si="54"/>
        <v>0</v>
      </c>
      <c r="BZ40" s="177">
        <f t="shared" si="16"/>
        <v>2</v>
      </c>
      <c r="CA40" s="203">
        <f t="shared" si="17"/>
        <v>0</v>
      </c>
      <c r="CB40" s="48">
        <v>3</v>
      </c>
      <c r="CC40" s="48">
        <v>2</v>
      </c>
      <c r="CD40" s="48">
        <v>0</v>
      </c>
      <c r="CE40" s="48">
        <f t="shared" si="11"/>
        <v>2</v>
      </c>
      <c r="CF40" s="48">
        <v>0</v>
      </c>
      <c r="CG40" s="178"/>
    </row>
    <row r="41" spans="1:85" ht="16.5" customHeight="1" x14ac:dyDescent="0.25">
      <c r="A41" s="178"/>
      <c r="B41" s="177" t="s">
        <v>36</v>
      </c>
      <c r="C41" s="320" t="s">
        <v>710</v>
      </c>
      <c r="D41" s="320"/>
      <c r="E41" s="320"/>
      <c r="F41" s="324"/>
      <c r="G41" s="330"/>
      <c r="H41" s="177">
        <v>2</v>
      </c>
      <c r="I41" s="175" t="s">
        <v>71</v>
      </c>
      <c r="J41" s="175"/>
      <c r="K41" s="175"/>
      <c r="L41" s="175" t="s">
        <v>715</v>
      </c>
      <c r="M41" s="175"/>
      <c r="N41" s="175"/>
      <c r="O41" s="175"/>
      <c r="P41" s="175"/>
      <c r="Q41" s="178"/>
      <c r="R41" s="178"/>
      <c r="S41" s="323"/>
      <c r="T41" s="94">
        <v>7</v>
      </c>
      <c r="U41" s="106" t="s">
        <v>22</v>
      </c>
      <c r="V41" s="107"/>
      <c r="W41" s="106"/>
      <c r="X41" s="106"/>
      <c r="Y41" s="106" t="s">
        <v>15</v>
      </c>
      <c r="AA41" s="58"/>
      <c r="AB41" s="58">
        <v>14</v>
      </c>
      <c r="AC41" s="58">
        <v>4</v>
      </c>
      <c r="AD41" s="58">
        <v>6</v>
      </c>
      <c r="AE41" s="58">
        <v>4</v>
      </c>
      <c r="AF41" s="411">
        <f t="shared" si="52"/>
        <v>0.42857142857142855</v>
      </c>
      <c r="AG41" s="411"/>
      <c r="AH41" s="58">
        <v>0</v>
      </c>
      <c r="AI41" s="58">
        <v>1</v>
      </c>
      <c r="AJ41" s="58">
        <v>49</v>
      </c>
      <c r="AK41" s="58">
        <v>0</v>
      </c>
      <c r="AL41" s="58">
        <v>0</v>
      </c>
      <c r="AM41" s="79">
        <f t="shared" si="53"/>
        <v>3.5</v>
      </c>
      <c r="AN41" s="177"/>
      <c r="AO41" s="177"/>
      <c r="AP41" s="177"/>
      <c r="AQ41" s="334"/>
      <c r="AR41" s="178"/>
      <c r="AS41" s="64">
        <v>6</v>
      </c>
      <c r="AT41" s="48">
        <v>3</v>
      </c>
      <c r="AU41" s="47" t="s">
        <v>67</v>
      </c>
      <c r="AV41" s="175" t="s">
        <v>307</v>
      </c>
      <c r="AW41" s="177">
        <v>0</v>
      </c>
      <c r="AX41" s="177">
        <v>0</v>
      </c>
      <c r="AY41" s="177">
        <v>0</v>
      </c>
      <c r="AZ41" s="177">
        <f t="shared" si="45"/>
        <v>0</v>
      </c>
      <c r="BA41" s="177">
        <v>0</v>
      </c>
      <c r="BB41" s="202">
        <f t="shared" si="46"/>
        <v>5</v>
      </c>
      <c r="BC41" s="177">
        <f t="shared" si="47"/>
        <v>0</v>
      </c>
      <c r="BD41" s="177">
        <f t="shared" si="48"/>
        <v>5</v>
      </c>
      <c r="BE41" s="177">
        <f t="shared" si="49"/>
        <v>5</v>
      </c>
      <c r="BF41" s="203">
        <f t="shared" si="50"/>
        <v>0</v>
      </c>
      <c r="BG41" s="48">
        <v>5</v>
      </c>
      <c r="BH41" s="48">
        <v>0</v>
      </c>
      <c r="BI41" s="48">
        <v>5</v>
      </c>
      <c r="BJ41" s="48">
        <f t="shared" si="51"/>
        <v>5</v>
      </c>
      <c r="BK41" s="48">
        <v>0</v>
      </c>
      <c r="BL41" s="178"/>
      <c r="BM41" s="178"/>
      <c r="BN41" s="64">
        <v>8</v>
      </c>
      <c r="BP41" s="47" t="s">
        <v>296</v>
      </c>
      <c r="BQ41" s="47"/>
      <c r="BR41" s="177">
        <v>0</v>
      </c>
      <c r="BS41" s="177">
        <v>0</v>
      </c>
      <c r="BT41" s="177">
        <v>0</v>
      </c>
      <c r="BU41" s="177">
        <f>+BS41+BT41</f>
        <v>0</v>
      </c>
      <c r="BV41" s="177">
        <v>0</v>
      </c>
      <c r="BW41" s="202">
        <f t="shared" si="54"/>
        <v>3</v>
      </c>
      <c r="BX41" s="177">
        <f t="shared" si="54"/>
        <v>0</v>
      </c>
      <c r="BY41" s="177">
        <f t="shared" si="54"/>
        <v>1</v>
      </c>
      <c r="BZ41" s="177">
        <f t="shared" si="16"/>
        <v>1</v>
      </c>
      <c r="CA41" s="203">
        <f t="shared" si="17"/>
        <v>0</v>
      </c>
      <c r="CB41" s="48">
        <v>3</v>
      </c>
      <c r="CC41" s="48">
        <v>0</v>
      </c>
      <c r="CD41" s="48">
        <v>1</v>
      </c>
      <c r="CE41" s="48">
        <f t="shared" si="11"/>
        <v>1</v>
      </c>
      <c r="CF41" s="48">
        <v>0</v>
      </c>
      <c r="CG41" s="178"/>
    </row>
    <row r="42" spans="1:85" ht="16.5" customHeight="1" x14ac:dyDescent="0.25">
      <c r="A42" s="178"/>
      <c r="C42" s="320"/>
      <c r="D42" s="320"/>
      <c r="E42" s="320"/>
      <c r="F42" s="18"/>
      <c r="G42" s="18"/>
      <c r="H42" s="177">
        <v>2</v>
      </c>
      <c r="I42" s="175" t="s">
        <v>443</v>
      </c>
      <c r="L42" s="175" t="s">
        <v>517</v>
      </c>
      <c r="M42" s="175"/>
      <c r="N42" s="175"/>
      <c r="O42" s="175"/>
      <c r="P42" s="175"/>
      <c r="Q42" s="178"/>
      <c r="R42" s="178"/>
      <c r="S42" s="323"/>
      <c r="T42" s="94">
        <v>7.5</v>
      </c>
      <c r="U42" s="106" t="s">
        <v>127</v>
      </c>
      <c r="V42" s="107"/>
      <c r="W42" s="106"/>
      <c r="X42" s="106"/>
      <c r="Y42" s="106" t="s">
        <v>19</v>
      </c>
      <c r="AA42" s="58"/>
      <c r="AB42" s="58">
        <v>15</v>
      </c>
      <c r="AC42" s="58">
        <v>3</v>
      </c>
      <c r="AD42" s="58">
        <v>9</v>
      </c>
      <c r="AE42" s="58">
        <v>3</v>
      </c>
      <c r="AF42" s="411">
        <f t="shared" si="52"/>
        <v>0.3</v>
      </c>
      <c r="AG42" s="411"/>
      <c r="AH42" s="58">
        <v>0</v>
      </c>
      <c r="AI42" s="58">
        <v>1</v>
      </c>
      <c r="AJ42" s="58">
        <v>56</v>
      </c>
      <c r="AK42" s="58">
        <v>1</v>
      </c>
      <c r="AL42" s="58">
        <v>0</v>
      </c>
      <c r="AM42" s="79">
        <f t="shared" si="53"/>
        <v>3.7333333333333334</v>
      </c>
      <c r="AN42" s="177"/>
      <c r="AO42" s="177"/>
      <c r="AP42" s="177"/>
      <c r="AQ42" s="334"/>
      <c r="AR42" s="178"/>
      <c r="AS42" s="64">
        <v>6.5</v>
      </c>
      <c r="AT42" s="48">
        <v>34</v>
      </c>
      <c r="AU42" s="47" t="s">
        <v>139</v>
      </c>
      <c r="AV42" s="175" t="s">
        <v>307</v>
      </c>
      <c r="AW42" s="177">
        <v>2</v>
      </c>
      <c r="AX42" s="177">
        <v>0</v>
      </c>
      <c r="AY42" s="177">
        <v>0</v>
      </c>
      <c r="AZ42" s="177">
        <f t="shared" si="45"/>
        <v>0</v>
      </c>
      <c r="BA42" s="177">
        <v>0</v>
      </c>
      <c r="BB42" s="202">
        <f t="shared" si="46"/>
        <v>13</v>
      </c>
      <c r="BC42" s="177">
        <f t="shared" si="47"/>
        <v>0</v>
      </c>
      <c r="BD42" s="177">
        <f t="shared" si="48"/>
        <v>5</v>
      </c>
      <c r="BE42" s="177">
        <f t="shared" si="49"/>
        <v>5</v>
      </c>
      <c r="BF42" s="203">
        <f t="shared" si="50"/>
        <v>0</v>
      </c>
      <c r="BG42" s="48">
        <v>11</v>
      </c>
      <c r="BH42" s="48">
        <v>0</v>
      </c>
      <c r="BI42" s="48">
        <v>5</v>
      </c>
      <c r="BJ42" s="48">
        <f t="shared" si="51"/>
        <v>5</v>
      </c>
      <c r="BK42" s="48">
        <v>0</v>
      </c>
      <c r="BL42" s="178"/>
      <c r="BM42" s="178"/>
      <c r="BN42" s="64">
        <v>6</v>
      </c>
      <c r="BP42" s="47" t="s">
        <v>305</v>
      </c>
      <c r="BQ42" s="47" t="s">
        <v>694</v>
      </c>
      <c r="BR42" s="177"/>
      <c r="BS42" s="177"/>
      <c r="BT42" s="177"/>
      <c r="BU42" s="177"/>
      <c r="BV42" s="177"/>
      <c r="BW42" s="202">
        <f t="shared" si="54"/>
        <v>12</v>
      </c>
      <c r="BX42" s="177">
        <f t="shared" si="54"/>
        <v>0</v>
      </c>
      <c r="BY42" s="177">
        <f t="shared" si="54"/>
        <v>0</v>
      </c>
      <c r="BZ42" s="177">
        <f t="shared" si="16"/>
        <v>0</v>
      </c>
      <c r="CA42" s="203">
        <f t="shared" si="17"/>
        <v>0</v>
      </c>
      <c r="CB42" s="48">
        <v>12</v>
      </c>
      <c r="CC42" s="48">
        <v>0</v>
      </c>
      <c r="CD42" s="48">
        <v>0</v>
      </c>
      <c r="CE42" s="48">
        <f t="shared" si="11"/>
        <v>0</v>
      </c>
      <c r="CF42" s="48">
        <v>0</v>
      </c>
      <c r="CG42" s="178"/>
    </row>
    <row r="43" spans="1:85" ht="16.5" customHeight="1" thickBot="1" x14ac:dyDescent="0.3">
      <c r="A43" s="178"/>
      <c r="C43" s="320"/>
      <c r="D43" s="320"/>
      <c r="E43" s="320"/>
      <c r="F43" s="18"/>
      <c r="H43" s="177"/>
      <c r="I43" s="175"/>
      <c r="L43" s="175"/>
      <c r="M43" s="175"/>
      <c r="N43" s="175"/>
      <c r="O43" s="175"/>
      <c r="P43" s="175"/>
      <c r="Q43" s="178"/>
      <c r="R43" s="178"/>
      <c r="S43" s="323"/>
      <c r="T43" s="72"/>
      <c r="U43" s="41" t="s">
        <v>26</v>
      </c>
      <c r="W43" s="41"/>
      <c r="X43" s="41"/>
      <c r="Y43" s="42"/>
      <c r="Z43" s="41"/>
      <c r="AA43" s="43"/>
      <c r="AB43" s="43">
        <f>+AB106</f>
        <v>8.5</v>
      </c>
      <c r="AC43" s="43">
        <f>+AC106</f>
        <v>5</v>
      </c>
      <c r="AD43" s="43">
        <f>+AD106</f>
        <v>3</v>
      </c>
      <c r="AE43" s="43">
        <f>+AE106</f>
        <v>1</v>
      </c>
      <c r="AF43" s="412">
        <f>+AF106</f>
        <v>0.6470588235294118</v>
      </c>
      <c r="AG43" s="412"/>
      <c r="AH43" s="43">
        <f t="shared" ref="AH43:AM43" si="55">+AH106</f>
        <v>2</v>
      </c>
      <c r="AI43" s="43">
        <f t="shared" si="55"/>
        <v>0</v>
      </c>
      <c r="AJ43" s="43">
        <f t="shared" si="55"/>
        <v>18</v>
      </c>
      <c r="AK43" s="43">
        <f t="shared" si="55"/>
        <v>0</v>
      </c>
      <c r="AL43" s="43">
        <f t="shared" si="55"/>
        <v>0</v>
      </c>
      <c r="AM43" s="57">
        <f t="shared" si="55"/>
        <v>2.1176470588235294</v>
      </c>
      <c r="AN43" s="177"/>
      <c r="AO43" s="177"/>
      <c r="AP43" s="177"/>
      <c r="AQ43" s="334"/>
      <c r="AR43" s="178"/>
      <c r="AS43" s="64">
        <v>6</v>
      </c>
      <c r="AT43" s="48">
        <v>5</v>
      </c>
      <c r="AU43" s="47" t="s">
        <v>362</v>
      </c>
      <c r="AV43" s="175" t="s">
        <v>307</v>
      </c>
      <c r="AW43" s="177">
        <v>2</v>
      </c>
      <c r="AX43" s="177">
        <v>0</v>
      </c>
      <c r="AY43" s="177">
        <v>0</v>
      </c>
      <c r="AZ43" s="177">
        <f t="shared" si="45"/>
        <v>0</v>
      </c>
      <c r="BA43" s="177">
        <v>0</v>
      </c>
      <c r="BB43" s="202">
        <f t="shared" si="46"/>
        <v>12</v>
      </c>
      <c r="BC43" s="177">
        <f t="shared" si="47"/>
        <v>0</v>
      </c>
      <c r="BD43" s="177">
        <f t="shared" si="48"/>
        <v>4</v>
      </c>
      <c r="BE43" s="177">
        <f t="shared" si="49"/>
        <v>4</v>
      </c>
      <c r="BF43" s="203">
        <f t="shared" si="50"/>
        <v>2</v>
      </c>
      <c r="BG43" s="48">
        <v>10</v>
      </c>
      <c r="BH43" s="48">
        <v>0</v>
      </c>
      <c r="BI43" s="48">
        <v>4</v>
      </c>
      <c r="BJ43" s="48">
        <f t="shared" si="51"/>
        <v>4</v>
      </c>
      <c r="BK43" s="48">
        <v>2</v>
      </c>
      <c r="BL43" s="178"/>
      <c r="BM43" s="178"/>
      <c r="BN43" s="64">
        <v>7</v>
      </c>
      <c r="BP43" s="47" t="s">
        <v>369</v>
      </c>
      <c r="BQ43" s="47"/>
      <c r="BR43" s="177">
        <v>0</v>
      </c>
      <c r="BS43" s="177">
        <v>0</v>
      </c>
      <c r="BT43" s="177">
        <v>0</v>
      </c>
      <c r="BU43" s="177">
        <f t="shared" ref="BU43:BU49" si="56">+BS43+BT43</f>
        <v>0</v>
      </c>
      <c r="BV43" s="177">
        <v>0</v>
      </c>
      <c r="BW43" s="202">
        <f t="shared" si="54"/>
        <v>5</v>
      </c>
      <c r="BX43" s="177">
        <f t="shared" si="54"/>
        <v>2</v>
      </c>
      <c r="BY43" s="177">
        <f t="shared" si="54"/>
        <v>5</v>
      </c>
      <c r="BZ43" s="177">
        <f t="shared" si="16"/>
        <v>7</v>
      </c>
      <c r="CA43" s="203">
        <f t="shared" si="17"/>
        <v>0</v>
      </c>
      <c r="CB43" s="48">
        <v>5</v>
      </c>
      <c r="CC43" s="48">
        <v>2</v>
      </c>
      <c r="CD43" s="48">
        <v>5</v>
      </c>
      <c r="CE43" s="48">
        <f t="shared" si="11"/>
        <v>7</v>
      </c>
      <c r="CF43" s="48">
        <v>0</v>
      </c>
      <c r="CG43" s="178"/>
    </row>
    <row r="44" spans="1:85" ht="16.5" customHeight="1" thickBot="1" x14ac:dyDescent="0.3">
      <c r="A44" s="178"/>
      <c r="B44" s="328"/>
      <c r="C44" s="327" t="s">
        <v>647</v>
      </c>
      <c r="D44" s="324"/>
      <c r="E44" s="324"/>
      <c r="F44" s="328"/>
      <c r="G44" s="332">
        <v>2</v>
      </c>
      <c r="H44" s="177">
        <v>1</v>
      </c>
      <c r="I44" s="175" t="s">
        <v>90</v>
      </c>
      <c r="J44" s="174"/>
      <c r="K44" s="174"/>
      <c r="L44" s="175" t="s">
        <v>714</v>
      </c>
      <c r="M44" s="175"/>
      <c r="N44" s="175"/>
      <c r="O44" s="175"/>
      <c r="P44" s="175"/>
      <c r="Q44" s="178"/>
      <c r="R44" s="178"/>
      <c r="S44" s="323"/>
      <c r="T44" s="84"/>
      <c r="U44" s="84"/>
      <c r="V44" s="83" t="s">
        <v>653</v>
      </c>
      <c r="W44" s="84"/>
      <c r="X44" s="84"/>
      <c r="Y44" s="84"/>
      <c r="Z44" s="83"/>
      <c r="AA44" s="68"/>
      <c r="AB44" s="68">
        <f t="shared" ref="AB44:AE44" si="57">SUM(AB35:AB43)</f>
        <v>120</v>
      </c>
      <c r="AC44" s="68">
        <f t="shared" si="57"/>
        <v>50</v>
      </c>
      <c r="AD44" s="68">
        <f t="shared" si="57"/>
        <v>50</v>
      </c>
      <c r="AE44" s="68">
        <f t="shared" si="57"/>
        <v>20</v>
      </c>
      <c r="AF44" s="413">
        <f t="shared" ref="AF44" si="58">+(AC44*2+AE44)/(2*AB44)</f>
        <v>0.5</v>
      </c>
      <c r="AG44" s="413"/>
      <c r="AH44" s="68">
        <f t="shared" ref="AH44:AL44" si="59">SUM(AH35:AH43)</f>
        <v>4</v>
      </c>
      <c r="AI44" s="68">
        <f t="shared" si="59"/>
        <v>6</v>
      </c>
      <c r="AJ44" s="68">
        <f t="shared" si="59"/>
        <v>324</v>
      </c>
      <c r="AK44" s="68">
        <f t="shared" si="59"/>
        <v>5</v>
      </c>
      <c r="AL44" s="68">
        <f t="shared" si="59"/>
        <v>12</v>
      </c>
      <c r="AM44" s="85">
        <f>+AJ44/AB44</f>
        <v>2.7</v>
      </c>
      <c r="AN44" s="177"/>
      <c r="AO44" s="177"/>
      <c r="AP44" s="177"/>
      <c r="AQ44" s="334"/>
      <c r="AR44" s="178"/>
      <c r="AS44" s="33" t="s">
        <v>245</v>
      </c>
      <c r="AT44" s="216"/>
      <c r="AU44" s="216"/>
      <c r="AV44" s="216"/>
      <c r="AW44" s="217">
        <f>SUM(AW33:AW43)</f>
        <v>20</v>
      </c>
      <c r="AX44" s="217">
        <f t="shared" ref="AX44:AY44" si="60">SUM(AX33:AX43)</f>
        <v>3</v>
      </c>
      <c r="AY44" s="217">
        <f t="shared" si="60"/>
        <v>5</v>
      </c>
      <c r="AZ44" s="217">
        <f t="shared" si="43"/>
        <v>8</v>
      </c>
      <c r="BA44" s="217">
        <f>SUM(BA33:BA43)</f>
        <v>6</v>
      </c>
      <c r="BB44" s="218">
        <f t="shared" ref="BB44:BF59" si="61">+AW44+BG44</f>
        <v>167</v>
      </c>
      <c r="BC44" s="217">
        <f t="shared" si="61"/>
        <v>54</v>
      </c>
      <c r="BD44" s="217">
        <f t="shared" si="61"/>
        <v>74</v>
      </c>
      <c r="BE44" s="217">
        <f t="shared" si="61"/>
        <v>128</v>
      </c>
      <c r="BF44" s="219">
        <f t="shared" si="61"/>
        <v>30</v>
      </c>
      <c r="BG44" s="217">
        <f>+SUM(BG33:BG43)</f>
        <v>147</v>
      </c>
      <c r="BH44" s="217">
        <f t="shared" ref="BH44" si="62">+SUM(BH33:BH43)</f>
        <v>51</v>
      </c>
      <c r="BI44" s="217">
        <f>+SUM(BI33:BI43)+SUMIF($Y$35:$Y$42,"Dive",$AI$35:$AI$42)</f>
        <v>69</v>
      </c>
      <c r="BJ44" s="217">
        <f>+BI44+BH44</f>
        <v>120</v>
      </c>
      <c r="BK44" s="217">
        <f>+SUM(BK33:BK43)+SUMIF($Y$35:$Y$42,"Dive Shop",$AH$35:$AH$42)</f>
        <v>24</v>
      </c>
      <c r="BL44" s="178"/>
      <c r="BM44" s="178"/>
      <c r="BN44" s="64">
        <v>8.5</v>
      </c>
      <c r="BP44" s="47" t="s">
        <v>428</v>
      </c>
      <c r="BQ44" s="47"/>
      <c r="BR44" s="177">
        <v>1</v>
      </c>
      <c r="BS44" s="177">
        <v>0</v>
      </c>
      <c r="BT44" s="177">
        <v>1</v>
      </c>
      <c r="BU44" s="177">
        <f t="shared" si="56"/>
        <v>1</v>
      </c>
      <c r="BV44" s="177">
        <v>0</v>
      </c>
      <c r="BW44" s="202">
        <f t="shared" si="54"/>
        <v>3</v>
      </c>
      <c r="BX44" s="177">
        <f t="shared" si="54"/>
        <v>0</v>
      </c>
      <c r="BY44" s="177">
        <f t="shared" si="54"/>
        <v>1</v>
      </c>
      <c r="BZ44" s="177">
        <f t="shared" si="16"/>
        <v>1</v>
      </c>
      <c r="CA44" s="203">
        <f t="shared" si="17"/>
        <v>0</v>
      </c>
      <c r="CB44" s="48">
        <v>2</v>
      </c>
      <c r="CC44" s="48">
        <v>0</v>
      </c>
      <c r="CD44" s="48">
        <v>0</v>
      </c>
      <c r="CE44" s="48">
        <f t="shared" si="11"/>
        <v>0</v>
      </c>
      <c r="CF44" s="48">
        <v>0</v>
      </c>
      <c r="CG44" s="178"/>
    </row>
    <row r="45" spans="1:85" ht="16.5" customHeight="1" x14ac:dyDescent="0.25">
      <c r="A45" s="178"/>
      <c r="B45" s="177" t="s">
        <v>36</v>
      </c>
      <c r="C45" s="320" t="s">
        <v>283</v>
      </c>
      <c r="D45" s="320"/>
      <c r="E45" s="320"/>
      <c r="F45" s="320"/>
      <c r="G45" s="332"/>
      <c r="H45" s="177">
        <v>2</v>
      </c>
      <c r="I45" s="175" t="s">
        <v>46</v>
      </c>
      <c r="J45" s="174"/>
      <c r="K45" s="174"/>
      <c r="L45" s="175" t="s">
        <v>150</v>
      </c>
      <c r="M45" s="175"/>
      <c r="N45" s="175"/>
      <c r="O45" s="175"/>
      <c r="P45" s="175"/>
      <c r="Q45" s="178"/>
      <c r="R45" s="178"/>
      <c r="S45" s="323"/>
      <c r="T45" s="177"/>
      <c r="U45" s="175"/>
      <c r="V45" s="175"/>
      <c r="W45" s="175"/>
      <c r="X45" s="194"/>
      <c r="Y45" s="175"/>
      <c r="Z45" s="177"/>
      <c r="AA45" s="177"/>
      <c r="AB45" s="177"/>
      <c r="AC45" s="177"/>
      <c r="AD45" s="177"/>
      <c r="AE45" s="176"/>
      <c r="AF45" s="177"/>
      <c r="AG45" s="175"/>
      <c r="AH45" s="175"/>
      <c r="AI45" s="175"/>
      <c r="AJ45" s="194"/>
      <c r="AK45" s="175"/>
      <c r="AL45" s="177"/>
      <c r="AM45" s="177"/>
      <c r="AN45" s="177"/>
      <c r="AO45" s="177"/>
      <c r="AP45" s="177"/>
      <c r="AQ45" s="334"/>
      <c r="AR45" s="178"/>
      <c r="AS45" s="35" t="s">
        <v>21</v>
      </c>
      <c r="AT45" s="220"/>
      <c r="AU45" s="220"/>
      <c r="AV45" s="32" t="s">
        <v>88</v>
      </c>
      <c r="AW45" s="199">
        <v>0</v>
      </c>
      <c r="AX45" s="199">
        <v>0</v>
      </c>
      <c r="AY45" s="199">
        <v>0</v>
      </c>
      <c r="AZ45" s="177">
        <f t="shared" si="43"/>
        <v>0</v>
      </c>
      <c r="BA45" s="199">
        <v>0</v>
      </c>
      <c r="BB45" s="202">
        <f t="shared" si="61"/>
        <v>43</v>
      </c>
      <c r="BC45" s="177">
        <f t="shared" si="61"/>
        <v>5</v>
      </c>
      <c r="BD45" s="177">
        <f t="shared" si="61"/>
        <v>3</v>
      </c>
      <c r="BE45" s="177">
        <f t="shared" si="61"/>
        <v>8</v>
      </c>
      <c r="BF45" s="203">
        <f t="shared" si="61"/>
        <v>4</v>
      </c>
      <c r="BG45" s="31">
        <v>43</v>
      </c>
      <c r="BH45" s="31">
        <v>5</v>
      </c>
      <c r="BI45" s="31">
        <v>3</v>
      </c>
      <c r="BJ45" s="31">
        <f t="shared" ref="BJ45" si="63">+BH45+BI45</f>
        <v>8</v>
      </c>
      <c r="BK45" s="31">
        <v>4</v>
      </c>
      <c r="BL45" s="178"/>
      <c r="BM45" s="178"/>
      <c r="BN45" s="64">
        <v>7</v>
      </c>
      <c r="BP45" s="47" t="s">
        <v>298</v>
      </c>
      <c r="BQ45" s="47"/>
      <c r="BR45" s="177">
        <v>1</v>
      </c>
      <c r="BS45" s="177">
        <v>0</v>
      </c>
      <c r="BT45" s="177">
        <v>1</v>
      </c>
      <c r="BU45" s="177">
        <f t="shared" si="56"/>
        <v>1</v>
      </c>
      <c r="BV45" s="177">
        <v>0</v>
      </c>
      <c r="BW45" s="202">
        <f t="shared" si="54"/>
        <v>5</v>
      </c>
      <c r="BX45" s="177">
        <f t="shared" si="54"/>
        <v>0</v>
      </c>
      <c r="BY45" s="177">
        <f t="shared" si="54"/>
        <v>1</v>
      </c>
      <c r="BZ45" s="177">
        <f t="shared" si="16"/>
        <v>1</v>
      </c>
      <c r="CA45" s="203">
        <f t="shared" si="17"/>
        <v>0</v>
      </c>
      <c r="CB45" s="48">
        <v>4</v>
      </c>
      <c r="CC45" s="48">
        <v>0</v>
      </c>
      <c r="CD45" s="48">
        <v>0</v>
      </c>
      <c r="CE45" s="48">
        <f t="shared" si="11"/>
        <v>0</v>
      </c>
      <c r="CF45" s="48">
        <v>0</v>
      </c>
      <c r="CG45" s="178"/>
    </row>
    <row r="46" spans="1:85" ht="16.5" customHeight="1" x14ac:dyDescent="0.25">
      <c r="A46" s="178"/>
      <c r="B46" s="174"/>
      <c r="C46" s="175" t="s">
        <v>462</v>
      </c>
      <c r="D46" s="175"/>
      <c r="E46" s="175"/>
      <c r="F46" s="174"/>
      <c r="G46" s="174"/>
      <c r="H46" s="177"/>
      <c r="I46" s="175"/>
      <c r="J46" s="174"/>
      <c r="K46" s="174"/>
      <c r="L46" s="175"/>
      <c r="M46" s="175"/>
      <c r="N46" s="175"/>
      <c r="O46" s="175"/>
      <c r="P46" s="175"/>
      <c r="Q46" s="178"/>
      <c r="R46" s="178"/>
      <c r="S46" s="323"/>
      <c r="T46" s="177"/>
      <c r="U46" s="175"/>
      <c r="V46" s="175"/>
      <c r="W46" s="175"/>
      <c r="X46" s="194"/>
      <c r="Y46" s="175"/>
      <c r="Z46" s="177"/>
      <c r="AA46" s="177"/>
      <c r="AB46" s="177"/>
      <c r="AC46" s="177"/>
      <c r="AD46" s="177"/>
      <c r="AE46" s="176"/>
      <c r="AF46" s="177"/>
      <c r="AG46" s="175"/>
      <c r="AH46" s="175"/>
      <c r="AI46" s="175"/>
      <c r="AJ46" s="194"/>
      <c r="AK46" s="175"/>
      <c r="AL46" s="177"/>
      <c r="AM46" s="177"/>
      <c r="AN46" s="177"/>
      <c r="AO46" s="177"/>
      <c r="AP46" s="177"/>
      <c r="AQ46" s="334"/>
      <c r="AR46" s="178"/>
      <c r="AS46" s="64">
        <v>8.5</v>
      </c>
      <c r="AT46" s="48">
        <v>33</v>
      </c>
      <c r="AU46" s="47" t="s">
        <v>480</v>
      </c>
      <c r="AV46" s="47" t="s">
        <v>21</v>
      </c>
      <c r="AW46" s="177">
        <v>2</v>
      </c>
      <c r="AX46" s="177">
        <v>3</v>
      </c>
      <c r="AY46" s="177">
        <v>3</v>
      </c>
      <c r="AZ46" s="177">
        <f t="shared" ref="AZ46:AZ55" si="64">+AY46+AX46</f>
        <v>6</v>
      </c>
      <c r="BA46" s="177">
        <v>0</v>
      </c>
      <c r="BB46" s="202">
        <f t="shared" ref="BB46" si="65">+AW46+BG46</f>
        <v>2</v>
      </c>
      <c r="BC46" s="177">
        <f t="shared" si="61"/>
        <v>3</v>
      </c>
      <c r="BD46" s="177">
        <f t="shared" si="61"/>
        <v>3</v>
      </c>
      <c r="BE46" s="177">
        <f t="shared" si="61"/>
        <v>6</v>
      </c>
      <c r="BF46" s="203">
        <f t="shared" si="61"/>
        <v>0</v>
      </c>
      <c r="BG46" s="48"/>
      <c r="BH46" s="48"/>
      <c r="BI46" s="48"/>
      <c r="BJ46" s="48"/>
      <c r="BK46" s="48"/>
      <c r="BL46" s="178"/>
      <c r="BM46" s="178"/>
      <c r="BN46" s="64">
        <v>8.5</v>
      </c>
      <c r="BP46" s="47" t="s">
        <v>297</v>
      </c>
      <c r="BQ46" s="47"/>
      <c r="BR46" s="177">
        <v>0</v>
      </c>
      <c r="BS46" s="177">
        <v>0</v>
      </c>
      <c r="BT46" s="177">
        <v>0</v>
      </c>
      <c r="BU46" s="177">
        <f t="shared" si="56"/>
        <v>0</v>
      </c>
      <c r="BV46" s="177">
        <v>0</v>
      </c>
      <c r="BW46" s="202">
        <f t="shared" si="54"/>
        <v>2</v>
      </c>
      <c r="BX46" s="177">
        <f t="shared" si="54"/>
        <v>0</v>
      </c>
      <c r="BY46" s="177">
        <f t="shared" si="54"/>
        <v>1</v>
      </c>
      <c r="BZ46" s="177">
        <f t="shared" si="16"/>
        <v>1</v>
      </c>
      <c r="CA46" s="203">
        <f t="shared" si="17"/>
        <v>0</v>
      </c>
      <c r="CB46" s="48">
        <v>2</v>
      </c>
      <c r="CC46" s="48">
        <v>0</v>
      </c>
      <c r="CD46" s="48">
        <v>1</v>
      </c>
      <c r="CE46" s="48">
        <f t="shared" si="11"/>
        <v>1</v>
      </c>
      <c r="CF46" s="48">
        <v>0</v>
      </c>
      <c r="CG46" s="178"/>
    </row>
    <row r="47" spans="1:85" ht="16.5" customHeight="1" x14ac:dyDescent="0.25">
      <c r="A47" s="178"/>
      <c r="B47" s="174"/>
      <c r="C47" s="175" t="s">
        <v>462</v>
      </c>
      <c r="D47" s="175"/>
      <c r="E47" s="175"/>
      <c r="F47" s="174"/>
      <c r="G47" s="174"/>
      <c r="H47" s="177"/>
      <c r="I47" s="175"/>
      <c r="J47" s="174"/>
      <c r="K47" s="174"/>
      <c r="L47" s="175"/>
      <c r="M47" s="175"/>
      <c r="N47" s="175"/>
      <c r="O47" s="175"/>
      <c r="P47" s="175"/>
      <c r="Q47" s="178"/>
      <c r="R47" s="178"/>
      <c r="S47" s="323"/>
      <c r="T47" s="177"/>
      <c r="U47" s="175"/>
      <c r="V47" s="175"/>
      <c r="W47" s="175"/>
      <c r="X47" s="194"/>
      <c r="Y47" s="175"/>
      <c r="Z47" s="177"/>
      <c r="AA47" s="177"/>
      <c r="AB47" s="177"/>
      <c r="AC47" s="177"/>
      <c r="AD47" s="177"/>
      <c r="AE47" s="176"/>
      <c r="AF47" s="177"/>
      <c r="AG47" s="175"/>
      <c r="AH47" s="175"/>
      <c r="AI47" s="175"/>
      <c r="AJ47" s="194"/>
      <c r="AK47" s="175"/>
      <c r="AL47" s="177"/>
      <c r="AM47" s="177"/>
      <c r="AN47" s="177"/>
      <c r="AO47" s="177"/>
      <c r="AP47" s="177"/>
      <c r="AQ47" s="334"/>
      <c r="AR47" s="178"/>
      <c r="AS47" s="64">
        <v>8</v>
      </c>
      <c r="AT47" s="48">
        <v>11</v>
      </c>
      <c r="AU47" s="47" t="s">
        <v>55</v>
      </c>
      <c r="AV47" s="47" t="s">
        <v>21</v>
      </c>
      <c r="AW47" s="177">
        <v>2</v>
      </c>
      <c r="AX47" s="177">
        <v>2</v>
      </c>
      <c r="AY47" s="177">
        <v>1</v>
      </c>
      <c r="AZ47" s="177">
        <f t="shared" si="64"/>
        <v>3</v>
      </c>
      <c r="BA47" s="177">
        <v>0</v>
      </c>
      <c r="BB47" s="202">
        <f t="shared" si="61"/>
        <v>16</v>
      </c>
      <c r="BC47" s="177">
        <f t="shared" si="61"/>
        <v>5</v>
      </c>
      <c r="BD47" s="177">
        <f t="shared" si="61"/>
        <v>6</v>
      </c>
      <c r="BE47" s="177">
        <f t="shared" si="61"/>
        <v>11</v>
      </c>
      <c r="BF47" s="203">
        <f t="shared" si="61"/>
        <v>4</v>
      </c>
      <c r="BG47" s="48">
        <v>14</v>
      </c>
      <c r="BH47" s="48">
        <v>3</v>
      </c>
      <c r="BI47" s="48">
        <v>5</v>
      </c>
      <c r="BJ47" s="48">
        <f t="shared" ref="BJ47:BJ52" si="66">+BH47+BI47</f>
        <v>8</v>
      </c>
      <c r="BK47" s="48">
        <v>4</v>
      </c>
      <c r="BL47" s="178"/>
      <c r="BM47" s="178"/>
      <c r="BN47" s="64">
        <v>7.5</v>
      </c>
      <c r="BP47" s="47" t="s">
        <v>407</v>
      </c>
      <c r="BQ47" s="47"/>
      <c r="BR47" s="177">
        <v>0</v>
      </c>
      <c r="BS47" s="177">
        <v>0</v>
      </c>
      <c r="BT47" s="177">
        <v>0</v>
      </c>
      <c r="BU47" s="177">
        <f t="shared" si="56"/>
        <v>0</v>
      </c>
      <c r="BV47" s="177">
        <v>0</v>
      </c>
      <c r="BW47" s="202">
        <f t="shared" si="54"/>
        <v>1</v>
      </c>
      <c r="BX47" s="177">
        <f t="shared" si="54"/>
        <v>0</v>
      </c>
      <c r="BY47" s="177">
        <f t="shared" si="54"/>
        <v>0</v>
      </c>
      <c r="BZ47" s="177">
        <f t="shared" si="16"/>
        <v>0</v>
      </c>
      <c r="CA47" s="203">
        <f t="shared" si="17"/>
        <v>0</v>
      </c>
      <c r="CB47" s="48">
        <v>1</v>
      </c>
      <c r="CC47" s="48">
        <v>0</v>
      </c>
      <c r="CD47" s="48">
        <v>0</v>
      </c>
      <c r="CE47" s="48">
        <f t="shared" si="11"/>
        <v>0</v>
      </c>
      <c r="CF47" s="48">
        <v>0</v>
      </c>
      <c r="CG47" s="178"/>
    </row>
    <row r="48" spans="1:85" ht="16.5" customHeight="1" x14ac:dyDescent="0.25">
      <c r="A48" s="178"/>
      <c r="B48" s="228"/>
      <c r="C48" s="229"/>
      <c r="D48" s="229"/>
      <c r="E48" s="229"/>
      <c r="F48" s="229"/>
      <c r="G48" s="230"/>
      <c r="H48" s="231"/>
      <c r="I48" s="229"/>
      <c r="J48" s="229"/>
      <c r="K48" s="231"/>
      <c r="L48" s="231"/>
      <c r="M48" s="231"/>
      <c r="N48" s="231"/>
      <c r="O48" s="231"/>
      <c r="P48" s="231"/>
      <c r="Q48" s="178"/>
      <c r="R48" s="178"/>
      <c r="S48" s="323"/>
      <c r="T48" s="177"/>
      <c r="U48" s="175"/>
      <c r="V48" s="175"/>
      <c r="W48" s="175"/>
      <c r="X48" s="194"/>
      <c r="Y48" s="175"/>
      <c r="Z48" s="177"/>
      <c r="AA48" s="177"/>
      <c r="AB48" s="177"/>
      <c r="AC48" s="177"/>
      <c r="AD48" s="177"/>
      <c r="AE48" s="176"/>
      <c r="AF48" s="177"/>
      <c r="AG48" s="175"/>
      <c r="AH48" s="175"/>
      <c r="AI48" s="175"/>
      <c r="AJ48" s="194"/>
      <c r="AK48" s="175"/>
      <c r="AL48" s="177"/>
      <c r="AM48" s="177"/>
      <c r="AN48" s="177"/>
      <c r="AO48" s="177"/>
      <c r="AP48" s="177"/>
      <c r="AQ48" s="334"/>
      <c r="AR48" s="334"/>
      <c r="AS48" s="64">
        <v>7.5</v>
      </c>
      <c r="AT48" s="48">
        <v>7</v>
      </c>
      <c r="AU48" s="47" t="s">
        <v>142</v>
      </c>
      <c r="AV48" s="32" t="s">
        <v>21</v>
      </c>
      <c r="AW48" s="177">
        <v>2</v>
      </c>
      <c r="AX48" s="177">
        <v>1</v>
      </c>
      <c r="AY48" s="177">
        <v>2</v>
      </c>
      <c r="AZ48" s="177">
        <f t="shared" si="64"/>
        <v>3</v>
      </c>
      <c r="BA48" s="177">
        <v>0</v>
      </c>
      <c r="BB48" s="202">
        <f t="shared" si="61"/>
        <v>17</v>
      </c>
      <c r="BC48" s="177">
        <f t="shared" si="61"/>
        <v>4</v>
      </c>
      <c r="BD48" s="177">
        <f t="shared" si="61"/>
        <v>5</v>
      </c>
      <c r="BE48" s="177">
        <f t="shared" si="61"/>
        <v>9</v>
      </c>
      <c r="BF48" s="203">
        <f t="shared" si="61"/>
        <v>0</v>
      </c>
      <c r="BG48" s="48">
        <v>15</v>
      </c>
      <c r="BH48" s="48">
        <v>3</v>
      </c>
      <c r="BI48" s="48">
        <v>3</v>
      </c>
      <c r="BJ48" s="48">
        <f t="shared" si="66"/>
        <v>6</v>
      </c>
      <c r="BK48" s="48">
        <v>0</v>
      </c>
      <c r="BL48" s="178"/>
      <c r="BM48" s="334"/>
      <c r="BN48" s="64">
        <v>6</v>
      </c>
      <c r="BP48" s="47" t="s">
        <v>163</v>
      </c>
      <c r="BQ48" s="47"/>
      <c r="BR48" s="177">
        <v>0</v>
      </c>
      <c r="BS48" s="177">
        <v>0</v>
      </c>
      <c r="BT48" s="177">
        <v>0</v>
      </c>
      <c r="BU48" s="177">
        <f t="shared" si="56"/>
        <v>0</v>
      </c>
      <c r="BV48" s="177">
        <v>0</v>
      </c>
      <c r="BW48" s="202">
        <f t="shared" si="54"/>
        <v>2</v>
      </c>
      <c r="BX48" s="177">
        <f t="shared" si="54"/>
        <v>0</v>
      </c>
      <c r="BY48" s="177">
        <f t="shared" si="54"/>
        <v>1</v>
      </c>
      <c r="BZ48" s="177">
        <f t="shared" si="16"/>
        <v>1</v>
      </c>
      <c r="CA48" s="203">
        <f t="shared" si="17"/>
        <v>0</v>
      </c>
      <c r="CB48" s="48">
        <v>2</v>
      </c>
      <c r="CC48" s="48">
        <v>0</v>
      </c>
      <c r="CD48" s="48">
        <v>1</v>
      </c>
      <c r="CE48" s="48">
        <f t="shared" si="11"/>
        <v>1</v>
      </c>
      <c r="CF48" s="48">
        <v>0</v>
      </c>
      <c r="CG48" s="334"/>
    </row>
    <row r="49" spans="1:85" ht="16.5" customHeight="1" x14ac:dyDescent="0.25">
      <c r="A49" s="178"/>
      <c r="B49" s="176"/>
      <c r="C49" s="176"/>
      <c r="D49" s="176"/>
      <c r="E49" s="175" t="s">
        <v>635</v>
      </c>
      <c r="F49" s="175"/>
      <c r="G49" s="332">
        <f>SUM(G14:G48)</f>
        <v>20</v>
      </c>
      <c r="H49" s="332"/>
      <c r="I49" s="227"/>
      <c r="J49" s="175" t="s">
        <v>101</v>
      </c>
      <c r="K49" s="227"/>
      <c r="L49" s="49">
        <f>COUNTA(C14:C48)-8</f>
        <v>9</v>
      </c>
      <c r="M49" s="174"/>
      <c r="N49" s="175" t="s">
        <v>132</v>
      </c>
      <c r="O49" s="332">
        <v>18</v>
      </c>
      <c r="P49" s="176"/>
      <c r="Q49" s="178"/>
      <c r="R49" s="178"/>
      <c r="S49" s="323"/>
      <c r="T49" s="177"/>
      <c r="U49" s="175"/>
      <c r="V49" s="175"/>
      <c r="W49" s="175"/>
      <c r="X49" s="194"/>
      <c r="Y49" s="175"/>
      <c r="Z49" s="177"/>
      <c r="AA49" s="177"/>
      <c r="AB49" s="177"/>
      <c r="AC49" s="177"/>
      <c r="AD49" s="177"/>
      <c r="AE49" s="176"/>
      <c r="AF49" s="177"/>
      <c r="AG49" s="175"/>
      <c r="AH49" s="175"/>
      <c r="AI49" s="175"/>
      <c r="AJ49" s="194"/>
      <c r="AK49" s="175"/>
      <c r="AL49" s="177"/>
      <c r="AM49" s="177"/>
      <c r="AN49" s="177"/>
      <c r="AO49" s="177"/>
      <c r="AP49" s="177"/>
      <c r="AQ49" s="334"/>
      <c r="AR49" s="178"/>
      <c r="AS49" s="64">
        <v>7</v>
      </c>
      <c r="AT49" s="48">
        <v>2</v>
      </c>
      <c r="AU49" s="47" t="s">
        <v>41</v>
      </c>
      <c r="AV49" s="47" t="s">
        <v>21</v>
      </c>
      <c r="AW49" s="177">
        <v>2</v>
      </c>
      <c r="AX49" s="177">
        <v>0</v>
      </c>
      <c r="AY49" s="177">
        <v>3</v>
      </c>
      <c r="AZ49" s="177">
        <f t="shared" si="64"/>
        <v>3</v>
      </c>
      <c r="BA49" s="177">
        <v>2</v>
      </c>
      <c r="BB49" s="202">
        <f t="shared" si="61"/>
        <v>17</v>
      </c>
      <c r="BC49" s="177">
        <f t="shared" si="61"/>
        <v>1</v>
      </c>
      <c r="BD49" s="177">
        <f t="shared" si="61"/>
        <v>7</v>
      </c>
      <c r="BE49" s="177">
        <f t="shared" si="61"/>
        <v>8</v>
      </c>
      <c r="BF49" s="203">
        <f t="shared" si="61"/>
        <v>8</v>
      </c>
      <c r="BG49" s="48">
        <v>15</v>
      </c>
      <c r="BH49" s="48">
        <v>1</v>
      </c>
      <c r="BI49" s="48">
        <v>4</v>
      </c>
      <c r="BJ49" s="48">
        <f t="shared" si="66"/>
        <v>5</v>
      </c>
      <c r="BK49" s="48">
        <v>6</v>
      </c>
      <c r="BL49" s="178"/>
      <c r="BM49" s="178"/>
      <c r="BN49" s="64">
        <v>9</v>
      </c>
      <c r="BP49" s="47" t="s">
        <v>497</v>
      </c>
      <c r="BQ49" s="47"/>
      <c r="BR49" s="177">
        <v>1</v>
      </c>
      <c r="BS49" s="177">
        <v>0</v>
      </c>
      <c r="BT49" s="177">
        <v>2</v>
      </c>
      <c r="BU49" s="177">
        <f t="shared" si="56"/>
        <v>2</v>
      </c>
      <c r="BV49" s="177">
        <v>2</v>
      </c>
      <c r="BW49" s="202">
        <f t="shared" si="54"/>
        <v>3</v>
      </c>
      <c r="BX49" s="177">
        <f t="shared" si="54"/>
        <v>2</v>
      </c>
      <c r="BY49" s="177">
        <f t="shared" si="54"/>
        <v>2</v>
      </c>
      <c r="BZ49" s="177">
        <f t="shared" si="16"/>
        <v>4</v>
      </c>
      <c r="CA49" s="203">
        <f t="shared" si="17"/>
        <v>2</v>
      </c>
      <c r="CB49" s="48">
        <v>2</v>
      </c>
      <c r="CC49" s="48">
        <v>2</v>
      </c>
      <c r="CD49" s="48">
        <v>0</v>
      </c>
      <c r="CE49" s="48">
        <f t="shared" si="11"/>
        <v>2</v>
      </c>
      <c r="CF49" s="48">
        <v>0</v>
      </c>
      <c r="CG49" s="178"/>
    </row>
    <row r="50" spans="1:85" ht="16.5" customHeight="1" x14ac:dyDescent="0.25">
      <c r="A50" s="178"/>
      <c r="B50" s="174"/>
      <c r="C50" s="174"/>
      <c r="D50" s="174"/>
      <c r="E50" s="47" t="s">
        <v>210</v>
      </c>
      <c r="F50" s="47"/>
      <c r="G50" s="49">
        <f>COUNTA(L15:L48)+COUNTIF(L15:L48,"*&amp;*")</f>
        <v>29</v>
      </c>
      <c r="H50" s="174"/>
      <c r="I50" s="174"/>
      <c r="J50" s="174"/>
      <c r="K50" s="174"/>
      <c r="L50" s="174"/>
      <c r="M50" s="174"/>
      <c r="N50" s="174"/>
      <c r="O50" s="174"/>
      <c r="P50" s="174"/>
      <c r="Q50" s="178"/>
      <c r="R50" s="178"/>
      <c r="S50" s="323"/>
      <c r="T50" s="177"/>
      <c r="U50" s="175"/>
      <c r="V50" s="175"/>
      <c r="W50" s="175"/>
      <c r="X50" s="194"/>
      <c r="Y50" s="175"/>
      <c r="Z50" s="177"/>
      <c r="AA50" s="177"/>
      <c r="AB50" s="177"/>
      <c r="AC50" s="177"/>
      <c r="AD50" s="177"/>
      <c r="AE50" s="176"/>
      <c r="AF50" s="177"/>
      <c r="AG50" s="175"/>
      <c r="AH50" s="175"/>
      <c r="AI50" s="175"/>
      <c r="AJ50" s="194"/>
      <c r="AK50" s="175"/>
      <c r="AL50" s="177"/>
      <c r="AM50" s="177"/>
      <c r="AN50" s="177"/>
      <c r="AO50" s="177"/>
      <c r="AP50" s="177"/>
      <c r="AQ50" s="334"/>
      <c r="AR50" s="334"/>
      <c r="AS50" s="64">
        <v>8.5</v>
      </c>
      <c r="AT50" s="48">
        <v>4</v>
      </c>
      <c r="AU50" s="47" t="s">
        <v>39</v>
      </c>
      <c r="AV50" s="47" t="s">
        <v>21</v>
      </c>
      <c r="AW50" s="177">
        <v>2</v>
      </c>
      <c r="AX50" s="177">
        <v>2</v>
      </c>
      <c r="AY50" s="177">
        <v>0</v>
      </c>
      <c r="AZ50" s="177">
        <f t="shared" si="64"/>
        <v>2</v>
      </c>
      <c r="BA50" s="177">
        <v>0</v>
      </c>
      <c r="BB50" s="202">
        <f t="shared" si="61"/>
        <v>13</v>
      </c>
      <c r="BC50" s="177">
        <f t="shared" si="61"/>
        <v>5</v>
      </c>
      <c r="BD50" s="177">
        <f t="shared" si="61"/>
        <v>2</v>
      </c>
      <c r="BE50" s="177">
        <f t="shared" si="61"/>
        <v>7</v>
      </c>
      <c r="BF50" s="203">
        <f t="shared" si="61"/>
        <v>0</v>
      </c>
      <c r="BG50" s="48">
        <v>11</v>
      </c>
      <c r="BH50" s="48">
        <v>3</v>
      </c>
      <c r="BI50" s="48">
        <v>2</v>
      </c>
      <c r="BJ50" s="48">
        <f t="shared" si="66"/>
        <v>5</v>
      </c>
      <c r="BK50" s="48">
        <v>0</v>
      </c>
      <c r="BL50" s="334"/>
      <c r="BM50" s="334"/>
      <c r="BN50" s="64">
        <v>6.5</v>
      </c>
      <c r="BP50" s="47" t="s">
        <v>171</v>
      </c>
      <c r="BQ50" s="47" t="s">
        <v>694</v>
      </c>
      <c r="BR50" s="177"/>
      <c r="BS50" s="177"/>
      <c r="BT50" s="177"/>
      <c r="BU50" s="177"/>
      <c r="BV50" s="177"/>
      <c r="BW50" s="202">
        <f t="shared" si="54"/>
        <v>12</v>
      </c>
      <c r="BX50" s="177">
        <f t="shared" si="54"/>
        <v>1</v>
      </c>
      <c r="BY50" s="177">
        <f t="shared" si="54"/>
        <v>1</v>
      </c>
      <c r="BZ50" s="177">
        <f t="shared" si="16"/>
        <v>2</v>
      </c>
      <c r="CA50" s="203">
        <f t="shared" si="17"/>
        <v>0</v>
      </c>
      <c r="CB50" s="48">
        <v>12</v>
      </c>
      <c r="CC50" s="48">
        <v>1</v>
      </c>
      <c r="CD50" s="48">
        <v>1</v>
      </c>
      <c r="CE50" s="48">
        <f t="shared" si="11"/>
        <v>2</v>
      </c>
      <c r="CF50" s="48">
        <v>0</v>
      </c>
      <c r="CG50" s="334"/>
    </row>
    <row r="51" spans="1:85" ht="16.5" customHeight="1" x14ac:dyDescent="0.25">
      <c r="A51" s="178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8"/>
      <c r="R51" s="178"/>
      <c r="S51" s="323"/>
      <c r="T51" s="177"/>
      <c r="U51" s="175"/>
      <c r="V51" s="175"/>
      <c r="W51" s="175"/>
      <c r="X51" s="194"/>
      <c r="Y51" s="175"/>
      <c r="Z51" s="177"/>
      <c r="AA51" s="177"/>
      <c r="AB51" s="177"/>
      <c r="AC51" s="177"/>
      <c r="AD51" s="177"/>
      <c r="AE51" s="176"/>
      <c r="AF51" s="177"/>
      <c r="AG51" s="175"/>
      <c r="AH51" s="175"/>
      <c r="AI51" s="175"/>
      <c r="AJ51" s="194"/>
      <c r="AK51" s="175"/>
      <c r="AL51" s="177"/>
      <c r="AM51" s="177"/>
      <c r="AN51" s="177"/>
      <c r="AO51" s="177"/>
      <c r="AP51" s="177"/>
      <c r="AQ51" s="334"/>
      <c r="AR51" s="178"/>
      <c r="AS51" s="64">
        <v>6</v>
      </c>
      <c r="AT51" s="48">
        <v>24</v>
      </c>
      <c r="AU51" s="47" t="s">
        <v>97</v>
      </c>
      <c r="AV51" s="47" t="s">
        <v>21</v>
      </c>
      <c r="AW51" s="177">
        <v>2</v>
      </c>
      <c r="AX51" s="177">
        <v>0</v>
      </c>
      <c r="AY51" s="177">
        <v>2</v>
      </c>
      <c r="AZ51" s="177">
        <f t="shared" si="64"/>
        <v>2</v>
      </c>
      <c r="BA51" s="177">
        <v>0</v>
      </c>
      <c r="BB51" s="202">
        <f t="shared" si="61"/>
        <v>13</v>
      </c>
      <c r="BC51" s="177">
        <f t="shared" si="61"/>
        <v>0</v>
      </c>
      <c r="BD51" s="177">
        <f t="shared" si="61"/>
        <v>3</v>
      </c>
      <c r="BE51" s="177">
        <f t="shared" si="61"/>
        <v>3</v>
      </c>
      <c r="BF51" s="203">
        <f t="shared" si="61"/>
        <v>0</v>
      </c>
      <c r="BG51" s="48">
        <v>11</v>
      </c>
      <c r="BH51" s="48">
        <v>0</v>
      </c>
      <c r="BI51" s="48">
        <v>1</v>
      </c>
      <c r="BJ51" s="48">
        <f t="shared" si="66"/>
        <v>1</v>
      </c>
      <c r="BK51" s="48">
        <v>0</v>
      </c>
      <c r="BL51" s="178"/>
      <c r="BM51" s="178"/>
      <c r="BN51" s="64">
        <v>6</v>
      </c>
      <c r="BP51" s="47" t="s">
        <v>459</v>
      </c>
      <c r="BQ51" s="47"/>
      <c r="BR51" s="177">
        <v>0</v>
      </c>
      <c r="BS51" s="177">
        <v>0</v>
      </c>
      <c r="BT51" s="177">
        <v>0</v>
      </c>
      <c r="BU51" s="177">
        <f>+BS51+BT51</f>
        <v>0</v>
      </c>
      <c r="BV51" s="177">
        <v>0</v>
      </c>
      <c r="BW51" s="202">
        <f t="shared" si="54"/>
        <v>2</v>
      </c>
      <c r="BX51" s="177">
        <f t="shared" si="54"/>
        <v>0</v>
      </c>
      <c r="BY51" s="177">
        <f t="shared" si="54"/>
        <v>0</v>
      </c>
      <c r="BZ51" s="177">
        <f t="shared" si="16"/>
        <v>0</v>
      </c>
      <c r="CA51" s="203">
        <f t="shared" si="17"/>
        <v>0</v>
      </c>
      <c r="CB51" s="48">
        <v>2</v>
      </c>
      <c r="CC51" s="48">
        <v>0</v>
      </c>
      <c r="CD51" s="48">
        <v>0</v>
      </c>
      <c r="CE51" s="48">
        <f t="shared" si="11"/>
        <v>0</v>
      </c>
      <c r="CF51" s="48">
        <v>0</v>
      </c>
      <c r="CG51" s="178"/>
    </row>
    <row r="52" spans="1:85" ht="16.5" customHeight="1" thickBot="1" x14ac:dyDescent="0.3">
      <c r="A52" s="178"/>
      <c r="B52" s="184" t="s">
        <v>156</v>
      </c>
      <c r="C52" s="18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84"/>
      <c r="O52" s="184"/>
      <c r="P52" s="174"/>
      <c r="Q52" s="178"/>
      <c r="R52" s="178"/>
      <c r="S52" s="323"/>
      <c r="T52" s="177"/>
      <c r="U52" s="175"/>
      <c r="V52" s="175"/>
      <c r="W52" s="175"/>
      <c r="X52" s="194"/>
      <c r="Y52" s="175"/>
      <c r="Z52" s="177"/>
      <c r="AA52" s="177"/>
      <c r="AB52" s="177"/>
      <c r="AC52" s="177"/>
      <c r="AD52" s="177"/>
      <c r="AE52" s="176"/>
      <c r="AF52" s="177"/>
      <c r="AG52" s="175"/>
      <c r="AH52" s="175"/>
      <c r="AI52" s="175"/>
      <c r="AJ52" s="194"/>
      <c r="AK52" s="175"/>
      <c r="AL52" s="177"/>
      <c r="AM52" s="177"/>
      <c r="AN52" s="177"/>
      <c r="AO52" s="177"/>
      <c r="AP52" s="177"/>
      <c r="AQ52" s="334"/>
      <c r="AR52" s="334"/>
      <c r="AS52" s="64">
        <v>7.5</v>
      </c>
      <c r="AT52" s="48">
        <v>22</v>
      </c>
      <c r="AU52" s="47" t="s">
        <v>113</v>
      </c>
      <c r="AV52" s="47" t="s">
        <v>21</v>
      </c>
      <c r="AW52" s="177">
        <v>2</v>
      </c>
      <c r="AX52" s="177">
        <v>0</v>
      </c>
      <c r="AY52" s="177">
        <v>1</v>
      </c>
      <c r="AZ52" s="177">
        <f t="shared" si="64"/>
        <v>1</v>
      </c>
      <c r="BA52" s="177">
        <v>0</v>
      </c>
      <c r="BB52" s="202">
        <f t="shared" si="61"/>
        <v>17</v>
      </c>
      <c r="BC52" s="177">
        <f t="shared" si="61"/>
        <v>2</v>
      </c>
      <c r="BD52" s="177">
        <f t="shared" si="61"/>
        <v>3</v>
      </c>
      <c r="BE52" s="177">
        <f t="shared" si="61"/>
        <v>5</v>
      </c>
      <c r="BF52" s="203">
        <f t="shared" si="61"/>
        <v>0</v>
      </c>
      <c r="BG52" s="48">
        <v>15</v>
      </c>
      <c r="BH52" s="48">
        <v>2</v>
      </c>
      <c r="BI52" s="48">
        <v>2</v>
      </c>
      <c r="BJ52" s="48">
        <f t="shared" si="66"/>
        <v>4</v>
      </c>
      <c r="BK52" s="48">
        <v>0</v>
      </c>
      <c r="BL52" s="334"/>
      <c r="BM52" s="334"/>
      <c r="BN52" s="64">
        <v>8.5</v>
      </c>
      <c r="BP52" s="47" t="s">
        <v>587</v>
      </c>
      <c r="BQ52" s="47" t="s">
        <v>693</v>
      </c>
      <c r="BR52" s="177"/>
      <c r="BS52" s="177"/>
      <c r="BT52" s="177"/>
      <c r="BU52" s="177"/>
      <c r="BV52" s="177"/>
      <c r="BW52" s="202">
        <f t="shared" si="54"/>
        <v>2</v>
      </c>
      <c r="BX52" s="177">
        <f t="shared" si="54"/>
        <v>0</v>
      </c>
      <c r="BY52" s="177">
        <f t="shared" si="54"/>
        <v>0</v>
      </c>
      <c r="BZ52" s="177">
        <f t="shared" si="16"/>
        <v>0</v>
      </c>
      <c r="CA52" s="203">
        <f t="shared" si="17"/>
        <v>0</v>
      </c>
      <c r="CB52" s="48">
        <v>2</v>
      </c>
      <c r="CC52" s="48">
        <v>0</v>
      </c>
      <c r="CD52" s="48">
        <v>0</v>
      </c>
      <c r="CE52" s="48">
        <f t="shared" si="11"/>
        <v>0</v>
      </c>
      <c r="CF52" s="48">
        <v>0</v>
      </c>
      <c r="CG52" s="334"/>
    </row>
    <row r="53" spans="1:85" ht="16.5" customHeight="1" x14ac:dyDescent="0.25">
      <c r="A53" s="178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8"/>
      <c r="R53" s="178"/>
      <c r="S53" s="323"/>
      <c r="T53" s="177"/>
      <c r="U53" s="175"/>
      <c r="V53" s="175"/>
      <c r="W53" s="175"/>
      <c r="X53" s="194"/>
      <c r="Y53" s="175"/>
      <c r="Z53" s="177"/>
      <c r="AA53" s="177"/>
      <c r="AB53" s="177"/>
      <c r="AC53" s="177"/>
      <c r="AD53" s="177"/>
      <c r="AE53" s="176"/>
      <c r="AF53" s="177"/>
      <c r="AG53" s="175"/>
      <c r="AH53" s="175"/>
      <c r="AI53" s="175"/>
      <c r="AJ53" s="194"/>
      <c r="AK53" s="175"/>
      <c r="AL53" s="177"/>
      <c r="AM53" s="177"/>
      <c r="AN53" s="177"/>
      <c r="AO53" s="177"/>
      <c r="AP53" s="177"/>
      <c r="AQ53" s="334"/>
      <c r="AR53" s="334"/>
      <c r="AS53" s="64">
        <v>6.5</v>
      </c>
      <c r="AT53" s="48">
        <v>9</v>
      </c>
      <c r="AU53" s="47" t="s">
        <v>171</v>
      </c>
      <c r="AV53" s="47" t="s">
        <v>21</v>
      </c>
      <c r="AW53" s="177">
        <v>2</v>
      </c>
      <c r="AX53" s="177">
        <v>0</v>
      </c>
      <c r="AY53" s="177">
        <v>1</v>
      </c>
      <c r="AZ53" s="177">
        <f t="shared" si="64"/>
        <v>1</v>
      </c>
      <c r="BA53" s="177">
        <v>0</v>
      </c>
      <c r="BB53" s="202">
        <f t="shared" si="61"/>
        <v>2</v>
      </c>
      <c r="BC53" s="177">
        <f t="shared" si="61"/>
        <v>0</v>
      </c>
      <c r="BD53" s="177">
        <f t="shared" si="61"/>
        <v>1</v>
      </c>
      <c r="BE53" s="177">
        <f t="shared" si="61"/>
        <v>1</v>
      </c>
      <c r="BF53" s="203">
        <f t="shared" si="61"/>
        <v>0</v>
      </c>
      <c r="BG53" s="48"/>
      <c r="BH53" s="48"/>
      <c r="BI53" s="48"/>
      <c r="BJ53" s="48"/>
      <c r="BK53" s="48"/>
      <c r="BL53" s="178"/>
      <c r="BM53" s="334"/>
      <c r="BN53" s="232" t="s">
        <v>637</v>
      </c>
      <c r="BO53" s="232"/>
      <c r="BP53" s="233"/>
      <c r="BQ53" s="208"/>
      <c r="BR53" s="199">
        <f t="shared" ref="BR53:CF53" si="67">SUM(BR5:BR52)</f>
        <v>16</v>
      </c>
      <c r="BS53" s="199">
        <f t="shared" si="67"/>
        <v>1</v>
      </c>
      <c r="BT53" s="199">
        <f t="shared" si="67"/>
        <v>9</v>
      </c>
      <c r="BU53" s="199">
        <f t="shared" si="67"/>
        <v>10</v>
      </c>
      <c r="BV53" s="199">
        <f t="shared" si="67"/>
        <v>6</v>
      </c>
      <c r="BW53" s="199">
        <f t="shared" si="67"/>
        <v>231</v>
      </c>
      <c r="BX53" s="199">
        <f t="shared" si="67"/>
        <v>75</v>
      </c>
      <c r="BY53" s="199">
        <f t="shared" si="67"/>
        <v>66</v>
      </c>
      <c r="BZ53" s="199">
        <f t="shared" si="67"/>
        <v>141</v>
      </c>
      <c r="CA53" s="199">
        <f t="shared" si="67"/>
        <v>30</v>
      </c>
      <c r="CB53" s="199">
        <f t="shared" si="67"/>
        <v>215</v>
      </c>
      <c r="CC53" s="199">
        <f t="shared" si="67"/>
        <v>74</v>
      </c>
      <c r="CD53" s="199">
        <f t="shared" si="67"/>
        <v>57</v>
      </c>
      <c r="CE53" s="199">
        <f t="shared" si="67"/>
        <v>131</v>
      </c>
      <c r="CF53" s="199">
        <f t="shared" si="67"/>
        <v>24</v>
      </c>
      <c r="CG53" s="334"/>
    </row>
    <row r="54" spans="1:85" ht="16.5" customHeight="1" x14ac:dyDescent="0.25">
      <c r="A54" s="178"/>
      <c r="B54" s="174"/>
      <c r="C54" s="184" t="s">
        <v>105</v>
      </c>
      <c r="D54" s="174"/>
      <c r="E54" s="174"/>
      <c r="F54" s="174"/>
      <c r="G54" s="174"/>
      <c r="H54" s="174"/>
      <c r="I54" s="184" t="s">
        <v>120</v>
      </c>
      <c r="J54" s="174"/>
      <c r="K54" s="174"/>
      <c r="L54" s="174"/>
      <c r="M54" s="174"/>
      <c r="N54" s="184" t="s">
        <v>121</v>
      </c>
      <c r="O54" s="174"/>
      <c r="P54" s="174"/>
      <c r="Q54" s="178"/>
      <c r="R54" s="178"/>
      <c r="S54" s="323"/>
      <c r="T54" s="177"/>
      <c r="U54" s="175"/>
      <c r="V54" s="175"/>
      <c r="W54" s="175"/>
      <c r="X54" s="194"/>
      <c r="Y54" s="175"/>
      <c r="Z54" s="177"/>
      <c r="AA54" s="177"/>
      <c r="AB54" s="177"/>
      <c r="AC54" s="177"/>
      <c r="AD54" s="177"/>
      <c r="AE54" s="176"/>
      <c r="AF54" s="177"/>
      <c r="AG54" s="175"/>
      <c r="AH54" s="175"/>
      <c r="AI54" s="175"/>
      <c r="AJ54" s="194"/>
      <c r="AK54" s="175"/>
      <c r="AL54" s="177"/>
      <c r="AM54" s="177"/>
      <c r="AN54" s="177"/>
      <c r="AO54" s="177"/>
      <c r="AP54" s="177"/>
      <c r="AQ54" s="334"/>
      <c r="AR54" s="334"/>
      <c r="AS54" s="64">
        <v>7.5</v>
      </c>
      <c r="AT54" s="48">
        <v>25</v>
      </c>
      <c r="AU54" s="47" t="s">
        <v>92</v>
      </c>
      <c r="AV54" s="47" t="s">
        <v>21</v>
      </c>
      <c r="AW54" s="177">
        <v>2</v>
      </c>
      <c r="AX54" s="177">
        <v>0</v>
      </c>
      <c r="AY54" s="177">
        <v>0</v>
      </c>
      <c r="AZ54" s="177">
        <f t="shared" si="64"/>
        <v>0</v>
      </c>
      <c r="BA54" s="177">
        <v>0</v>
      </c>
      <c r="BB54" s="202">
        <f t="shared" si="61"/>
        <v>12</v>
      </c>
      <c r="BC54" s="177">
        <f t="shared" si="61"/>
        <v>1</v>
      </c>
      <c r="BD54" s="177">
        <f t="shared" si="61"/>
        <v>0</v>
      </c>
      <c r="BE54" s="177">
        <f t="shared" si="61"/>
        <v>1</v>
      </c>
      <c r="BF54" s="203">
        <f t="shared" si="61"/>
        <v>0</v>
      </c>
      <c r="BG54" s="48">
        <v>10</v>
      </c>
      <c r="BH54" s="48">
        <v>1</v>
      </c>
      <c r="BI54" s="48">
        <v>0</v>
      </c>
      <c r="BJ54" s="48">
        <f>+BH54+BI54</f>
        <v>1</v>
      </c>
      <c r="BK54" s="48">
        <v>0</v>
      </c>
      <c r="BL54" s="334"/>
      <c r="BM54" s="33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334"/>
    </row>
    <row r="55" spans="1:85" ht="16.5" customHeight="1" x14ac:dyDescent="0.25">
      <c r="A55" s="178"/>
      <c r="B55" s="174"/>
      <c r="C55" s="175" t="s">
        <v>721</v>
      </c>
      <c r="D55" s="175"/>
      <c r="E55" s="175"/>
      <c r="F55" s="175"/>
      <c r="G55" s="175"/>
      <c r="H55" s="175"/>
      <c r="I55" s="175" t="s">
        <v>722</v>
      </c>
      <c r="J55" s="175"/>
      <c r="K55" s="175"/>
      <c r="L55" s="175"/>
      <c r="M55" s="175"/>
      <c r="N55" s="175" t="s">
        <v>299</v>
      </c>
      <c r="O55" s="175"/>
      <c r="P55" s="174"/>
      <c r="Q55" s="178"/>
      <c r="R55" s="178"/>
      <c r="S55" s="323"/>
      <c r="T55" s="177"/>
      <c r="U55" s="175"/>
      <c r="V55" s="175"/>
      <c r="W55" s="175"/>
      <c r="X55" s="194"/>
      <c r="Y55" s="175"/>
      <c r="Z55" s="177"/>
      <c r="AA55" s="177"/>
      <c r="AB55" s="177"/>
      <c r="AC55" s="177"/>
      <c r="AD55" s="177"/>
      <c r="AE55" s="176"/>
      <c r="AF55" s="177"/>
      <c r="AG55" s="175"/>
      <c r="AH55" s="175"/>
      <c r="AI55" s="175"/>
      <c r="AJ55" s="194"/>
      <c r="AK55" s="175"/>
      <c r="AL55" s="177"/>
      <c r="AM55" s="177"/>
      <c r="AN55" s="177"/>
      <c r="AO55" s="177"/>
      <c r="AP55" s="177"/>
      <c r="AQ55" s="334"/>
      <c r="AR55" s="334"/>
      <c r="AS55" s="64">
        <v>6</v>
      </c>
      <c r="AT55" s="48">
        <v>19</v>
      </c>
      <c r="AU55" s="47" t="s">
        <v>305</v>
      </c>
      <c r="AV55" s="47" t="s">
        <v>21</v>
      </c>
      <c r="AW55" s="177">
        <v>2</v>
      </c>
      <c r="AX55" s="177">
        <v>0</v>
      </c>
      <c r="AY55" s="177">
        <v>0</v>
      </c>
      <c r="AZ55" s="177">
        <f t="shared" si="64"/>
        <v>0</v>
      </c>
      <c r="BA55" s="177">
        <v>0</v>
      </c>
      <c r="BB55" s="202">
        <f t="shared" si="61"/>
        <v>2</v>
      </c>
      <c r="BC55" s="177">
        <f t="shared" si="61"/>
        <v>0</v>
      </c>
      <c r="BD55" s="177">
        <f t="shared" si="61"/>
        <v>0</v>
      </c>
      <c r="BE55" s="177">
        <f t="shared" si="61"/>
        <v>0</v>
      </c>
      <c r="BF55" s="203">
        <f t="shared" si="61"/>
        <v>0</v>
      </c>
      <c r="BG55" s="48"/>
      <c r="BH55" s="48"/>
      <c r="BI55" s="48"/>
      <c r="BJ55" s="48"/>
      <c r="BK55" s="48"/>
      <c r="BL55" s="334"/>
      <c r="BM55" s="33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334"/>
    </row>
    <row r="56" spans="1:85" ht="16.5" customHeight="1" x14ac:dyDescent="0.25">
      <c r="A56" s="178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 t="s">
        <v>506</v>
      </c>
      <c r="Q56" s="178"/>
      <c r="R56" s="178"/>
      <c r="S56" s="323"/>
      <c r="T56" s="177"/>
      <c r="U56" s="175"/>
      <c r="V56" s="175"/>
      <c r="W56" s="175"/>
      <c r="X56" s="194"/>
      <c r="Y56" s="175"/>
      <c r="Z56" s="177"/>
      <c r="AA56" s="177"/>
      <c r="AB56" s="177"/>
      <c r="AC56" s="177"/>
      <c r="AD56" s="177"/>
      <c r="AE56" s="176"/>
      <c r="AF56" s="177"/>
      <c r="AG56" s="175"/>
      <c r="AH56" s="175"/>
      <c r="AI56" s="175"/>
      <c r="AJ56" s="194"/>
      <c r="AK56" s="175"/>
      <c r="AL56" s="177"/>
      <c r="AM56" s="177"/>
      <c r="AN56" s="177"/>
      <c r="AO56" s="177"/>
      <c r="AP56" s="177"/>
      <c r="AQ56" s="334"/>
      <c r="AR56" s="334"/>
      <c r="AS56" s="64">
        <v>8.5</v>
      </c>
      <c r="AT56" s="48"/>
      <c r="AU56" s="47" t="s">
        <v>135</v>
      </c>
      <c r="AV56" s="47" t="s">
        <v>21</v>
      </c>
      <c r="AW56" s="177"/>
      <c r="AX56" s="177"/>
      <c r="AY56" s="177"/>
      <c r="AZ56" s="177"/>
      <c r="BA56" s="177"/>
      <c r="BB56" s="202">
        <f t="shared" si="61"/>
        <v>5</v>
      </c>
      <c r="BC56" s="177">
        <f t="shared" si="61"/>
        <v>1</v>
      </c>
      <c r="BD56" s="177">
        <f t="shared" si="61"/>
        <v>1</v>
      </c>
      <c r="BE56" s="177">
        <f t="shared" si="61"/>
        <v>2</v>
      </c>
      <c r="BF56" s="203">
        <f t="shared" si="61"/>
        <v>0</v>
      </c>
      <c r="BG56" s="48">
        <v>5</v>
      </c>
      <c r="BH56" s="48">
        <v>1</v>
      </c>
      <c r="BI56" s="48">
        <v>1</v>
      </c>
      <c r="BJ56" s="48">
        <f>+BH56+BI56</f>
        <v>2</v>
      </c>
      <c r="BK56" s="48">
        <v>0</v>
      </c>
      <c r="BL56" s="334"/>
      <c r="BM56" s="33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334"/>
    </row>
    <row r="57" spans="1:85" ht="16.5" customHeight="1" x14ac:dyDescent="0.25">
      <c r="A57" s="178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Q57" s="178"/>
      <c r="R57" s="178"/>
      <c r="S57" s="323"/>
      <c r="T57" s="177"/>
      <c r="U57" s="175"/>
      <c r="V57" s="175"/>
      <c r="W57" s="175"/>
      <c r="X57" s="194"/>
      <c r="Y57" s="175"/>
      <c r="Z57" s="177"/>
      <c r="AA57" s="177"/>
      <c r="AB57" s="177"/>
      <c r="AC57" s="177"/>
      <c r="AD57" s="177"/>
      <c r="AE57" s="176"/>
      <c r="AF57" s="177"/>
      <c r="AG57" s="175"/>
      <c r="AH57" s="175"/>
      <c r="AI57" s="175"/>
      <c r="AJ57" s="194"/>
      <c r="AK57" s="175"/>
      <c r="AL57" s="177"/>
      <c r="AM57" s="177"/>
      <c r="AN57" s="177"/>
      <c r="AO57" s="177"/>
      <c r="AP57" s="177"/>
      <c r="AQ57" s="334"/>
      <c r="AR57" s="334"/>
      <c r="AS57" s="64">
        <v>6</v>
      </c>
      <c r="AT57" s="48"/>
      <c r="AU57" s="47" t="s">
        <v>80</v>
      </c>
      <c r="AV57" s="47" t="s">
        <v>21</v>
      </c>
      <c r="AW57" s="177"/>
      <c r="AX57" s="177"/>
      <c r="AY57" s="177"/>
      <c r="AZ57" s="177"/>
      <c r="BA57" s="177"/>
      <c r="BB57" s="202">
        <f t="shared" si="61"/>
        <v>3</v>
      </c>
      <c r="BC57" s="177">
        <f t="shared" si="61"/>
        <v>0</v>
      </c>
      <c r="BD57" s="177">
        <f t="shared" si="61"/>
        <v>1</v>
      </c>
      <c r="BE57" s="177">
        <f t="shared" si="61"/>
        <v>1</v>
      </c>
      <c r="BF57" s="203">
        <f t="shared" si="61"/>
        <v>0</v>
      </c>
      <c r="BG57" s="48">
        <v>3</v>
      </c>
      <c r="BH57" s="48">
        <v>0</v>
      </c>
      <c r="BI57" s="48">
        <v>1</v>
      </c>
      <c r="BJ57" s="48">
        <f>+BH57+BI57</f>
        <v>1</v>
      </c>
      <c r="BK57" s="48">
        <v>0</v>
      </c>
      <c r="BL57" s="334"/>
      <c r="BM57" s="33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334"/>
    </row>
    <row r="58" spans="1:85" ht="16.5" customHeight="1" x14ac:dyDescent="0.25">
      <c r="A58" s="178"/>
      <c r="B58" s="174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4"/>
      <c r="Q58" s="334"/>
      <c r="R58" s="334"/>
      <c r="S58" s="321"/>
      <c r="T58" s="177"/>
      <c r="U58" s="175"/>
      <c r="V58" s="175"/>
      <c r="W58" s="175"/>
      <c r="X58" s="194"/>
      <c r="Y58" s="175"/>
      <c r="Z58" s="177"/>
      <c r="AA58" s="177"/>
      <c r="AB58" s="177"/>
      <c r="AC58" s="177"/>
      <c r="AD58" s="177"/>
      <c r="AE58" s="176"/>
      <c r="AF58" s="177"/>
      <c r="AG58" s="175"/>
      <c r="AH58" s="175"/>
      <c r="AI58" s="175"/>
      <c r="AJ58" s="194"/>
      <c r="AK58" s="175"/>
      <c r="AL58" s="177"/>
      <c r="AM58" s="177"/>
      <c r="AN58" s="177"/>
      <c r="AO58" s="177"/>
      <c r="AP58" s="177"/>
      <c r="AQ58" s="334"/>
      <c r="AR58" s="334"/>
      <c r="AS58" s="64">
        <v>6.5</v>
      </c>
      <c r="AT58" s="48"/>
      <c r="AU58" s="47" t="s">
        <v>148</v>
      </c>
      <c r="AV58" s="47" t="s">
        <v>21</v>
      </c>
      <c r="AW58" s="177"/>
      <c r="AX58" s="177"/>
      <c r="AY58" s="177"/>
      <c r="AZ58" s="177"/>
      <c r="BA58" s="177"/>
      <c r="BB58" s="202">
        <f t="shared" si="61"/>
        <v>6</v>
      </c>
      <c r="BC58" s="177">
        <f t="shared" si="61"/>
        <v>0</v>
      </c>
      <c r="BD58" s="177">
        <f t="shared" si="61"/>
        <v>1</v>
      </c>
      <c r="BE58" s="177">
        <f t="shared" si="61"/>
        <v>1</v>
      </c>
      <c r="BF58" s="203">
        <f t="shared" si="61"/>
        <v>2</v>
      </c>
      <c r="BG58" s="48">
        <v>6</v>
      </c>
      <c r="BH58" s="48">
        <v>0</v>
      </c>
      <c r="BI58" s="48">
        <v>1</v>
      </c>
      <c r="BJ58" s="48">
        <f>+BH58+BI58</f>
        <v>1</v>
      </c>
      <c r="BK58" s="48">
        <v>2</v>
      </c>
      <c r="BL58" s="334"/>
      <c r="BM58" s="33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334"/>
    </row>
    <row r="59" spans="1:85" ht="16.5" customHeight="1" thickBot="1" x14ac:dyDescent="0.3">
      <c r="A59" s="334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8"/>
      <c r="R59" s="178"/>
      <c r="S59" s="323"/>
      <c r="T59" s="177"/>
      <c r="U59" s="175"/>
      <c r="V59" s="175"/>
      <c r="W59" s="175"/>
      <c r="X59" s="194"/>
      <c r="Y59" s="175"/>
      <c r="Z59" s="177"/>
      <c r="AA59" s="177"/>
      <c r="AB59" s="177"/>
      <c r="AC59" s="177"/>
      <c r="AD59" s="177"/>
      <c r="AE59" s="176"/>
      <c r="AF59" s="177"/>
      <c r="AG59" s="175"/>
      <c r="AH59" s="175"/>
      <c r="AI59" s="175"/>
      <c r="AJ59" s="194"/>
      <c r="AK59" s="175"/>
      <c r="AL59" s="177"/>
      <c r="AM59" s="177"/>
      <c r="AN59" s="177"/>
      <c r="AO59" s="177"/>
      <c r="AP59" s="177"/>
      <c r="AQ59" s="334"/>
      <c r="AR59" s="334"/>
      <c r="AS59" s="33" t="s">
        <v>103</v>
      </c>
      <c r="AT59" s="216"/>
      <c r="AU59" s="216"/>
      <c r="AV59" s="216"/>
      <c r="AW59" s="217">
        <f>SUM(AW45:AW58)</f>
        <v>20</v>
      </c>
      <c r="AX59" s="217">
        <f>SUM(AX45:AX58)</f>
        <v>8</v>
      </c>
      <c r="AY59" s="217">
        <f>SUM(AY45:AY58)+AG11</f>
        <v>13</v>
      </c>
      <c r="AZ59" s="217">
        <f>+AY59+AX59</f>
        <v>21</v>
      </c>
      <c r="BA59" s="217">
        <f>SUM(BA45:BA58)</f>
        <v>2</v>
      </c>
      <c r="BB59" s="218">
        <f t="shared" si="61"/>
        <v>168</v>
      </c>
      <c r="BC59" s="217">
        <f t="shared" si="61"/>
        <v>27</v>
      </c>
      <c r="BD59" s="217">
        <f t="shared" si="61"/>
        <v>36</v>
      </c>
      <c r="BE59" s="217">
        <f t="shared" si="61"/>
        <v>63</v>
      </c>
      <c r="BF59" s="219">
        <f t="shared" si="61"/>
        <v>18</v>
      </c>
      <c r="BG59" s="217">
        <f>+SUM(BG45:BG58)</f>
        <v>148</v>
      </c>
      <c r="BH59" s="217">
        <f>+SUM(BH45:BH58)</f>
        <v>19</v>
      </c>
      <c r="BI59" s="217">
        <f>+SUM(BI45:BI58)+SUMIF($Y$35:$Y$42,"Eriton",$AI$35:$AI$42)</f>
        <v>23</v>
      </c>
      <c r="BJ59" s="217">
        <f>+BI59+BH59</f>
        <v>42</v>
      </c>
      <c r="BK59" s="217">
        <f>+SUM(BK45:BK58)+SUMIF($Y$35:$Y$42,"Eriton",$AH$35:$AH$42)</f>
        <v>16</v>
      </c>
      <c r="BL59" s="334"/>
      <c r="BM59" s="33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334"/>
    </row>
    <row r="60" spans="1:85" ht="16.5" customHeight="1" x14ac:dyDescent="0.2">
      <c r="A60" s="178"/>
      <c r="Q60" s="334"/>
      <c r="R60" s="334"/>
      <c r="S60" s="321"/>
      <c r="T60" s="177"/>
      <c r="U60" s="175"/>
      <c r="V60" s="175"/>
      <c r="W60" s="175"/>
      <c r="X60" s="194"/>
      <c r="Y60" s="175"/>
      <c r="Z60" s="177"/>
      <c r="AA60" s="177"/>
      <c r="AB60" s="177"/>
      <c r="AC60" s="177"/>
      <c r="AD60" s="177"/>
      <c r="AE60" s="176"/>
      <c r="AF60" s="177"/>
      <c r="AG60" s="175"/>
      <c r="AH60" s="175"/>
      <c r="AI60" s="175"/>
      <c r="AJ60" s="194"/>
      <c r="AK60" s="175"/>
      <c r="AL60" s="177"/>
      <c r="AM60" s="177"/>
      <c r="AN60" s="177"/>
      <c r="AO60" s="177"/>
      <c r="AP60" s="177"/>
      <c r="AQ60" s="334"/>
      <c r="AR60" s="33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334"/>
      <c r="BM60" s="33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334"/>
    </row>
    <row r="61" spans="1:85" ht="16.5" customHeight="1" x14ac:dyDescent="0.2">
      <c r="A61" s="334"/>
      <c r="Q61" s="178"/>
      <c r="R61" s="178"/>
      <c r="S61" s="323"/>
      <c r="T61" s="177"/>
      <c r="U61" s="175"/>
      <c r="V61" s="175"/>
      <c r="W61" s="175"/>
      <c r="X61" s="194"/>
      <c r="Y61" s="175"/>
      <c r="Z61" s="177"/>
      <c r="AA61" s="177"/>
      <c r="AB61" s="177"/>
      <c r="AC61" s="177"/>
      <c r="AD61" s="177"/>
      <c r="AE61" s="176"/>
      <c r="AF61" s="177"/>
      <c r="AG61" s="175"/>
      <c r="AH61" s="175"/>
      <c r="AI61" s="175"/>
      <c r="AJ61" s="194"/>
      <c r="AK61" s="175"/>
      <c r="AL61" s="177"/>
      <c r="AM61" s="177"/>
      <c r="AN61" s="177"/>
      <c r="AO61" s="177"/>
      <c r="AP61" s="177"/>
      <c r="AQ61" s="334"/>
      <c r="AR61" s="33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334"/>
      <c r="BM61" s="33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334"/>
    </row>
    <row r="62" spans="1:85" ht="16.5" customHeight="1" x14ac:dyDescent="0.2">
      <c r="A62" s="178"/>
      <c r="Q62" s="334"/>
      <c r="R62" s="334"/>
      <c r="S62" s="321"/>
      <c r="T62" s="205"/>
      <c r="U62" s="408" t="s">
        <v>636</v>
      </c>
      <c r="V62" s="408"/>
      <c r="W62" s="408"/>
      <c r="X62" s="408"/>
      <c r="Y62" s="408"/>
      <c r="Z62" s="408"/>
      <c r="AA62" s="408"/>
      <c r="AB62" s="408"/>
      <c r="AC62" s="408"/>
      <c r="AD62" s="408"/>
      <c r="AE62" s="408"/>
      <c r="AF62" s="408"/>
      <c r="AG62" s="408"/>
      <c r="AH62" s="408"/>
      <c r="AI62" s="408"/>
      <c r="AJ62" s="408"/>
      <c r="AK62" s="408"/>
      <c r="AL62" s="408"/>
      <c r="AM62" s="408"/>
      <c r="AN62" s="408"/>
      <c r="AO62" s="408"/>
      <c r="AP62" s="177"/>
      <c r="AQ62" s="334"/>
      <c r="AR62" s="33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334"/>
      <c r="BM62" s="33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334"/>
    </row>
    <row r="63" spans="1:85" ht="16.5" customHeight="1" x14ac:dyDescent="0.2">
      <c r="A63" s="334"/>
      <c r="Q63" s="334"/>
      <c r="R63" s="334"/>
      <c r="S63" s="321"/>
      <c r="T63" s="176"/>
      <c r="U63" s="176"/>
      <c r="V63" s="17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334"/>
      <c r="AR63" s="33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334"/>
      <c r="BM63" s="33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334"/>
    </row>
    <row r="64" spans="1:85" ht="16.5" customHeight="1" x14ac:dyDescent="0.2">
      <c r="A64" s="334"/>
      <c r="Q64" s="334"/>
      <c r="R64" s="334"/>
      <c r="S64" s="321"/>
      <c r="T64" s="176"/>
      <c r="U64" s="235" t="str">
        <f>"Week "&amp;TEXT(C2+1,"##")</f>
        <v>Week 18</v>
      </c>
      <c r="V64" s="235"/>
      <c r="W64" s="235"/>
      <c r="X64" s="409">
        <f>7+E14</f>
        <v>44284</v>
      </c>
      <c r="Y64" s="409"/>
      <c r="Z64" s="236" t="s">
        <v>687</v>
      </c>
      <c r="AA64" s="237"/>
      <c r="AB64" s="237"/>
      <c r="AC64" s="238"/>
      <c r="AD64" s="227"/>
      <c r="AE64" s="174"/>
      <c r="AF64" s="174"/>
      <c r="AG64" s="235" t="str">
        <f>"Week "&amp;TEXT(C2+2,"##")</f>
        <v>Week 19</v>
      </c>
      <c r="AH64" s="235"/>
      <c r="AI64" s="235"/>
      <c r="AJ64" s="409">
        <f>+X64+7</f>
        <v>44291</v>
      </c>
      <c r="AK64" s="409"/>
      <c r="AL64" s="409"/>
      <c r="AM64" s="236" t="s">
        <v>705</v>
      </c>
      <c r="AN64" s="237"/>
      <c r="AO64" s="238"/>
      <c r="AP64" s="177"/>
      <c r="AQ64" s="334"/>
      <c r="AR64" s="33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334"/>
      <c r="BM64" s="33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334"/>
    </row>
    <row r="65" spans="1:85" ht="16.5" customHeight="1" thickBot="1" x14ac:dyDescent="0.25">
      <c r="A65" s="170"/>
      <c r="Q65" s="170"/>
      <c r="R65" s="170"/>
      <c r="S65" s="324"/>
      <c r="T65" s="174"/>
      <c r="U65" s="338" t="s">
        <v>106</v>
      </c>
      <c r="V65" s="338"/>
      <c r="W65" s="338"/>
      <c r="X65" s="338" t="s">
        <v>107</v>
      </c>
      <c r="Y65" s="421" t="s">
        <v>108</v>
      </c>
      <c r="Z65" s="421"/>
      <c r="AA65" s="421"/>
      <c r="AB65" s="175"/>
      <c r="AC65" s="227"/>
      <c r="AD65" s="227"/>
      <c r="AE65" s="174"/>
      <c r="AF65" s="174"/>
      <c r="AG65" s="338" t="s">
        <v>106</v>
      </c>
      <c r="AH65" s="338"/>
      <c r="AI65" s="338"/>
      <c r="AJ65" s="338" t="s">
        <v>107</v>
      </c>
      <c r="AK65" s="421" t="s">
        <v>108</v>
      </c>
      <c r="AL65" s="421"/>
      <c r="AM65" s="421"/>
      <c r="AN65" s="421"/>
      <c r="AO65" s="325"/>
      <c r="AP65" s="174"/>
      <c r="AQ65" s="240"/>
      <c r="AR65" s="33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334"/>
      <c r="BM65" s="33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334"/>
    </row>
    <row r="66" spans="1:85" ht="16.5" customHeight="1" x14ac:dyDescent="0.2">
      <c r="A66" s="170"/>
      <c r="Q66" s="170"/>
      <c r="R66" s="170"/>
      <c r="S66" s="324"/>
      <c r="T66" s="174"/>
      <c r="U66" s="418">
        <v>0.38541666666666669</v>
      </c>
      <c r="V66" s="418"/>
      <c r="W66" s="336"/>
      <c r="X66" s="332" t="s">
        <v>109</v>
      </c>
      <c r="Y66" s="428" t="s">
        <v>688</v>
      </c>
      <c r="Z66" s="428"/>
      <c r="AA66" s="428"/>
      <c r="AB66" s="428"/>
      <c r="AC66" s="174"/>
      <c r="AD66" s="337"/>
      <c r="AE66" s="174"/>
      <c r="AF66" s="174"/>
      <c r="AG66" s="418">
        <v>0.38541666666666669</v>
      </c>
      <c r="AH66" s="418"/>
      <c r="AI66" s="336"/>
      <c r="AJ66" s="332" t="s">
        <v>109</v>
      </c>
      <c r="AK66" s="428" t="s">
        <v>701</v>
      </c>
      <c r="AL66" s="428"/>
      <c r="AM66" s="428"/>
      <c r="AN66" s="428"/>
      <c r="AO66" s="326"/>
      <c r="AP66" s="174"/>
      <c r="AQ66" s="240"/>
      <c r="AR66" s="33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334"/>
      <c r="BM66" s="33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334"/>
    </row>
    <row r="67" spans="1:85" ht="16.5" customHeight="1" x14ac:dyDescent="0.2">
      <c r="A67" s="170"/>
      <c r="Q67" s="170"/>
      <c r="R67" s="170"/>
      <c r="S67" s="324"/>
      <c r="T67" s="174"/>
      <c r="U67" s="410">
        <v>0.38541666666666669</v>
      </c>
      <c r="V67" s="410"/>
      <c r="W67" s="336"/>
      <c r="X67" s="332" t="s">
        <v>110</v>
      </c>
      <c r="Y67" s="427" t="s">
        <v>691</v>
      </c>
      <c r="Z67" s="427"/>
      <c r="AA67" s="427"/>
      <c r="AB67" s="427"/>
      <c r="AC67" s="174"/>
      <c r="AD67" s="337"/>
      <c r="AE67" s="174"/>
      <c r="AF67" s="174"/>
      <c r="AG67" s="410">
        <v>0.38541666666666669</v>
      </c>
      <c r="AH67" s="410"/>
      <c r="AI67" s="336"/>
      <c r="AJ67" s="332" t="s">
        <v>110</v>
      </c>
      <c r="AK67" s="427" t="s">
        <v>702</v>
      </c>
      <c r="AL67" s="427"/>
      <c r="AM67" s="427"/>
      <c r="AN67" s="427"/>
      <c r="AO67" s="257"/>
      <c r="AP67" s="174"/>
      <c r="AQ67" s="240"/>
      <c r="AR67" s="33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334"/>
      <c r="BM67" s="33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334"/>
    </row>
    <row r="68" spans="1:85" ht="16.5" customHeight="1" x14ac:dyDescent="0.2">
      <c r="A68" s="170"/>
      <c r="B68" s="174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4"/>
      <c r="Q68" s="170"/>
      <c r="R68" s="170"/>
      <c r="S68" s="324"/>
      <c r="T68" s="174"/>
      <c r="U68" s="410">
        <v>0.42708333333333331</v>
      </c>
      <c r="V68" s="410"/>
      <c r="W68" s="336"/>
      <c r="X68" s="332" t="s">
        <v>109</v>
      </c>
      <c r="Y68" s="427" t="s">
        <v>689</v>
      </c>
      <c r="Z68" s="427"/>
      <c r="AA68" s="427"/>
      <c r="AB68" s="427"/>
      <c r="AC68" s="174"/>
      <c r="AD68" s="337"/>
      <c r="AE68" s="174"/>
      <c r="AF68" s="174"/>
      <c r="AG68" s="410">
        <v>0.42708333333333331</v>
      </c>
      <c r="AH68" s="410"/>
      <c r="AI68" s="336"/>
      <c r="AJ68" s="332" t="s">
        <v>109</v>
      </c>
      <c r="AK68" s="427" t="s">
        <v>703</v>
      </c>
      <c r="AL68" s="427"/>
      <c r="AM68" s="427"/>
      <c r="AN68" s="427"/>
      <c r="AO68" s="337"/>
      <c r="AP68" s="174"/>
      <c r="AQ68" s="240"/>
      <c r="AR68" s="33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334"/>
      <c r="BM68" s="33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334"/>
    </row>
    <row r="69" spans="1:85" ht="16.5" customHeight="1" x14ac:dyDescent="0.2">
      <c r="A69" s="170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0"/>
      <c r="R69" s="170"/>
      <c r="S69" s="324"/>
      <c r="T69" s="174"/>
      <c r="U69" s="410">
        <v>0.42708333333333331</v>
      </c>
      <c r="V69" s="410"/>
      <c r="W69" s="336"/>
      <c r="X69" s="332" t="s">
        <v>110</v>
      </c>
      <c r="Y69" s="427" t="s">
        <v>690</v>
      </c>
      <c r="Z69" s="427"/>
      <c r="AA69" s="427"/>
      <c r="AB69" s="427"/>
      <c r="AC69" s="176"/>
      <c r="AD69" s="337"/>
      <c r="AE69" s="174"/>
      <c r="AF69" s="174"/>
      <c r="AG69" s="410">
        <v>0.42708333333333331</v>
      </c>
      <c r="AH69" s="410"/>
      <c r="AI69" s="336"/>
      <c r="AJ69" s="332" t="s">
        <v>110</v>
      </c>
      <c r="AK69" s="427" t="s">
        <v>704</v>
      </c>
      <c r="AL69" s="427"/>
      <c r="AM69" s="427"/>
      <c r="AN69" s="427"/>
      <c r="AO69" s="337"/>
      <c r="AP69" s="174"/>
      <c r="AQ69" s="240"/>
      <c r="AR69" s="33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334"/>
      <c r="BM69" s="33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334"/>
    </row>
    <row r="70" spans="1:85" ht="16.5" customHeight="1" x14ac:dyDescent="0.2">
      <c r="A70" s="170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0"/>
      <c r="R70" s="170"/>
      <c r="S70" s="324"/>
      <c r="T70" s="174"/>
      <c r="U70" s="336"/>
      <c r="V70" s="336"/>
      <c r="W70" s="336"/>
      <c r="X70" s="332"/>
      <c r="Y70" s="337"/>
      <c r="Z70" s="337"/>
      <c r="AA70" s="337"/>
      <c r="AB70" s="176"/>
      <c r="AC70" s="176"/>
      <c r="AD70" s="337"/>
      <c r="AE70" s="174"/>
      <c r="AF70" s="174"/>
      <c r="AG70" s="336"/>
      <c r="AH70" s="336"/>
      <c r="AI70" s="336"/>
      <c r="AJ70" s="332"/>
      <c r="AK70" s="337"/>
      <c r="AL70" s="337"/>
      <c r="AM70" s="337"/>
      <c r="AN70" s="337"/>
      <c r="AO70" s="337"/>
      <c r="AP70" s="174"/>
      <c r="AQ70" s="240"/>
      <c r="AR70" s="33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334"/>
      <c r="BM70" s="33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334"/>
    </row>
    <row r="71" spans="1:85" ht="16.5" customHeight="1" x14ac:dyDescent="0.2">
      <c r="A71" s="170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0"/>
      <c r="R71" s="170"/>
      <c r="S71" s="324"/>
      <c r="T71" s="174"/>
      <c r="U71" s="336"/>
      <c r="V71" s="336"/>
      <c r="W71" s="336"/>
      <c r="X71" s="332"/>
      <c r="Y71" s="337"/>
      <c r="Z71" s="337"/>
      <c r="AA71" s="337"/>
      <c r="AB71" s="176"/>
      <c r="AC71" s="176"/>
      <c r="AD71" s="337"/>
      <c r="AE71" s="174"/>
      <c r="AF71" s="174"/>
      <c r="AG71" s="336"/>
      <c r="AH71" s="336"/>
      <c r="AI71" s="336"/>
      <c r="AJ71" s="332"/>
      <c r="AK71" s="337"/>
      <c r="AL71" s="337"/>
      <c r="AM71" s="337"/>
      <c r="AN71" s="337"/>
      <c r="AO71" s="337"/>
      <c r="AP71" s="174"/>
      <c r="AQ71" s="240"/>
      <c r="AR71" s="33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334"/>
      <c r="BM71" s="33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334"/>
    </row>
    <row r="72" spans="1:85" ht="16.5" customHeight="1" x14ac:dyDescent="0.2">
      <c r="A72" s="170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5"/>
      <c r="O72" s="174"/>
      <c r="P72" s="174"/>
      <c r="Q72" s="170"/>
      <c r="R72" s="170"/>
      <c r="S72" s="32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240"/>
      <c r="AR72" s="33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334"/>
      <c r="BM72" s="33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334"/>
    </row>
    <row r="73" spans="1:85" ht="16.5" customHeight="1" x14ac:dyDescent="0.2">
      <c r="A73" s="170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240"/>
      <c r="AR73" s="334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334"/>
      <c r="BM73" s="334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334"/>
    </row>
    <row r="74" spans="1:85" ht="16.5" customHeight="1" x14ac:dyDescent="0.2">
      <c r="A74" s="170"/>
      <c r="B74" s="407" t="s">
        <v>669</v>
      </c>
      <c r="C74" s="407"/>
      <c r="D74" s="407"/>
      <c r="E74" s="407"/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407"/>
      <c r="Q74" s="170"/>
      <c r="R74" s="170"/>
      <c r="S74" s="170"/>
      <c r="T74" s="407" t="s">
        <v>638</v>
      </c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240"/>
      <c r="AR74" s="334"/>
      <c r="AS74" s="430" t="s">
        <v>622</v>
      </c>
      <c r="AT74" s="430"/>
      <c r="AU74" s="430"/>
      <c r="AV74" s="430"/>
      <c r="AW74" s="430"/>
      <c r="AX74" s="430"/>
      <c r="AY74" s="430"/>
      <c r="AZ74" s="430"/>
      <c r="BA74" s="430"/>
      <c r="BB74" s="430"/>
      <c r="BC74" s="430"/>
      <c r="BD74" s="430"/>
      <c r="BE74" s="430"/>
      <c r="BF74" s="430"/>
      <c r="BG74" s="430"/>
      <c r="BH74" s="430"/>
      <c r="BI74" s="430"/>
      <c r="BJ74" s="430"/>
      <c r="BK74" s="430"/>
      <c r="BL74" s="334"/>
      <c r="BM74" s="334"/>
      <c r="BN74" s="430" t="s">
        <v>639</v>
      </c>
      <c r="BO74" s="430"/>
      <c r="BP74" s="430"/>
      <c r="BQ74" s="430"/>
      <c r="BR74" s="430"/>
      <c r="BS74" s="430"/>
      <c r="BT74" s="430"/>
      <c r="BU74" s="430"/>
      <c r="BV74" s="430"/>
      <c r="BW74" s="430"/>
      <c r="BX74" s="430"/>
      <c r="BY74" s="430"/>
      <c r="BZ74" s="430"/>
      <c r="CA74" s="430"/>
      <c r="CB74" s="430"/>
      <c r="CC74" s="430"/>
      <c r="CD74" s="430"/>
      <c r="CE74" s="430"/>
      <c r="CF74" s="430"/>
      <c r="CG74" s="334"/>
    </row>
    <row r="75" spans="1:85" ht="16.5" customHeight="1" x14ac:dyDescent="0.2">
      <c r="A75" s="170"/>
      <c r="B75" s="332" t="s">
        <v>146</v>
      </c>
      <c r="C75" s="332">
        <f>+C2</f>
        <v>17</v>
      </c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244"/>
      <c r="Q75" s="170"/>
      <c r="R75" s="170"/>
      <c r="S75" s="324"/>
      <c r="AL75" s="332"/>
      <c r="AM75" s="332"/>
      <c r="AN75" s="332"/>
      <c r="AO75" s="332"/>
      <c r="AP75" s="332"/>
      <c r="AQ75" s="170"/>
      <c r="AR75" s="33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334"/>
      <c r="BM75" s="33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334"/>
    </row>
    <row r="76" spans="1:85" ht="16.5" customHeight="1" thickBot="1" x14ac:dyDescent="0.25">
      <c r="A76" s="334"/>
      <c r="B76" s="174"/>
      <c r="C76" s="174"/>
      <c r="D76" s="180" t="s">
        <v>123</v>
      </c>
      <c r="E76" s="180"/>
      <c r="F76" s="180"/>
      <c r="G76" s="182" t="s">
        <v>2</v>
      </c>
      <c r="H76" s="182"/>
      <c r="I76" s="182" t="s">
        <v>4</v>
      </c>
      <c r="J76" s="182" t="s">
        <v>30</v>
      </c>
      <c r="K76" s="182" t="s">
        <v>31</v>
      </c>
      <c r="L76" s="340" t="s">
        <v>32</v>
      </c>
      <c r="M76" s="182" t="s">
        <v>3</v>
      </c>
      <c r="N76" s="174"/>
      <c r="O76" s="174"/>
      <c r="P76" s="174"/>
      <c r="Q76" s="334"/>
      <c r="R76" s="334"/>
      <c r="S76" s="321"/>
      <c r="T76" s="408" t="s">
        <v>654</v>
      </c>
      <c r="U76" s="408"/>
      <c r="V76" s="408"/>
      <c r="W76" s="408"/>
      <c r="X76" s="408"/>
      <c r="Y76" s="408"/>
      <c r="Z76" s="408"/>
      <c r="AA76" s="408"/>
      <c r="AB76" s="408"/>
      <c r="AC76" s="408"/>
      <c r="AD76" s="408"/>
      <c r="AE76" s="408"/>
      <c r="AF76" s="408"/>
      <c r="AG76" s="408"/>
      <c r="AH76" s="408"/>
      <c r="AI76" s="408"/>
      <c r="AJ76" s="408"/>
      <c r="AK76" s="408"/>
      <c r="AL76" s="408"/>
      <c r="AM76" s="408"/>
      <c r="AN76" s="177"/>
      <c r="AO76" s="177"/>
      <c r="AP76" s="177"/>
      <c r="AQ76" s="334"/>
      <c r="AR76" s="334"/>
      <c r="AS76" s="174"/>
      <c r="AT76" s="174"/>
      <c r="AU76" s="174"/>
      <c r="AV76" s="174"/>
      <c r="AW76" s="407" t="s">
        <v>654</v>
      </c>
      <c r="AX76" s="407"/>
      <c r="AY76" s="407"/>
      <c r="AZ76" s="407"/>
      <c r="BA76" s="415"/>
      <c r="BB76" s="416" t="s">
        <v>652</v>
      </c>
      <c r="BC76" s="408"/>
      <c r="BD76" s="408"/>
      <c r="BE76" s="408"/>
      <c r="BF76" s="417"/>
      <c r="BG76" s="407" t="s">
        <v>663</v>
      </c>
      <c r="BH76" s="407"/>
      <c r="BI76" s="407"/>
      <c r="BJ76" s="407"/>
      <c r="BK76" s="407"/>
      <c r="BL76" s="334"/>
      <c r="BM76" s="334"/>
      <c r="BN76" s="174"/>
      <c r="BO76" s="174"/>
      <c r="BP76" s="174"/>
      <c r="BQ76" s="174"/>
      <c r="BR76" s="407" t="s">
        <v>654</v>
      </c>
      <c r="BS76" s="407"/>
      <c r="BT76" s="407"/>
      <c r="BU76" s="407"/>
      <c r="BV76" s="415"/>
      <c r="BW76" s="416" t="s">
        <v>652</v>
      </c>
      <c r="BX76" s="408"/>
      <c r="BY76" s="408"/>
      <c r="BZ76" s="408"/>
      <c r="CA76" s="417"/>
      <c r="CB76" s="407" t="s">
        <v>663</v>
      </c>
      <c r="CC76" s="407"/>
      <c r="CD76" s="407"/>
      <c r="CE76" s="407"/>
      <c r="CF76" s="407"/>
      <c r="CG76" s="334"/>
    </row>
    <row r="77" spans="1:85" ht="16.5" customHeight="1" thickBot="1" x14ac:dyDescent="0.3">
      <c r="A77" s="334"/>
      <c r="B77" s="174"/>
      <c r="C77" s="174"/>
      <c r="D77" s="47" t="s">
        <v>158</v>
      </c>
      <c r="G77" s="32" t="s">
        <v>179</v>
      </c>
      <c r="I77" s="177">
        <v>2</v>
      </c>
      <c r="J77" s="177">
        <v>4</v>
      </c>
      <c r="K77" s="177">
        <v>2</v>
      </c>
      <c r="L77" s="318">
        <v>6</v>
      </c>
      <c r="M77" s="177">
        <v>0</v>
      </c>
      <c r="N77" s="174"/>
      <c r="O77" s="174"/>
      <c r="P77" s="174"/>
      <c r="Q77" s="170"/>
      <c r="R77" s="170"/>
      <c r="S77" s="324"/>
      <c r="AL77" s="174"/>
      <c r="AM77" s="177"/>
      <c r="AN77" s="177"/>
      <c r="AO77" s="177"/>
      <c r="AP77" s="177"/>
      <c r="AQ77" s="170"/>
      <c r="AR77" s="334"/>
      <c r="AS77" s="186" t="s">
        <v>28</v>
      </c>
      <c r="AT77" s="186"/>
      <c r="AU77" s="186"/>
      <c r="AV77" s="187" t="s">
        <v>29</v>
      </c>
      <c r="AW77" s="334" t="s">
        <v>4</v>
      </c>
      <c r="AX77" s="334" t="s">
        <v>30</v>
      </c>
      <c r="AY77" s="334" t="s">
        <v>31</v>
      </c>
      <c r="AZ77" s="188" t="s">
        <v>32</v>
      </c>
      <c r="BA77" s="334" t="s">
        <v>3</v>
      </c>
      <c r="BB77" s="189" t="s">
        <v>4</v>
      </c>
      <c r="BC77" s="190" t="s">
        <v>30</v>
      </c>
      <c r="BD77" s="190" t="s">
        <v>31</v>
      </c>
      <c r="BE77" s="190" t="s">
        <v>32</v>
      </c>
      <c r="BF77" s="191" t="s">
        <v>3</v>
      </c>
      <c r="BG77" s="188" t="s">
        <v>4</v>
      </c>
      <c r="BH77" s="188" t="s">
        <v>30</v>
      </c>
      <c r="BI77" s="188" t="s">
        <v>31</v>
      </c>
      <c r="BJ77" s="188" t="s">
        <v>32</v>
      </c>
      <c r="BK77" s="188" t="s">
        <v>3</v>
      </c>
      <c r="BL77" s="334"/>
      <c r="BM77" s="334"/>
      <c r="BN77" s="192" t="s">
        <v>28</v>
      </c>
      <c r="BO77" s="192"/>
      <c r="BP77" s="192"/>
      <c r="BQ77" s="193"/>
      <c r="BR77" s="188" t="s">
        <v>4</v>
      </c>
      <c r="BS77" s="188" t="s">
        <v>30</v>
      </c>
      <c r="BT77" s="188" t="s">
        <v>31</v>
      </c>
      <c r="BU77" s="188" t="s">
        <v>32</v>
      </c>
      <c r="BV77" s="188" t="s">
        <v>3</v>
      </c>
      <c r="BW77" s="189" t="s">
        <v>4</v>
      </c>
      <c r="BX77" s="190" t="s">
        <v>30</v>
      </c>
      <c r="BY77" s="190" t="s">
        <v>31</v>
      </c>
      <c r="BZ77" s="190" t="s">
        <v>32</v>
      </c>
      <c r="CA77" s="191" t="s">
        <v>3</v>
      </c>
      <c r="CB77" s="188" t="s">
        <v>4</v>
      </c>
      <c r="CC77" s="188" t="s">
        <v>30</v>
      </c>
      <c r="CD77" s="188" t="s">
        <v>31</v>
      </c>
      <c r="CE77" s="188" t="s">
        <v>32</v>
      </c>
      <c r="CF77" s="188" t="s">
        <v>3</v>
      </c>
      <c r="CG77" s="334"/>
    </row>
    <row r="78" spans="1:85" ht="16.5" customHeight="1" thickBot="1" x14ac:dyDescent="0.3">
      <c r="A78" s="334"/>
      <c r="B78" s="174"/>
      <c r="C78" s="174"/>
      <c r="D78" s="47" t="s">
        <v>480</v>
      </c>
      <c r="G78" s="47" t="s">
        <v>21</v>
      </c>
      <c r="I78" s="177">
        <v>2</v>
      </c>
      <c r="J78" s="177">
        <v>3</v>
      </c>
      <c r="K78" s="177">
        <v>3</v>
      </c>
      <c r="L78" s="318">
        <v>6</v>
      </c>
      <c r="M78" s="177">
        <v>0</v>
      </c>
      <c r="N78" s="174"/>
      <c r="O78" s="174"/>
      <c r="P78" s="174"/>
      <c r="Q78" s="170"/>
      <c r="R78" s="170"/>
      <c r="S78" s="324"/>
      <c r="T78" s="67" t="s">
        <v>310</v>
      </c>
      <c r="U78" s="245" t="s">
        <v>145</v>
      </c>
      <c r="V78" s="245"/>
      <c r="W78" s="245"/>
      <c r="X78" s="245"/>
      <c r="Y78" s="245"/>
      <c r="Z78" s="245"/>
      <c r="AA78" s="190"/>
      <c r="AB78" s="339" t="s">
        <v>4</v>
      </c>
      <c r="AC78" s="339" t="s">
        <v>8</v>
      </c>
      <c r="AD78" s="339" t="s">
        <v>9</v>
      </c>
      <c r="AE78" s="339" t="s">
        <v>10</v>
      </c>
      <c r="AF78" s="414" t="s">
        <v>129</v>
      </c>
      <c r="AG78" s="414"/>
      <c r="AH78" s="339" t="s">
        <v>3</v>
      </c>
      <c r="AI78" s="339" t="s">
        <v>130</v>
      </c>
      <c r="AJ78" s="339" t="s">
        <v>5</v>
      </c>
      <c r="AK78" s="339" t="s">
        <v>7</v>
      </c>
      <c r="AL78" s="339" t="s">
        <v>6</v>
      </c>
      <c r="AM78" s="339" t="s">
        <v>131</v>
      </c>
      <c r="AN78" s="177"/>
      <c r="AO78" s="177"/>
      <c r="AP78" s="177"/>
      <c r="AQ78" s="170"/>
      <c r="AR78" s="334"/>
      <c r="AS78" s="28" t="s">
        <v>173</v>
      </c>
      <c r="AT78" s="197"/>
      <c r="AU78" s="197"/>
      <c r="AV78" s="30" t="s">
        <v>178</v>
      </c>
      <c r="AW78" s="199">
        <v>3</v>
      </c>
      <c r="AX78" s="199">
        <v>0</v>
      </c>
      <c r="AY78" s="199">
        <v>1</v>
      </c>
      <c r="AZ78" s="177">
        <f t="shared" ref="AZ78:AZ90" si="68">+AY78+AX78</f>
        <v>1</v>
      </c>
      <c r="BA78" s="199">
        <v>0</v>
      </c>
      <c r="BB78" s="200">
        <f t="shared" ref="BB78:BF90" si="69">+AW78+BG78</f>
        <v>15</v>
      </c>
      <c r="BC78" s="199">
        <f t="shared" si="69"/>
        <v>14</v>
      </c>
      <c r="BD78" s="199">
        <f t="shared" si="69"/>
        <v>5</v>
      </c>
      <c r="BE78" s="177">
        <f t="shared" si="69"/>
        <v>19</v>
      </c>
      <c r="BF78" s="201">
        <f t="shared" si="69"/>
        <v>2</v>
      </c>
      <c r="BG78" s="31">
        <v>12</v>
      </c>
      <c r="BH78" s="31">
        <v>14</v>
      </c>
      <c r="BI78" s="31">
        <v>4</v>
      </c>
      <c r="BJ78" s="31">
        <f t="shared" ref="BJ78" si="70">+BH78+BI78</f>
        <v>18</v>
      </c>
      <c r="BK78" s="31">
        <v>2</v>
      </c>
      <c r="BL78" s="334"/>
      <c r="BM78" s="334"/>
      <c r="BN78" s="64">
        <v>7</v>
      </c>
      <c r="BP78" s="47" t="s">
        <v>724</v>
      </c>
      <c r="BQ78" s="174"/>
      <c r="BR78" s="177">
        <v>1</v>
      </c>
      <c r="BS78" s="177">
        <v>0</v>
      </c>
      <c r="BT78" s="177">
        <v>0</v>
      </c>
      <c r="BU78" s="177">
        <f t="shared" ref="BU78" si="71">+BS78+BT78</f>
        <v>0</v>
      </c>
      <c r="BV78" s="177">
        <v>0</v>
      </c>
      <c r="BW78" s="202">
        <f t="shared" ref="BW78" si="72">+CB78+BR78</f>
        <v>1</v>
      </c>
      <c r="BX78" s="177">
        <f t="shared" ref="BX78" si="73">+CC78+BS78</f>
        <v>0</v>
      </c>
      <c r="BY78" s="177">
        <f t="shared" ref="BY78" si="74">+CD78+BT78</f>
        <v>0</v>
      </c>
      <c r="BZ78" s="177">
        <f t="shared" ref="BZ78" si="75">+BX78+BY78</f>
        <v>0</v>
      </c>
      <c r="CA78" s="203">
        <f t="shared" ref="CA78" si="76">+CF78+BV78</f>
        <v>0</v>
      </c>
      <c r="CB78" s="48">
        <v>0</v>
      </c>
      <c r="CC78" s="48">
        <v>0</v>
      </c>
      <c r="CD78" s="48">
        <v>0</v>
      </c>
      <c r="CE78" s="48">
        <f t="shared" ref="CE78" si="77">+CC78+CD78</f>
        <v>0</v>
      </c>
      <c r="CF78" s="48">
        <v>0</v>
      </c>
      <c r="CG78" s="334"/>
    </row>
    <row r="79" spans="1:85" ht="16.5" customHeight="1" thickBot="1" x14ac:dyDescent="0.3">
      <c r="A79" s="334"/>
      <c r="B79" s="174"/>
      <c r="C79" s="174"/>
      <c r="D79" s="47" t="s">
        <v>71</v>
      </c>
      <c r="G79" s="47" t="s">
        <v>17</v>
      </c>
      <c r="I79" s="177">
        <v>2</v>
      </c>
      <c r="J79" s="177">
        <v>3</v>
      </c>
      <c r="K79" s="177">
        <v>3</v>
      </c>
      <c r="L79" s="318">
        <v>6</v>
      </c>
      <c r="M79" s="177">
        <v>0</v>
      </c>
      <c r="N79" s="174"/>
      <c r="O79" s="174"/>
      <c r="P79" s="174"/>
      <c r="Q79" s="334"/>
      <c r="R79" s="334"/>
      <c r="S79" s="321"/>
      <c r="T79" s="118">
        <v>7.5</v>
      </c>
      <c r="U79" s="76" t="s">
        <v>98</v>
      </c>
      <c r="V79" s="76"/>
      <c r="W79" s="76"/>
      <c r="X79" s="76"/>
      <c r="Y79" s="119"/>
      <c r="Z79" s="76"/>
      <c r="AA79" s="58"/>
      <c r="AB79" s="58">
        <v>2</v>
      </c>
      <c r="AC79" s="58">
        <v>2</v>
      </c>
      <c r="AD79" s="58">
        <v>0</v>
      </c>
      <c r="AE79" s="58">
        <v>0</v>
      </c>
      <c r="AF79" s="413">
        <f t="shared" ref="AF79" si="78">(2*AC79+AE79)/(2*AB79)</f>
        <v>1</v>
      </c>
      <c r="AG79" s="413"/>
      <c r="AH79" s="58">
        <v>0</v>
      </c>
      <c r="AI79" s="58">
        <v>0</v>
      </c>
      <c r="AJ79" s="58">
        <v>3</v>
      </c>
      <c r="AK79" s="58">
        <v>0</v>
      </c>
      <c r="AL79" s="58">
        <v>0</v>
      </c>
      <c r="AM79" s="120">
        <f t="shared" ref="AM79" si="79">+AJ79/AB79</f>
        <v>1.5</v>
      </c>
      <c r="AN79" s="177"/>
      <c r="AO79" s="177"/>
      <c r="AP79" s="177"/>
      <c r="AQ79" s="334"/>
      <c r="AR79" s="334"/>
      <c r="AS79" s="64">
        <v>9</v>
      </c>
      <c r="AT79" s="48">
        <v>9</v>
      </c>
      <c r="AU79" s="47" t="s">
        <v>158</v>
      </c>
      <c r="AV79" s="32" t="s">
        <v>179</v>
      </c>
      <c r="AW79" s="177">
        <v>2</v>
      </c>
      <c r="AX79" s="177">
        <v>4</v>
      </c>
      <c r="AY79" s="177">
        <v>2</v>
      </c>
      <c r="AZ79" s="177">
        <f t="shared" ref="AZ79:AZ88" si="80">+AY79+AX79</f>
        <v>6</v>
      </c>
      <c r="BA79" s="177">
        <v>0</v>
      </c>
      <c r="BB79" s="202">
        <f t="shared" ref="BB79" si="81">+AW79+BG79</f>
        <v>17</v>
      </c>
      <c r="BC79" s="177">
        <f t="shared" si="69"/>
        <v>23</v>
      </c>
      <c r="BD79" s="177">
        <f t="shared" si="69"/>
        <v>10</v>
      </c>
      <c r="BE79" s="177">
        <f t="shared" si="69"/>
        <v>33</v>
      </c>
      <c r="BF79" s="203">
        <f t="shared" si="69"/>
        <v>2</v>
      </c>
      <c r="BG79" s="48">
        <v>15</v>
      </c>
      <c r="BH79" s="48">
        <v>19</v>
      </c>
      <c r="BI79" s="48">
        <v>8</v>
      </c>
      <c r="BJ79" s="48">
        <f t="shared" ref="BJ79:BJ88" si="82">+BH79+BI79</f>
        <v>27</v>
      </c>
      <c r="BK79" s="48">
        <v>2</v>
      </c>
      <c r="BL79" s="334"/>
      <c r="BM79" s="334"/>
      <c r="BN79" s="64">
        <v>8</v>
      </c>
      <c r="BP79" s="47" t="s">
        <v>45</v>
      </c>
      <c r="BQ79" s="174"/>
      <c r="BR79" s="177">
        <v>0</v>
      </c>
      <c r="BS79" s="177">
        <v>0</v>
      </c>
      <c r="BT79" s="177">
        <v>0</v>
      </c>
      <c r="BU79" s="177">
        <f>+BS79+BT79</f>
        <v>0</v>
      </c>
      <c r="BV79" s="177">
        <v>0</v>
      </c>
      <c r="BW79" s="202">
        <f t="shared" ref="BW79:BY80" si="83">+CB79+BR79</f>
        <v>1</v>
      </c>
      <c r="BX79" s="177">
        <f t="shared" si="83"/>
        <v>1</v>
      </c>
      <c r="BY79" s="177">
        <f t="shared" si="83"/>
        <v>0</v>
      </c>
      <c r="BZ79" s="177">
        <f>+BX79+BY79</f>
        <v>1</v>
      </c>
      <c r="CA79" s="203">
        <f t="shared" ref="CA79:CA80" si="84">+CF79+BV79</f>
        <v>0</v>
      </c>
      <c r="CB79" s="48">
        <v>1</v>
      </c>
      <c r="CC79" s="48">
        <v>1</v>
      </c>
      <c r="CD79" s="48">
        <v>0</v>
      </c>
      <c r="CE79" s="48">
        <f t="shared" ref="CE79:CE80" si="85">+CC79+CD79</f>
        <v>1</v>
      </c>
      <c r="CF79" s="48">
        <v>0</v>
      </c>
      <c r="CG79" s="334"/>
    </row>
    <row r="80" spans="1:85" ht="16.5" customHeight="1" x14ac:dyDescent="0.25">
      <c r="A80" s="334"/>
      <c r="B80" s="174"/>
      <c r="C80" s="174"/>
      <c r="D80" s="47" t="s">
        <v>40</v>
      </c>
      <c r="G80" s="47" t="s">
        <v>17</v>
      </c>
      <c r="I80" s="177">
        <v>2</v>
      </c>
      <c r="J80" s="177">
        <v>1</v>
      </c>
      <c r="K80" s="177">
        <v>5</v>
      </c>
      <c r="L80" s="318">
        <v>6</v>
      </c>
      <c r="M80" s="177">
        <v>0</v>
      </c>
      <c r="N80" s="174"/>
      <c r="O80" s="174"/>
      <c r="P80" s="174"/>
      <c r="Q80" s="334"/>
      <c r="R80" s="334"/>
      <c r="S80" s="321"/>
      <c r="T80" s="208"/>
      <c r="U80" s="214"/>
      <c r="V80" s="215" t="s">
        <v>656</v>
      </c>
      <c r="W80" s="214"/>
      <c r="X80" s="214"/>
      <c r="Y80" s="215"/>
      <c r="Z80" s="199"/>
      <c r="AA80" s="199"/>
      <c r="AB80" s="68">
        <f>SUM(AB79)</f>
        <v>2</v>
      </c>
      <c r="AC80" s="68">
        <f t="shared" ref="AC80:AE80" si="86">SUM(AC79)</f>
        <v>2</v>
      </c>
      <c r="AD80" s="68">
        <f t="shared" si="86"/>
        <v>0</v>
      </c>
      <c r="AE80" s="68">
        <f t="shared" si="86"/>
        <v>0</v>
      </c>
      <c r="AF80" s="413">
        <f>(2*AC80+AE80)/(2*AB80)</f>
        <v>1</v>
      </c>
      <c r="AG80" s="413"/>
      <c r="AH80" s="68">
        <f t="shared" ref="AH80" si="87">SUM(AH79)</f>
        <v>0</v>
      </c>
      <c r="AI80" s="68">
        <f t="shared" ref="AI80:AL80" si="88">SUM(AI79)</f>
        <v>0</v>
      </c>
      <c r="AJ80" s="68">
        <f t="shared" si="88"/>
        <v>3</v>
      </c>
      <c r="AK80" s="68">
        <f t="shared" si="88"/>
        <v>0</v>
      </c>
      <c r="AL80" s="68">
        <f t="shared" si="88"/>
        <v>0</v>
      </c>
      <c r="AM80" s="85">
        <f>+AJ80/AB80</f>
        <v>1.5</v>
      </c>
      <c r="AN80" s="177"/>
      <c r="AO80" s="177"/>
      <c r="AP80" s="177"/>
      <c r="AQ80" s="334"/>
      <c r="AR80" s="334"/>
      <c r="AS80" s="64">
        <v>7.5</v>
      </c>
      <c r="AT80" s="48">
        <v>4</v>
      </c>
      <c r="AU80" s="47" t="s">
        <v>37</v>
      </c>
      <c r="AV80" s="32" t="s">
        <v>179</v>
      </c>
      <c r="AW80" s="177">
        <v>2</v>
      </c>
      <c r="AX80" s="177">
        <v>1</v>
      </c>
      <c r="AY80" s="177">
        <v>3</v>
      </c>
      <c r="AZ80" s="177">
        <f t="shared" si="80"/>
        <v>4</v>
      </c>
      <c r="BA80" s="177">
        <v>0</v>
      </c>
      <c r="BB80" s="202">
        <f t="shared" si="69"/>
        <v>17</v>
      </c>
      <c r="BC80" s="177">
        <f t="shared" si="69"/>
        <v>5</v>
      </c>
      <c r="BD80" s="177">
        <f t="shared" si="69"/>
        <v>16</v>
      </c>
      <c r="BE80" s="177">
        <f t="shared" si="69"/>
        <v>21</v>
      </c>
      <c r="BF80" s="203">
        <f t="shared" si="69"/>
        <v>4</v>
      </c>
      <c r="BG80" s="48">
        <v>15</v>
      </c>
      <c r="BH80" s="48">
        <v>4</v>
      </c>
      <c r="BI80" s="48">
        <v>13</v>
      </c>
      <c r="BJ80" s="48">
        <f t="shared" si="82"/>
        <v>17</v>
      </c>
      <c r="BK80" s="48">
        <v>4</v>
      </c>
      <c r="BL80" s="334"/>
      <c r="BM80" s="334"/>
      <c r="BN80" s="64">
        <v>6.5</v>
      </c>
      <c r="BP80" s="47" t="s">
        <v>161</v>
      </c>
      <c r="BQ80" s="174"/>
      <c r="BR80" s="177">
        <v>0</v>
      </c>
      <c r="BS80" s="177">
        <v>0</v>
      </c>
      <c r="BT80" s="177">
        <v>0</v>
      </c>
      <c r="BU80" s="177">
        <f t="shared" ref="BU80" si="89">+BS80+BT80</f>
        <v>0</v>
      </c>
      <c r="BV80" s="177">
        <v>0</v>
      </c>
      <c r="BW80" s="202">
        <f t="shared" si="83"/>
        <v>1</v>
      </c>
      <c r="BX80" s="177">
        <f t="shared" si="83"/>
        <v>0</v>
      </c>
      <c r="BY80" s="177">
        <f t="shared" si="83"/>
        <v>1</v>
      </c>
      <c r="BZ80" s="177">
        <f t="shared" ref="BZ80" si="90">+BX80+BY80</f>
        <v>1</v>
      </c>
      <c r="CA80" s="203">
        <f t="shared" si="84"/>
        <v>0</v>
      </c>
      <c r="CB80" s="48">
        <v>1</v>
      </c>
      <c r="CC80" s="48">
        <v>0</v>
      </c>
      <c r="CD80" s="48">
        <v>1</v>
      </c>
      <c r="CE80" s="48">
        <f t="shared" si="85"/>
        <v>1</v>
      </c>
      <c r="CF80" s="48">
        <v>0</v>
      </c>
      <c r="CG80" s="334"/>
    </row>
    <row r="81" spans="1:85" ht="16.5" customHeight="1" x14ac:dyDescent="0.25">
      <c r="A81" s="334"/>
      <c r="B81" s="174"/>
      <c r="C81" s="174"/>
      <c r="D81" s="47" t="s">
        <v>150</v>
      </c>
      <c r="G81" s="175" t="s">
        <v>177</v>
      </c>
      <c r="I81" s="177">
        <v>2</v>
      </c>
      <c r="J81" s="177">
        <v>3</v>
      </c>
      <c r="K81" s="177">
        <v>2</v>
      </c>
      <c r="L81" s="318">
        <v>5</v>
      </c>
      <c r="M81" s="177">
        <v>2</v>
      </c>
      <c r="N81" s="174"/>
      <c r="O81" s="174"/>
      <c r="P81" s="174"/>
      <c r="Q81" s="334"/>
      <c r="R81" s="334"/>
      <c r="S81" s="321"/>
      <c r="T81" s="194"/>
      <c r="U81" s="175"/>
      <c r="V81" s="175"/>
      <c r="W81" s="175"/>
      <c r="X81" s="176"/>
      <c r="Y81" s="175"/>
      <c r="Z81" s="177"/>
      <c r="AA81" s="177"/>
      <c r="AB81" s="177"/>
      <c r="AC81" s="177"/>
      <c r="AD81" s="177"/>
      <c r="AE81" s="195"/>
      <c r="AF81" s="177"/>
      <c r="AG81" s="177"/>
      <c r="AH81" s="177"/>
      <c r="AI81" s="177"/>
      <c r="AJ81" s="177"/>
      <c r="AK81" s="204"/>
      <c r="AL81" s="174"/>
      <c r="AM81" s="177"/>
      <c r="AN81" s="177"/>
      <c r="AO81" s="177"/>
      <c r="AP81" s="177"/>
      <c r="AQ81" s="334"/>
      <c r="AR81" s="334"/>
      <c r="AS81" s="64">
        <v>7</v>
      </c>
      <c r="AT81" s="48">
        <v>15</v>
      </c>
      <c r="AU81" s="47" t="s">
        <v>116</v>
      </c>
      <c r="AV81" s="32" t="s">
        <v>179</v>
      </c>
      <c r="AW81" s="177">
        <v>2</v>
      </c>
      <c r="AX81" s="177">
        <v>1</v>
      </c>
      <c r="AY81" s="177">
        <v>2</v>
      </c>
      <c r="AZ81" s="177">
        <f t="shared" si="80"/>
        <v>3</v>
      </c>
      <c r="BA81" s="177">
        <v>0</v>
      </c>
      <c r="BB81" s="202">
        <f t="shared" si="69"/>
        <v>15</v>
      </c>
      <c r="BC81" s="177">
        <f t="shared" si="69"/>
        <v>1</v>
      </c>
      <c r="BD81" s="177">
        <f t="shared" si="69"/>
        <v>10</v>
      </c>
      <c r="BE81" s="177">
        <f t="shared" si="69"/>
        <v>11</v>
      </c>
      <c r="BF81" s="203">
        <f t="shared" si="69"/>
        <v>0</v>
      </c>
      <c r="BG81" s="48">
        <v>13</v>
      </c>
      <c r="BH81" s="48">
        <v>0</v>
      </c>
      <c r="BI81" s="48">
        <v>8</v>
      </c>
      <c r="BJ81" s="48">
        <f t="shared" si="82"/>
        <v>8</v>
      </c>
      <c r="BK81" s="48">
        <v>0</v>
      </c>
      <c r="BL81" s="334"/>
      <c r="BM81" s="334"/>
      <c r="BN81" s="64">
        <v>9</v>
      </c>
      <c r="BP81" s="47" t="s">
        <v>117</v>
      </c>
      <c r="BQ81" s="174"/>
      <c r="BR81" s="177">
        <v>1</v>
      </c>
      <c r="BS81" s="177">
        <v>1</v>
      </c>
      <c r="BT81" s="177">
        <v>0</v>
      </c>
      <c r="BU81" s="177">
        <f t="shared" ref="BU81" si="91">+BS81+BT81</f>
        <v>1</v>
      </c>
      <c r="BV81" s="177">
        <v>0</v>
      </c>
      <c r="BW81" s="202">
        <f t="shared" ref="BW81" si="92">+CB81+BR81</f>
        <v>1</v>
      </c>
      <c r="BX81" s="177">
        <f t="shared" ref="BX81" si="93">+CC81+BS81</f>
        <v>1</v>
      </c>
      <c r="BY81" s="177">
        <f t="shared" ref="BY81" si="94">+CD81+BT81</f>
        <v>0</v>
      </c>
      <c r="BZ81" s="177">
        <f t="shared" ref="BZ81" si="95">+BX81+BY81</f>
        <v>1</v>
      </c>
      <c r="CA81" s="203">
        <f t="shared" ref="CA81" si="96">+CF81+BV81</f>
        <v>0</v>
      </c>
      <c r="CB81" s="48">
        <v>0</v>
      </c>
      <c r="CC81" s="48">
        <v>0</v>
      </c>
      <c r="CD81" s="48">
        <v>0</v>
      </c>
      <c r="CE81" s="48">
        <f t="shared" ref="CE81" si="97">+CC81+CD81</f>
        <v>0</v>
      </c>
      <c r="CF81" s="48">
        <v>0</v>
      </c>
      <c r="CG81" s="334"/>
    </row>
    <row r="82" spans="1:85" ht="16.5" customHeight="1" x14ac:dyDescent="0.25">
      <c r="A82" s="334"/>
      <c r="B82" s="174"/>
      <c r="C82" s="174"/>
      <c r="D82" s="47" t="s">
        <v>265</v>
      </c>
      <c r="G82" s="47" t="s">
        <v>309</v>
      </c>
      <c r="I82" s="177">
        <v>2</v>
      </c>
      <c r="J82" s="177">
        <v>4</v>
      </c>
      <c r="K82" s="177">
        <v>0</v>
      </c>
      <c r="L82" s="318">
        <v>4</v>
      </c>
      <c r="M82" s="177">
        <v>0</v>
      </c>
      <c r="N82" s="174"/>
      <c r="O82" s="174"/>
      <c r="P82" s="174"/>
      <c r="Q82" s="334"/>
      <c r="R82" s="334"/>
      <c r="S82" s="321"/>
      <c r="T82" s="194"/>
      <c r="U82" s="175"/>
      <c r="V82" s="174"/>
      <c r="W82" s="175"/>
      <c r="X82" s="176"/>
      <c r="Y82" s="175"/>
      <c r="Z82" s="177"/>
      <c r="AA82" s="177"/>
      <c r="AB82" s="177"/>
      <c r="AC82" s="177"/>
      <c r="AD82" s="177"/>
      <c r="AE82" s="195"/>
      <c r="AF82" s="177"/>
      <c r="AG82" s="177"/>
      <c r="AH82" s="177"/>
      <c r="AI82" s="177"/>
      <c r="AJ82" s="177"/>
      <c r="AK82" s="204"/>
      <c r="AL82" s="174"/>
      <c r="AM82" s="177"/>
      <c r="AN82" s="177"/>
      <c r="AO82" s="177"/>
      <c r="AP82" s="177"/>
      <c r="AQ82" s="334"/>
      <c r="AR82" s="334"/>
      <c r="AS82" s="64">
        <v>9</v>
      </c>
      <c r="AT82" s="48">
        <v>3</v>
      </c>
      <c r="AU82" s="47" t="s">
        <v>134</v>
      </c>
      <c r="AV82" s="32" t="s">
        <v>179</v>
      </c>
      <c r="AW82" s="177">
        <v>2</v>
      </c>
      <c r="AX82" s="177">
        <v>2</v>
      </c>
      <c r="AY82" s="177">
        <v>0</v>
      </c>
      <c r="AZ82" s="177">
        <f t="shared" si="80"/>
        <v>2</v>
      </c>
      <c r="BA82" s="177">
        <v>0</v>
      </c>
      <c r="BB82" s="202">
        <f t="shared" si="69"/>
        <v>15</v>
      </c>
      <c r="BC82" s="177">
        <f t="shared" si="69"/>
        <v>9</v>
      </c>
      <c r="BD82" s="177">
        <f t="shared" si="69"/>
        <v>5</v>
      </c>
      <c r="BE82" s="177">
        <f t="shared" si="69"/>
        <v>14</v>
      </c>
      <c r="BF82" s="203">
        <f t="shared" si="69"/>
        <v>0</v>
      </c>
      <c r="BG82" s="48">
        <v>13</v>
      </c>
      <c r="BH82" s="48">
        <v>7</v>
      </c>
      <c r="BI82" s="48">
        <v>5</v>
      </c>
      <c r="BJ82" s="48">
        <f t="shared" si="82"/>
        <v>12</v>
      </c>
      <c r="BK82" s="48">
        <v>0</v>
      </c>
      <c r="BL82" s="334"/>
      <c r="BM82" s="334"/>
      <c r="BN82" s="64">
        <v>7</v>
      </c>
      <c r="BP82" s="47" t="s">
        <v>116</v>
      </c>
      <c r="BQ82" s="174"/>
      <c r="BR82" s="177">
        <v>0</v>
      </c>
      <c r="BS82" s="177">
        <v>0</v>
      </c>
      <c r="BT82" s="177">
        <v>0</v>
      </c>
      <c r="BU82" s="177">
        <f t="shared" ref="BU82:BU91" si="98">+BS82+BT82</f>
        <v>0</v>
      </c>
      <c r="BV82" s="177">
        <v>0</v>
      </c>
      <c r="BW82" s="202">
        <f t="shared" ref="BW82:BW91" si="99">+CB82+BR82</f>
        <v>1</v>
      </c>
      <c r="BX82" s="177">
        <f t="shared" ref="BX82:BX91" si="100">+CC82+BS82</f>
        <v>0</v>
      </c>
      <c r="BY82" s="177">
        <f t="shared" ref="BY82:BY91" si="101">+CD82+BT82</f>
        <v>0</v>
      </c>
      <c r="BZ82" s="177">
        <f t="shared" ref="BZ82:BZ91" si="102">+BX82+BY82</f>
        <v>0</v>
      </c>
      <c r="CA82" s="203">
        <f t="shared" ref="CA82:CA91" si="103">+CF82+BV82</f>
        <v>0</v>
      </c>
      <c r="CB82" s="48">
        <v>1</v>
      </c>
      <c r="CC82" s="48">
        <v>0</v>
      </c>
      <c r="CD82" s="48">
        <v>0</v>
      </c>
      <c r="CE82" s="48">
        <f t="shared" ref="CE82:CE91" si="104">+CC82+CD82</f>
        <v>0</v>
      </c>
      <c r="CF82" s="48">
        <v>0</v>
      </c>
      <c r="CG82" s="334"/>
    </row>
    <row r="83" spans="1:85" ht="16.5" customHeight="1" x14ac:dyDescent="0.25">
      <c r="A83" s="334"/>
      <c r="B83" s="174"/>
      <c r="C83" s="174"/>
      <c r="D83" s="47" t="s">
        <v>46</v>
      </c>
      <c r="G83" s="175" t="s">
        <v>177</v>
      </c>
      <c r="I83" s="177">
        <v>2</v>
      </c>
      <c r="J83" s="177">
        <v>2</v>
      </c>
      <c r="K83" s="177">
        <v>2</v>
      </c>
      <c r="L83" s="318">
        <v>4</v>
      </c>
      <c r="M83" s="177">
        <v>2</v>
      </c>
      <c r="N83" s="174"/>
      <c r="O83" s="174"/>
      <c r="P83" s="174"/>
      <c r="Q83" s="334"/>
      <c r="R83" s="334"/>
      <c r="S83" s="321"/>
      <c r="T83" s="408" t="s">
        <v>657</v>
      </c>
      <c r="U83" s="408"/>
      <c r="V83" s="408"/>
      <c r="W83" s="408"/>
      <c r="X83" s="408"/>
      <c r="Y83" s="408"/>
      <c r="Z83" s="408"/>
      <c r="AA83" s="408"/>
      <c r="AB83" s="408"/>
      <c r="AC83" s="408"/>
      <c r="AD83" s="408"/>
      <c r="AE83" s="408"/>
      <c r="AF83" s="408"/>
      <c r="AG83" s="408"/>
      <c r="AH83" s="408"/>
      <c r="AI83" s="408"/>
      <c r="AJ83" s="408"/>
      <c r="AK83" s="408"/>
      <c r="AL83" s="408"/>
      <c r="AM83" s="408"/>
      <c r="AN83" s="177"/>
      <c r="AO83" s="177"/>
      <c r="AP83" s="177"/>
      <c r="AQ83" s="334"/>
      <c r="AR83" s="334"/>
      <c r="AS83" s="64">
        <v>6</v>
      </c>
      <c r="AT83" s="48">
        <v>14</v>
      </c>
      <c r="AU83" s="47" t="s">
        <v>111</v>
      </c>
      <c r="AV83" s="32" t="s">
        <v>179</v>
      </c>
      <c r="AW83" s="177">
        <v>2</v>
      </c>
      <c r="AX83" s="177">
        <v>0</v>
      </c>
      <c r="AY83" s="177">
        <v>1</v>
      </c>
      <c r="AZ83" s="177">
        <f t="shared" si="80"/>
        <v>1</v>
      </c>
      <c r="BA83" s="177">
        <v>2</v>
      </c>
      <c r="BB83" s="202">
        <f t="shared" si="69"/>
        <v>16</v>
      </c>
      <c r="BC83" s="177">
        <f t="shared" si="69"/>
        <v>0</v>
      </c>
      <c r="BD83" s="177">
        <f t="shared" si="69"/>
        <v>3</v>
      </c>
      <c r="BE83" s="177">
        <f t="shared" si="69"/>
        <v>3</v>
      </c>
      <c r="BF83" s="203">
        <f t="shared" si="69"/>
        <v>6</v>
      </c>
      <c r="BG83" s="48">
        <v>14</v>
      </c>
      <c r="BH83" s="48">
        <v>0</v>
      </c>
      <c r="BI83" s="48">
        <v>2</v>
      </c>
      <c r="BJ83" s="48">
        <f t="shared" si="82"/>
        <v>2</v>
      </c>
      <c r="BK83" s="48">
        <v>4</v>
      </c>
      <c r="BL83" s="334"/>
      <c r="BM83" s="334"/>
      <c r="BN83" s="64">
        <v>6.5</v>
      </c>
      <c r="BP83" s="47" t="s">
        <v>82</v>
      </c>
      <c r="BQ83" s="174"/>
      <c r="BR83" s="177">
        <v>0</v>
      </c>
      <c r="BS83" s="177">
        <v>0</v>
      </c>
      <c r="BT83" s="177">
        <v>0</v>
      </c>
      <c r="BU83" s="177">
        <f t="shared" si="98"/>
        <v>0</v>
      </c>
      <c r="BV83" s="177">
        <v>0</v>
      </c>
      <c r="BW83" s="202">
        <f t="shared" si="99"/>
        <v>1</v>
      </c>
      <c r="BX83" s="177">
        <f t="shared" si="100"/>
        <v>0</v>
      </c>
      <c r="BY83" s="177">
        <f t="shared" si="101"/>
        <v>0</v>
      </c>
      <c r="BZ83" s="177">
        <f t="shared" si="102"/>
        <v>0</v>
      </c>
      <c r="CA83" s="203">
        <f t="shared" si="103"/>
        <v>0</v>
      </c>
      <c r="CB83" s="48">
        <v>1</v>
      </c>
      <c r="CC83" s="48">
        <v>0</v>
      </c>
      <c r="CD83" s="48">
        <v>0</v>
      </c>
      <c r="CE83" s="48">
        <f t="shared" si="104"/>
        <v>0</v>
      </c>
      <c r="CF83" s="48">
        <v>0</v>
      </c>
      <c r="CG83" s="334"/>
    </row>
    <row r="84" spans="1:85" ht="16.5" customHeight="1" x14ac:dyDescent="0.25">
      <c r="A84" s="334"/>
      <c r="B84" s="174"/>
      <c r="C84" s="174"/>
      <c r="D84" s="47" t="s">
        <v>91</v>
      </c>
      <c r="G84" s="47" t="s">
        <v>309</v>
      </c>
      <c r="I84" s="177">
        <v>2</v>
      </c>
      <c r="J84" s="177">
        <v>2</v>
      </c>
      <c r="K84" s="177">
        <v>2</v>
      </c>
      <c r="L84" s="318">
        <v>4</v>
      </c>
      <c r="M84" s="177">
        <v>0</v>
      </c>
      <c r="N84" s="174"/>
      <c r="O84" s="174"/>
      <c r="P84" s="174"/>
      <c r="Q84" s="334"/>
      <c r="R84" s="334"/>
      <c r="S84" s="321"/>
      <c r="T84" s="194"/>
      <c r="U84" s="175"/>
      <c r="V84" s="174"/>
      <c r="W84" s="174"/>
      <c r="X84" s="174"/>
      <c r="Y84" s="174"/>
      <c r="Z84" s="177"/>
      <c r="AA84" s="177"/>
      <c r="AB84" s="177"/>
      <c r="AC84" s="177"/>
      <c r="AD84" s="177"/>
      <c r="AE84" s="174"/>
      <c r="AF84" s="194"/>
      <c r="AG84" s="175"/>
      <c r="AH84" s="174"/>
      <c r="AI84" s="174"/>
      <c r="AJ84" s="174"/>
      <c r="AK84" s="174"/>
      <c r="AL84" s="177"/>
      <c r="AM84" s="177"/>
      <c r="AN84" s="177"/>
      <c r="AO84" s="177"/>
      <c r="AP84" s="177"/>
      <c r="AQ84" s="334"/>
      <c r="AR84" s="334"/>
      <c r="AS84" s="64">
        <v>8</v>
      </c>
      <c r="AT84" s="48">
        <v>11</v>
      </c>
      <c r="AU84" s="47" t="s">
        <v>96</v>
      </c>
      <c r="AV84" s="32" t="s">
        <v>179</v>
      </c>
      <c r="AW84" s="177">
        <v>1</v>
      </c>
      <c r="AX84" s="177">
        <v>0</v>
      </c>
      <c r="AY84" s="177">
        <v>0</v>
      </c>
      <c r="AZ84" s="177">
        <f t="shared" si="80"/>
        <v>0</v>
      </c>
      <c r="BA84" s="177">
        <v>0</v>
      </c>
      <c r="BB84" s="202">
        <f t="shared" si="69"/>
        <v>9</v>
      </c>
      <c r="BC84" s="177">
        <f t="shared" si="69"/>
        <v>1</v>
      </c>
      <c r="BD84" s="177">
        <f t="shared" si="69"/>
        <v>8</v>
      </c>
      <c r="BE84" s="177">
        <f t="shared" si="69"/>
        <v>9</v>
      </c>
      <c r="BF84" s="203">
        <f t="shared" si="69"/>
        <v>0</v>
      </c>
      <c r="BG84" s="48">
        <v>8</v>
      </c>
      <c r="BH84" s="48">
        <v>1</v>
      </c>
      <c r="BI84" s="48">
        <v>8</v>
      </c>
      <c r="BJ84" s="48">
        <f t="shared" si="82"/>
        <v>9</v>
      </c>
      <c r="BK84" s="48">
        <v>0</v>
      </c>
      <c r="BL84" s="334"/>
      <c r="BM84" s="334"/>
      <c r="BN84" s="64">
        <v>7.5</v>
      </c>
      <c r="BP84" s="47" t="s">
        <v>115</v>
      </c>
      <c r="BQ84" s="174"/>
      <c r="BR84" s="177">
        <v>0</v>
      </c>
      <c r="BS84" s="177">
        <v>0</v>
      </c>
      <c r="BT84" s="177">
        <v>0</v>
      </c>
      <c r="BU84" s="177">
        <f t="shared" si="98"/>
        <v>0</v>
      </c>
      <c r="BV84" s="177">
        <v>0</v>
      </c>
      <c r="BW84" s="202">
        <f t="shared" si="99"/>
        <v>2</v>
      </c>
      <c r="BX84" s="177">
        <f t="shared" si="100"/>
        <v>0</v>
      </c>
      <c r="BY84" s="177">
        <f t="shared" si="101"/>
        <v>0</v>
      </c>
      <c r="BZ84" s="177">
        <f t="shared" si="102"/>
        <v>0</v>
      </c>
      <c r="CA84" s="203">
        <f t="shared" si="103"/>
        <v>0</v>
      </c>
      <c r="CB84" s="48">
        <v>2</v>
      </c>
      <c r="CC84" s="48">
        <v>0</v>
      </c>
      <c r="CD84" s="48">
        <v>0</v>
      </c>
      <c r="CE84" s="48">
        <f t="shared" si="104"/>
        <v>0</v>
      </c>
      <c r="CF84" s="48">
        <v>0</v>
      </c>
      <c r="CG84" s="334"/>
    </row>
    <row r="85" spans="1:85" ht="16.5" customHeight="1" thickBot="1" x14ac:dyDescent="0.3">
      <c r="A85" s="334"/>
      <c r="B85" s="174"/>
      <c r="C85" s="174"/>
      <c r="D85" s="47" t="s">
        <v>37</v>
      </c>
      <c r="G85" s="32" t="s">
        <v>179</v>
      </c>
      <c r="I85" s="177">
        <v>2</v>
      </c>
      <c r="J85" s="177">
        <v>1</v>
      </c>
      <c r="K85" s="177">
        <v>3</v>
      </c>
      <c r="L85" s="318">
        <v>4</v>
      </c>
      <c r="M85" s="177">
        <v>0</v>
      </c>
      <c r="N85" s="174"/>
      <c r="O85" s="174"/>
      <c r="P85" s="174"/>
      <c r="Q85" s="334"/>
      <c r="R85" s="334"/>
      <c r="S85" s="321"/>
      <c r="T85" s="67" t="s">
        <v>310</v>
      </c>
      <c r="U85" s="245" t="s">
        <v>145</v>
      </c>
      <c r="V85" s="245"/>
      <c r="W85" s="245"/>
      <c r="X85" s="245"/>
      <c r="Y85" s="245"/>
      <c r="Z85" s="245"/>
      <c r="AA85" s="190"/>
      <c r="AB85" s="339" t="s">
        <v>4</v>
      </c>
      <c r="AC85" s="339" t="s">
        <v>8</v>
      </c>
      <c r="AD85" s="339" t="s">
        <v>9</v>
      </c>
      <c r="AE85" s="339" t="s">
        <v>10</v>
      </c>
      <c r="AF85" s="339" t="s">
        <v>129</v>
      </c>
      <c r="AG85" s="339"/>
      <c r="AH85" s="339" t="s">
        <v>3</v>
      </c>
      <c r="AI85" s="339" t="s">
        <v>130</v>
      </c>
      <c r="AJ85" s="339" t="s">
        <v>5</v>
      </c>
      <c r="AK85" s="339" t="s">
        <v>7</v>
      </c>
      <c r="AL85" s="339" t="s">
        <v>6</v>
      </c>
      <c r="AM85" s="339" t="s">
        <v>131</v>
      </c>
      <c r="AN85" s="177"/>
      <c r="AO85" s="177"/>
      <c r="AP85" s="177"/>
      <c r="AQ85" s="334"/>
      <c r="AR85" s="334"/>
      <c r="AS85" s="64">
        <v>7.5</v>
      </c>
      <c r="AT85" s="48">
        <v>10</v>
      </c>
      <c r="AU85" s="47" t="s">
        <v>57</v>
      </c>
      <c r="AV85" s="32" t="s">
        <v>179</v>
      </c>
      <c r="AW85" s="177">
        <v>0</v>
      </c>
      <c r="AX85" s="177">
        <v>0</v>
      </c>
      <c r="AY85" s="177">
        <v>0</v>
      </c>
      <c r="AZ85" s="177">
        <f t="shared" si="80"/>
        <v>0</v>
      </c>
      <c r="BA85" s="177">
        <v>0</v>
      </c>
      <c r="BB85" s="202">
        <f t="shared" si="69"/>
        <v>15</v>
      </c>
      <c r="BC85" s="177">
        <f t="shared" si="69"/>
        <v>1</v>
      </c>
      <c r="BD85" s="177">
        <f t="shared" si="69"/>
        <v>8</v>
      </c>
      <c r="BE85" s="177">
        <f t="shared" si="69"/>
        <v>9</v>
      </c>
      <c r="BF85" s="203">
        <f t="shared" si="69"/>
        <v>0</v>
      </c>
      <c r="BG85" s="48">
        <v>15</v>
      </c>
      <c r="BH85" s="48">
        <v>1</v>
      </c>
      <c r="BI85" s="48">
        <v>8</v>
      </c>
      <c r="BJ85" s="48">
        <f t="shared" si="82"/>
        <v>9</v>
      </c>
      <c r="BK85" s="48">
        <v>0</v>
      </c>
      <c r="BL85" s="334"/>
      <c r="BM85" s="334"/>
      <c r="BN85" s="64">
        <v>8.5</v>
      </c>
      <c r="BP85" s="47" t="s">
        <v>424</v>
      </c>
      <c r="BQ85" s="174"/>
      <c r="BR85" s="177">
        <v>0</v>
      </c>
      <c r="BS85" s="177">
        <v>0</v>
      </c>
      <c r="BT85" s="177">
        <v>0</v>
      </c>
      <c r="BU85" s="177">
        <f t="shared" si="98"/>
        <v>0</v>
      </c>
      <c r="BV85" s="177">
        <v>0</v>
      </c>
      <c r="BW85" s="202">
        <f t="shared" si="99"/>
        <v>1</v>
      </c>
      <c r="BX85" s="177">
        <f t="shared" si="100"/>
        <v>0</v>
      </c>
      <c r="BY85" s="177">
        <f t="shared" si="101"/>
        <v>0</v>
      </c>
      <c r="BZ85" s="177">
        <f t="shared" si="102"/>
        <v>0</v>
      </c>
      <c r="CA85" s="203">
        <f t="shared" si="103"/>
        <v>0</v>
      </c>
      <c r="CB85" s="48">
        <v>1</v>
      </c>
      <c r="CC85" s="48">
        <v>0</v>
      </c>
      <c r="CD85" s="48">
        <v>0</v>
      </c>
      <c r="CE85" s="48">
        <f t="shared" si="104"/>
        <v>0</v>
      </c>
      <c r="CF85" s="48">
        <v>0</v>
      </c>
      <c r="CG85" s="334"/>
    </row>
    <row r="86" spans="1:85" ht="16.5" customHeight="1" x14ac:dyDescent="0.25">
      <c r="A86" s="334"/>
      <c r="B86" s="174"/>
      <c r="C86" s="174"/>
      <c r="D86" s="47" t="s">
        <v>401</v>
      </c>
      <c r="G86" s="47" t="s">
        <v>308</v>
      </c>
      <c r="I86" s="177">
        <v>2</v>
      </c>
      <c r="J86" s="177">
        <v>3</v>
      </c>
      <c r="K86" s="177">
        <v>0</v>
      </c>
      <c r="L86" s="318">
        <v>3</v>
      </c>
      <c r="M86" s="177">
        <v>0</v>
      </c>
      <c r="N86" s="174"/>
      <c r="O86" s="174"/>
      <c r="P86" s="174"/>
      <c r="Q86" s="334"/>
      <c r="R86" s="334"/>
      <c r="S86" s="321"/>
      <c r="T86" s="118">
        <v>7.5</v>
      </c>
      <c r="U86" s="76" t="s">
        <v>98</v>
      </c>
      <c r="V86" s="76"/>
      <c r="W86" s="76"/>
      <c r="X86" s="76"/>
      <c r="Y86" s="119"/>
      <c r="Z86" s="177"/>
      <c r="AA86" s="177"/>
      <c r="AB86" s="177">
        <f t="shared" ref="AB86:AE92" si="105">SUMIF($U$79:$U$82,$U86,AB$79:AB$82)+SUMIF($U$99:$U$129,$U86,AB$99:AB$129)</f>
        <v>5</v>
      </c>
      <c r="AC86" s="177">
        <f t="shared" si="105"/>
        <v>4</v>
      </c>
      <c r="AD86" s="177">
        <f t="shared" si="105"/>
        <v>1</v>
      </c>
      <c r="AE86" s="177">
        <f t="shared" si="105"/>
        <v>0</v>
      </c>
      <c r="AF86" s="413">
        <f t="shared" ref="AF86:AF92" si="106">(2*AC86+AE86)/(2*AB86)</f>
        <v>0.8</v>
      </c>
      <c r="AG86" s="413"/>
      <c r="AH86" s="177">
        <f t="shared" ref="AH86:AL92" si="107">SUMIF($U$79:$U$82,$U86,AH$79:AH$82)+SUMIF($U$99:$U$129,$U86,AH$99:AH$129)</f>
        <v>0</v>
      </c>
      <c r="AI86" s="177">
        <f t="shared" si="107"/>
        <v>0</v>
      </c>
      <c r="AJ86" s="177">
        <f t="shared" si="107"/>
        <v>9</v>
      </c>
      <c r="AK86" s="177">
        <f t="shared" si="107"/>
        <v>0</v>
      </c>
      <c r="AL86" s="177">
        <f t="shared" si="107"/>
        <v>0</v>
      </c>
      <c r="AM86" s="120">
        <f t="shared" ref="AM86:AM92" si="108">+AJ86/AB86</f>
        <v>1.8</v>
      </c>
      <c r="AN86" s="177"/>
      <c r="AO86" s="177"/>
      <c r="AP86" s="177"/>
      <c r="AQ86" s="334"/>
      <c r="AR86" s="334"/>
      <c r="AS86" s="64">
        <v>7</v>
      </c>
      <c r="AT86" s="48">
        <v>12</v>
      </c>
      <c r="AU86" s="47" t="s">
        <v>49</v>
      </c>
      <c r="AV86" s="32" t="s">
        <v>179</v>
      </c>
      <c r="AW86" s="177">
        <v>2</v>
      </c>
      <c r="AX86" s="177">
        <v>0</v>
      </c>
      <c r="AY86" s="177">
        <v>0</v>
      </c>
      <c r="AZ86" s="177">
        <f t="shared" si="80"/>
        <v>0</v>
      </c>
      <c r="BA86" s="177">
        <v>0</v>
      </c>
      <c r="BB86" s="202">
        <f t="shared" si="69"/>
        <v>17</v>
      </c>
      <c r="BC86" s="177">
        <f t="shared" si="69"/>
        <v>1</v>
      </c>
      <c r="BD86" s="177">
        <f t="shared" si="69"/>
        <v>8</v>
      </c>
      <c r="BE86" s="177">
        <f t="shared" si="69"/>
        <v>9</v>
      </c>
      <c r="BF86" s="203">
        <f t="shared" si="69"/>
        <v>4</v>
      </c>
      <c r="BG86" s="48">
        <v>15</v>
      </c>
      <c r="BH86" s="48">
        <v>1</v>
      </c>
      <c r="BI86" s="48">
        <v>8</v>
      </c>
      <c r="BJ86" s="48">
        <f t="shared" si="82"/>
        <v>9</v>
      </c>
      <c r="BK86" s="48">
        <v>4</v>
      </c>
      <c r="BL86" s="334"/>
      <c r="BM86" s="334"/>
      <c r="BN86" s="64">
        <v>6.5</v>
      </c>
      <c r="BP86" s="47" t="s">
        <v>75</v>
      </c>
      <c r="BQ86" s="174"/>
      <c r="BR86" s="177">
        <v>0</v>
      </c>
      <c r="BS86" s="177">
        <v>0</v>
      </c>
      <c r="BT86" s="177">
        <v>0</v>
      </c>
      <c r="BU86" s="177">
        <f t="shared" si="98"/>
        <v>0</v>
      </c>
      <c r="BV86" s="177">
        <v>0</v>
      </c>
      <c r="BW86" s="202">
        <f t="shared" si="99"/>
        <v>1</v>
      </c>
      <c r="BX86" s="177">
        <f t="shared" si="100"/>
        <v>1</v>
      </c>
      <c r="BY86" s="177">
        <f t="shared" si="101"/>
        <v>1</v>
      </c>
      <c r="BZ86" s="177">
        <f t="shared" si="102"/>
        <v>2</v>
      </c>
      <c r="CA86" s="203">
        <f t="shared" si="103"/>
        <v>0</v>
      </c>
      <c r="CB86" s="48">
        <v>1</v>
      </c>
      <c r="CC86" s="48">
        <v>1</v>
      </c>
      <c r="CD86" s="48">
        <v>1</v>
      </c>
      <c r="CE86" s="48">
        <f t="shared" si="104"/>
        <v>2</v>
      </c>
      <c r="CF86" s="48">
        <v>0</v>
      </c>
      <c r="CG86" s="334"/>
    </row>
    <row r="87" spans="1:85" ht="16.5" customHeight="1" x14ac:dyDescent="0.25">
      <c r="A87" s="334"/>
      <c r="B87" s="174"/>
      <c r="C87" s="174"/>
      <c r="D87" s="47" t="s">
        <v>443</v>
      </c>
      <c r="G87" s="47" t="s">
        <v>17</v>
      </c>
      <c r="I87" s="177">
        <v>2</v>
      </c>
      <c r="J87" s="177">
        <v>3</v>
      </c>
      <c r="K87" s="177">
        <v>0</v>
      </c>
      <c r="L87" s="318">
        <v>3</v>
      </c>
      <c r="M87" s="177">
        <v>0</v>
      </c>
      <c r="N87" s="174"/>
      <c r="O87" s="174"/>
      <c r="P87" s="174"/>
      <c r="Q87" s="206"/>
      <c r="R87" s="206"/>
      <c r="S87" s="322"/>
      <c r="T87" s="118">
        <v>7.5</v>
      </c>
      <c r="U87" s="76" t="s">
        <v>327</v>
      </c>
      <c r="V87" s="76"/>
      <c r="W87" s="76"/>
      <c r="X87" s="76"/>
      <c r="Y87" s="119"/>
      <c r="Z87" s="177"/>
      <c r="AA87" s="177"/>
      <c r="AB87" s="177">
        <f t="shared" si="105"/>
        <v>1</v>
      </c>
      <c r="AC87" s="177">
        <f t="shared" si="105"/>
        <v>1</v>
      </c>
      <c r="AD87" s="177">
        <f t="shared" si="105"/>
        <v>0</v>
      </c>
      <c r="AE87" s="177">
        <f t="shared" si="105"/>
        <v>0</v>
      </c>
      <c r="AF87" s="411">
        <f t="shared" si="106"/>
        <v>1</v>
      </c>
      <c r="AG87" s="411"/>
      <c r="AH87" s="177">
        <f t="shared" si="107"/>
        <v>0</v>
      </c>
      <c r="AI87" s="177">
        <f t="shared" si="107"/>
        <v>0</v>
      </c>
      <c r="AJ87" s="177">
        <f t="shared" si="107"/>
        <v>1</v>
      </c>
      <c r="AK87" s="177">
        <f t="shared" si="107"/>
        <v>0</v>
      </c>
      <c r="AL87" s="177">
        <f t="shared" si="107"/>
        <v>0</v>
      </c>
      <c r="AM87" s="120">
        <f t="shared" si="108"/>
        <v>1</v>
      </c>
      <c r="AN87" s="177"/>
      <c r="AO87" s="177"/>
      <c r="AP87" s="177"/>
      <c r="AQ87" s="206"/>
      <c r="AR87" s="334"/>
      <c r="AS87" s="64">
        <v>7</v>
      </c>
      <c r="AT87" s="48">
        <v>5</v>
      </c>
      <c r="AU87" s="47" t="s">
        <v>64</v>
      </c>
      <c r="AV87" s="32" t="s">
        <v>179</v>
      </c>
      <c r="AW87" s="177">
        <v>2</v>
      </c>
      <c r="AX87" s="177">
        <v>0</v>
      </c>
      <c r="AY87" s="177">
        <v>0</v>
      </c>
      <c r="AZ87" s="177">
        <f t="shared" si="80"/>
        <v>0</v>
      </c>
      <c r="BA87" s="177">
        <v>0</v>
      </c>
      <c r="BB87" s="202">
        <f t="shared" si="69"/>
        <v>17</v>
      </c>
      <c r="BC87" s="177">
        <f t="shared" si="69"/>
        <v>0</v>
      </c>
      <c r="BD87" s="177">
        <f t="shared" si="69"/>
        <v>4</v>
      </c>
      <c r="BE87" s="177">
        <f t="shared" si="69"/>
        <v>4</v>
      </c>
      <c r="BF87" s="203">
        <f t="shared" si="69"/>
        <v>0</v>
      </c>
      <c r="BG87" s="48">
        <v>15</v>
      </c>
      <c r="BH87" s="48">
        <v>0</v>
      </c>
      <c r="BI87" s="48">
        <v>4</v>
      </c>
      <c r="BJ87" s="48">
        <f t="shared" si="82"/>
        <v>4</v>
      </c>
      <c r="BK87" s="48">
        <v>0</v>
      </c>
      <c r="BL87" s="334"/>
      <c r="BM87" s="334"/>
      <c r="BN87" s="64">
        <v>6</v>
      </c>
      <c r="BP87" s="47" t="s">
        <v>100</v>
      </c>
      <c r="BQ87" s="174"/>
      <c r="BR87" s="177">
        <v>1</v>
      </c>
      <c r="BS87" s="177">
        <v>0</v>
      </c>
      <c r="BT87" s="177">
        <v>0</v>
      </c>
      <c r="BU87" s="177">
        <f t="shared" si="98"/>
        <v>0</v>
      </c>
      <c r="BV87" s="177">
        <v>0</v>
      </c>
      <c r="BW87" s="202">
        <f t="shared" si="99"/>
        <v>5</v>
      </c>
      <c r="BX87" s="177">
        <f t="shared" si="100"/>
        <v>0</v>
      </c>
      <c r="BY87" s="177">
        <f t="shared" si="101"/>
        <v>0</v>
      </c>
      <c r="BZ87" s="177">
        <f t="shared" si="102"/>
        <v>0</v>
      </c>
      <c r="CA87" s="203">
        <f t="shared" si="103"/>
        <v>2</v>
      </c>
      <c r="CB87" s="48">
        <v>4</v>
      </c>
      <c r="CC87" s="48">
        <v>0</v>
      </c>
      <c r="CD87" s="48">
        <v>0</v>
      </c>
      <c r="CE87" s="48">
        <f t="shared" si="104"/>
        <v>0</v>
      </c>
      <c r="CF87" s="48">
        <v>2</v>
      </c>
      <c r="CG87" s="334"/>
    </row>
    <row r="88" spans="1:85" ht="16.5" customHeight="1" x14ac:dyDescent="0.25">
      <c r="A88" s="334"/>
      <c r="B88" s="174"/>
      <c r="C88" s="174"/>
      <c r="D88" s="47" t="s">
        <v>55</v>
      </c>
      <c r="G88" s="47" t="s">
        <v>21</v>
      </c>
      <c r="I88" s="177">
        <v>2</v>
      </c>
      <c r="J88" s="177">
        <v>2</v>
      </c>
      <c r="K88" s="177">
        <v>1</v>
      </c>
      <c r="L88" s="318">
        <v>3</v>
      </c>
      <c r="M88" s="177">
        <v>0</v>
      </c>
      <c r="N88" s="174"/>
      <c r="O88" s="174"/>
      <c r="P88" s="174"/>
      <c r="Q88" s="206"/>
      <c r="R88" s="206"/>
      <c r="S88" s="322"/>
      <c r="T88" s="118">
        <v>6.5</v>
      </c>
      <c r="U88" s="76" t="s">
        <v>251</v>
      </c>
      <c r="V88" s="76"/>
      <c r="W88" s="76"/>
      <c r="X88" s="76"/>
      <c r="Y88" s="119"/>
      <c r="Z88" s="177"/>
      <c r="AA88" s="177"/>
      <c r="AB88" s="177">
        <f t="shared" si="105"/>
        <v>1</v>
      </c>
      <c r="AC88" s="177">
        <f t="shared" si="105"/>
        <v>0</v>
      </c>
      <c r="AD88" s="177">
        <f t="shared" si="105"/>
        <v>0</v>
      </c>
      <c r="AE88" s="177">
        <f t="shared" si="105"/>
        <v>1</v>
      </c>
      <c r="AF88" s="411">
        <f t="shared" si="106"/>
        <v>0.5</v>
      </c>
      <c r="AG88" s="411"/>
      <c r="AH88" s="177">
        <f t="shared" si="107"/>
        <v>0</v>
      </c>
      <c r="AI88" s="177">
        <f t="shared" si="107"/>
        <v>0</v>
      </c>
      <c r="AJ88" s="177">
        <f t="shared" si="107"/>
        <v>3</v>
      </c>
      <c r="AK88" s="177">
        <f t="shared" si="107"/>
        <v>0</v>
      </c>
      <c r="AL88" s="177">
        <f t="shared" si="107"/>
        <v>0</v>
      </c>
      <c r="AM88" s="120">
        <f t="shared" si="108"/>
        <v>3</v>
      </c>
      <c r="AN88" s="177"/>
      <c r="AO88" s="177"/>
      <c r="AP88" s="177"/>
      <c r="AQ88" s="206"/>
      <c r="AR88" s="334"/>
      <c r="AS88" s="64">
        <v>6.5</v>
      </c>
      <c r="AT88" s="48">
        <v>8</v>
      </c>
      <c r="AU88" s="47" t="s">
        <v>20</v>
      </c>
      <c r="AV88" s="32" t="s">
        <v>179</v>
      </c>
      <c r="AW88" s="177">
        <v>2</v>
      </c>
      <c r="AX88" s="177">
        <v>0</v>
      </c>
      <c r="AY88" s="177">
        <v>0</v>
      </c>
      <c r="AZ88" s="177">
        <f t="shared" si="80"/>
        <v>0</v>
      </c>
      <c r="BA88" s="177">
        <v>0</v>
      </c>
      <c r="BB88" s="202">
        <f t="shared" si="69"/>
        <v>16</v>
      </c>
      <c r="BC88" s="177">
        <f t="shared" si="69"/>
        <v>0</v>
      </c>
      <c r="BD88" s="177">
        <f t="shared" si="69"/>
        <v>4</v>
      </c>
      <c r="BE88" s="177">
        <f t="shared" si="69"/>
        <v>4</v>
      </c>
      <c r="BF88" s="203">
        <f t="shared" si="69"/>
        <v>4</v>
      </c>
      <c r="BG88" s="48">
        <v>14</v>
      </c>
      <c r="BH88" s="48">
        <v>0</v>
      </c>
      <c r="BI88" s="48">
        <v>4</v>
      </c>
      <c r="BJ88" s="48">
        <f t="shared" si="82"/>
        <v>4</v>
      </c>
      <c r="BK88" s="48">
        <v>4</v>
      </c>
      <c r="BL88" s="334"/>
      <c r="BM88" s="334"/>
      <c r="BN88" s="64">
        <v>9</v>
      </c>
      <c r="BP88" s="47" t="s">
        <v>158</v>
      </c>
      <c r="BQ88" s="174"/>
      <c r="BR88" s="177">
        <v>0</v>
      </c>
      <c r="BS88" s="177">
        <v>0</v>
      </c>
      <c r="BT88" s="177">
        <v>0</v>
      </c>
      <c r="BU88" s="177">
        <f t="shared" si="98"/>
        <v>0</v>
      </c>
      <c r="BV88" s="177">
        <v>0</v>
      </c>
      <c r="BW88" s="202">
        <f t="shared" si="99"/>
        <v>1</v>
      </c>
      <c r="BX88" s="177">
        <f t="shared" si="100"/>
        <v>2</v>
      </c>
      <c r="BY88" s="177">
        <f t="shared" si="101"/>
        <v>0</v>
      </c>
      <c r="BZ88" s="177">
        <f t="shared" si="102"/>
        <v>2</v>
      </c>
      <c r="CA88" s="203">
        <f t="shared" si="103"/>
        <v>0</v>
      </c>
      <c r="CB88" s="48">
        <v>1</v>
      </c>
      <c r="CC88" s="48">
        <v>2</v>
      </c>
      <c r="CD88" s="48">
        <v>0</v>
      </c>
      <c r="CE88" s="48">
        <f t="shared" si="104"/>
        <v>2</v>
      </c>
      <c r="CF88" s="48">
        <v>0</v>
      </c>
      <c r="CG88" s="334"/>
    </row>
    <row r="89" spans="1:85" ht="16.5" customHeight="1" thickBot="1" x14ac:dyDescent="0.3">
      <c r="A89" s="334"/>
      <c r="B89" s="174"/>
      <c r="C89" s="174"/>
      <c r="D89" s="47" t="s">
        <v>142</v>
      </c>
      <c r="G89" s="32" t="s">
        <v>21</v>
      </c>
      <c r="I89" s="177">
        <v>2</v>
      </c>
      <c r="J89" s="177">
        <v>1</v>
      </c>
      <c r="K89" s="177">
        <v>2</v>
      </c>
      <c r="L89" s="318">
        <v>3</v>
      </c>
      <c r="M89" s="177">
        <v>0</v>
      </c>
      <c r="N89" s="174"/>
      <c r="O89" s="174"/>
      <c r="P89" s="174"/>
      <c r="Q89" s="206"/>
      <c r="R89" s="206"/>
      <c r="S89" s="322"/>
      <c r="T89" s="118">
        <v>7.5</v>
      </c>
      <c r="U89" s="76" t="s">
        <v>16</v>
      </c>
      <c r="V89" s="76"/>
      <c r="W89" s="76"/>
      <c r="X89" s="76"/>
      <c r="Y89" s="119"/>
      <c r="Z89" s="174"/>
      <c r="AA89" s="177"/>
      <c r="AB89" s="177">
        <f t="shared" si="105"/>
        <v>1</v>
      </c>
      <c r="AC89" s="177">
        <f t="shared" si="105"/>
        <v>1</v>
      </c>
      <c r="AD89" s="177">
        <f t="shared" si="105"/>
        <v>0</v>
      </c>
      <c r="AE89" s="177">
        <f t="shared" si="105"/>
        <v>0</v>
      </c>
      <c r="AF89" s="411">
        <f t="shared" si="106"/>
        <v>1</v>
      </c>
      <c r="AG89" s="411"/>
      <c r="AH89" s="177">
        <f t="shared" si="107"/>
        <v>0</v>
      </c>
      <c r="AI89" s="177">
        <f t="shared" si="107"/>
        <v>0</v>
      </c>
      <c r="AJ89" s="177">
        <f t="shared" si="107"/>
        <v>1</v>
      </c>
      <c r="AK89" s="177">
        <f t="shared" si="107"/>
        <v>0</v>
      </c>
      <c r="AL89" s="177">
        <f t="shared" si="107"/>
        <v>0</v>
      </c>
      <c r="AM89" s="120">
        <f t="shared" si="108"/>
        <v>1</v>
      </c>
      <c r="AN89" s="177"/>
      <c r="AO89" s="177"/>
      <c r="AP89" s="177"/>
      <c r="AQ89" s="206"/>
      <c r="AR89" s="334"/>
      <c r="AS89" s="33" t="s">
        <v>175</v>
      </c>
      <c r="AT89" s="216"/>
      <c r="AU89" s="216"/>
      <c r="AV89" s="216"/>
      <c r="AW89" s="217">
        <f>SUM(AW78:AW88)</f>
        <v>20</v>
      </c>
      <c r="AX89" s="217">
        <f>SUM(AX78:AX88)</f>
        <v>8</v>
      </c>
      <c r="AY89" s="217">
        <f>SUM(AY78:AY88)+AG8</f>
        <v>9</v>
      </c>
      <c r="AZ89" s="217">
        <f t="shared" si="68"/>
        <v>17</v>
      </c>
      <c r="BA89" s="217">
        <f>SUM(BA78:BA88)</f>
        <v>2</v>
      </c>
      <c r="BB89" s="218">
        <f t="shared" si="69"/>
        <v>169</v>
      </c>
      <c r="BC89" s="217">
        <f t="shared" si="69"/>
        <v>55</v>
      </c>
      <c r="BD89" s="217">
        <f t="shared" si="69"/>
        <v>84</v>
      </c>
      <c r="BE89" s="217">
        <f t="shared" si="69"/>
        <v>139</v>
      </c>
      <c r="BF89" s="219">
        <f t="shared" si="69"/>
        <v>22</v>
      </c>
      <c r="BG89" s="217">
        <f>+SUM(BG78:BG88)</f>
        <v>149</v>
      </c>
      <c r="BH89" s="217">
        <f t="shared" ref="BH89" si="109">+SUM(BH78:BH88)</f>
        <v>47</v>
      </c>
      <c r="BI89" s="217">
        <f>+SUM(BI78:BI88)+SUMIF($Y$35:$Y$42,"Stiletto",$AI$35:$AI$42)</f>
        <v>75</v>
      </c>
      <c r="BJ89" s="217">
        <f>+BI89+BH89</f>
        <v>122</v>
      </c>
      <c r="BK89" s="217">
        <f>+SUM(BK78:BK88)+SUMIF($Y$35:$Y$42,"Stiletto",$AH$35:$AH$42)</f>
        <v>20</v>
      </c>
      <c r="BL89" s="334"/>
      <c r="BM89" s="334"/>
      <c r="BN89" s="64">
        <v>9.5</v>
      </c>
      <c r="BP89" s="47" t="s">
        <v>166</v>
      </c>
      <c r="BQ89" s="174"/>
      <c r="BR89" s="177">
        <v>0</v>
      </c>
      <c r="BS89" s="177">
        <v>0</v>
      </c>
      <c r="BT89" s="177">
        <v>0</v>
      </c>
      <c r="BU89" s="177">
        <f t="shared" si="98"/>
        <v>0</v>
      </c>
      <c r="BV89" s="177">
        <v>0</v>
      </c>
      <c r="BW89" s="202">
        <f t="shared" si="99"/>
        <v>1</v>
      </c>
      <c r="BX89" s="177">
        <f t="shared" si="100"/>
        <v>2</v>
      </c>
      <c r="BY89" s="177">
        <f t="shared" si="101"/>
        <v>1</v>
      </c>
      <c r="BZ89" s="177">
        <f t="shared" si="102"/>
        <v>3</v>
      </c>
      <c r="CA89" s="203">
        <f t="shared" si="103"/>
        <v>0</v>
      </c>
      <c r="CB89" s="48">
        <v>1</v>
      </c>
      <c r="CC89" s="48">
        <v>2</v>
      </c>
      <c r="CD89" s="48">
        <v>1</v>
      </c>
      <c r="CE89" s="48">
        <f t="shared" si="104"/>
        <v>3</v>
      </c>
      <c r="CF89" s="48">
        <v>0</v>
      </c>
      <c r="CG89" s="334"/>
    </row>
    <row r="90" spans="1:85" ht="16.5" customHeight="1" x14ac:dyDescent="0.25">
      <c r="A90" s="334"/>
      <c r="B90" s="174"/>
      <c r="C90" s="174"/>
      <c r="D90" s="47" t="s">
        <v>116</v>
      </c>
      <c r="G90" s="32" t="s">
        <v>179</v>
      </c>
      <c r="I90" s="177">
        <v>2</v>
      </c>
      <c r="J90" s="177">
        <v>1</v>
      </c>
      <c r="K90" s="177">
        <v>2</v>
      </c>
      <c r="L90" s="318">
        <v>3</v>
      </c>
      <c r="M90" s="177">
        <v>0</v>
      </c>
      <c r="N90" s="174"/>
      <c r="O90" s="174"/>
      <c r="P90" s="174"/>
      <c r="Q90" s="178"/>
      <c r="R90" s="178"/>
      <c r="S90" s="323"/>
      <c r="T90" s="118">
        <v>7.5</v>
      </c>
      <c r="U90" s="76" t="s">
        <v>149</v>
      </c>
      <c r="V90" s="76"/>
      <c r="W90" s="76"/>
      <c r="X90" s="76"/>
      <c r="Y90" s="119"/>
      <c r="Z90" s="177"/>
      <c r="AA90" s="177"/>
      <c r="AB90" s="177">
        <f t="shared" si="105"/>
        <v>0.5</v>
      </c>
      <c r="AC90" s="177">
        <f t="shared" si="105"/>
        <v>0</v>
      </c>
      <c r="AD90" s="177">
        <f t="shared" si="105"/>
        <v>1</v>
      </c>
      <c r="AE90" s="177">
        <f t="shared" si="105"/>
        <v>0</v>
      </c>
      <c r="AF90" s="411">
        <f t="shared" si="106"/>
        <v>0</v>
      </c>
      <c r="AG90" s="411"/>
      <c r="AH90" s="177">
        <f t="shared" si="107"/>
        <v>2</v>
      </c>
      <c r="AI90" s="177">
        <f t="shared" si="107"/>
        <v>0</v>
      </c>
      <c r="AJ90" s="177">
        <f t="shared" si="107"/>
        <v>2</v>
      </c>
      <c r="AK90" s="177">
        <f t="shared" si="107"/>
        <v>0</v>
      </c>
      <c r="AL90" s="177">
        <f t="shared" si="107"/>
        <v>0</v>
      </c>
      <c r="AM90" s="120">
        <f t="shared" si="108"/>
        <v>4</v>
      </c>
      <c r="AN90" s="177"/>
      <c r="AO90" s="177"/>
      <c r="AP90" s="177"/>
      <c r="AQ90" s="178"/>
      <c r="AR90" s="334"/>
      <c r="AS90" s="35" t="s">
        <v>15</v>
      </c>
      <c r="AT90" s="220"/>
      <c r="AU90" s="220"/>
      <c r="AV90" s="205" t="s">
        <v>34</v>
      </c>
      <c r="AW90" s="199">
        <v>3</v>
      </c>
      <c r="AX90" s="199">
        <v>0</v>
      </c>
      <c r="AY90" s="199">
        <v>3</v>
      </c>
      <c r="AZ90" s="177">
        <f t="shared" si="68"/>
        <v>3</v>
      </c>
      <c r="BA90" s="199">
        <v>2</v>
      </c>
      <c r="BB90" s="202">
        <f t="shared" si="69"/>
        <v>32</v>
      </c>
      <c r="BC90" s="177">
        <f t="shared" si="69"/>
        <v>14</v>
      </c>
      <c r="BD90" s="177">
        <f t="shared" si="69"/>
        <v>15</v>
      </c>
      <c r="BE90" s="177">
        <f t="shared" si="69"/>
        <v>29</v>
      </c>
      <c r="BF90" s="203">
        <f t="shared" si="69"/>
        <v>4</v>
      </c>
      <c r="BG90" s="31">
        <v>29</v>
      </c>
      <c r="BH90" s="31">
        <v>14</v>
      </c>
      <c r="BI90" s="31">
        <v>12</v>
      </c>
      <c r="BJ90" s="31">
        <f t="shared" ref="BJ90" si="110">+BH90+BI90</f>
        <v>26</v>
      </c>
      <c r="BK90" s="31">
        <v>2</v>
      </c>
      <c r="BL90" s="334"/>
      <c r="BM90" s="334"/>
      <c r="BN90" s="64">
        <v>7</v>
      </c>
      <c r="BP90" s="47" t="s">
        <v>157</v>
      </c>
      <c r="BQ90" s="174"/>
      <c r="BR90" s="177">
        <v>0</v>
      </c>
      <c r="BS90" s="177">
        <v>0</v>
      </c>
      <c r="BT90" s="177">
        <v>0</v>
      </c>
      <c r="BU90" s="177">
        <f t="shared" si="98"/>
        <v>0</v>
      </c>
      <c r="BV90" s="177">
        <v>0</v>
      </c>
      <c r="BW90" s="202">
        <f t="shared" si="99"/>
        <v>1</v>
      </c>
      <c r="BX90" s="177">
        <f t="shared" si="100"/>
        <v>0</v>
      </c>
      <c r="BY90" s="177">
        <f t="shared" si="101"/>
        <v>0</v>
      </c>
      <c r="BZ90" s="177">
        <f t="shared" si="102"/>
        <v>0</v>
      </c>
      <c r="CA90" s="203">
        <f t="shared" si="103"/>
        <v>0</v>
      </c>
      <c r="CB90" s="48">
        <v>1</v>
      </c>
      <c r="CC90" s="48">
        <v>0</v>
      </c>
      <c r="CD90" s="48">
        <v>0</v>
      </c>
      <c r="CE90" s="48">
        <f t="shared" si="104"/>
        <v>0</v>
      </c>
      <c r="CF90" s="48">
        <v>0</v>
      </c>
      <c r="CG90" s="334"/>
    </row>
    <row r="91" spans="1:85" ht="16.5" customHeight="1" x14ac:dyDescent="0.25">
      <c r="A91" s="334"/>
      <c r="B91" s="174"/>
      <c r="C91" s="174"/>
      <c r="D91" s="47" t="s">
        <v>112</v>
      </c>
      <c r="G91" s="47" t="s">
        <v>309</v>
      </c>
      <c r="I91" s="177">
        <v>2</v>
      </c>
      <c r="J91" s="177">
        <v>1</v>
      </c>
      <c r="K91" s="177">
        <v>2</v>
      </c>
      <c r="L91" s="318">
        <v>3</v>
      </c>
      <c r="M91" s="177">
        <v>0</v>
      </c>
      <c r="N91" s="174"/>
      <c r="O91" s="174"/>
      <c r="P91" s="174"/>
      <c r="Q91" s="178"/>
      <c r="R91" s="178"/>
      <c r="S91" s="323"/>
      <c r="T91" s="118">
        <v>7.5</v>
      </c>
      <c r="U91" s="76" t="s">
        <v>557</v>
      </c>
      <c r="V91" s="76"/>
      <c r="W91" s="76"/>
      <c r="X91" s="76"/>
      <c r="Y91" s="119"/>
      <c r="Z91" s="174"/>
      <c r="AA91" s="177"/>
      <c r="AB91" s="177">
        <f t="shared" si="105"/>
        <v>1</v>
      </c>
      <c r="AC91" s="177">
        <f t="shared" si="105"/>
        <v>1</v>
      </c>
      <c r="AD91" s="177">
        <f t="shared" si="105"/>
        <v>0</v>
      </c>
      <c r="AE91" s="177">
        <f t="shared" si="105"/>
        <v>0</v>
      </c>
      <c r="AF91" s="411">
        <f t="shared" si="106"/>
        <v>1</v>
      </c>
      <c r="AG91" s="411"/>
      <c r="AH91" s="177">
        <f t="shared" si="107"/>
        <v>0</v>
      </c>
      <c r="AI91" s="177">
        <f t="shared" si="107"/>
        <v>0</v>
      </c>
      <c r="AJ91" s="177">
        <f t="shared" si="107"/>
        <v>2</v>
      </c>
      <c r="AK91" s="177">
        <f t="shared" si="107"/>
        <v>0</v>
      </c>
      <c r="AL91" s="177">
        <f t="shared" si="107"/>
        <v>0</v>
      </c>
      <c r="AM91" s="120">
        <f t="shared" si="108"/>
        <v>2</v>
      </c>
      <c r="AN91" s="177"/>
      <c r="AO91" s="177"/>
      <c r="AP91" s="177"/>
      <c r="AQ91" s="178"/>
      <c r="AR91" s="334"/>
      <c r="AS91" s="64">
        <v>8</v>
      </c>
      <c r="AT91" s="48">
        <v>6</v>
      </c>
      <c r="AU91" s="47" t="s">
        <v>401</v>
      </c>
      <c r="AV91" s="47" t="s">
        <v>308</v>
      </c>
      <c r="AW91" s="177">
        <v>2</v>
      </c>
      <c r="AX91" s="177">
        <v>3</v>
      </c>
      <c r="AY91" s="177">
        <v>0</v>
      </c>
      <c r="AZ91" s="177">
        <f t="shared" ref="AZ91:AZ100" si="111">+AY91+AX91</f>
        <v>3</v>
      </c>
      <c r="BA91" s="177">
        <v>0</v>
      </c>
      <c r="BB91" s="202">
        <f t="shared" ref="BB91:BB100" si="112">+AW91+BG91</f>
        <v>2</v>
      </c>
      <c r="BC91" s="177">
        <f t="shared" ref="BC91:BC100" si="113">+AX91+BH91</f>
        <v>3</v>
      </c>
      <c r="BD91" s="177">
        <f t="shared" ref="BD91:BD100" si="114">+AY91+BI91</f>
        <v>0</v>
      </c>
      <c r="BE91" s="177">
        <f t="shared" ref="BE91:BE100" si="115">+AZ91+BJ91</f>
        <v>3</v>
      </c>
      <c r="BF91" s="203">
        <f t="shared" ref="BF91:BF100" si="116">+BA91+BK91</f>
        <v>0</v>
      </c>
      <c r="BL91" s="334"/>
      <c r="BM91" s="334"/>
      <c r="BN91" s="64">
        <v>6.5</v>
      </c>
      <c r="BP91" s="47" t="s">
        <v>83</v>
      </c>
      <c r="BQ91" s="174"/>
      <c r="BR91" s="177">
        <v>0</v>
      </c>
      <c r="BS91" s="177">
        <v>0</v>
      </c>
      <c r="BT91" s="177">
        <v>0</v>
      </c>
      <c r="BU91" s="177">
        <f t="shared" si="98"/>
        <v>0</v>
      </c>
      <c r="BV91" s="177">
        <v>0</v>
      </c>
      <c r="BW91" s="202">
        <f t="shared" si="99"/>
        <v>2</v>
      </c>
      <c r="BX91" s="177">
        <f t="shared" si="100"/>
        <v>0</v>
      </c>
      <c r="BY91" s="177">
        <f t="shared" si="101"/>
        <v>1</v>
      </c>
      <c r="BZ91" s="177">
        <f t="shared" si="102"/>
        <v>1</v>
      </c>
      <c r="CA91" s="203">
        <f t="shared" si="103"/>
        <v>0</v>
      </c>
      <c r="CB91" s="48">
        <v>2</v>
      </c>
      <c r="CC91" s="48">
        <v>0</v>
      </c>
      <c r="CD91" s="48">
        <v>1</v>
      </c>
      <c r="CE91" s="48">
        <f t="shared" si="104"/>
        <v>1</v>
      </c>
      <c r="CF91" s="48">
        <v>0</v>
      </c>
      <c r="CG91" s="334"/>
    </row>
    <row r="92" spans="1:85" ht="16.5" customHeight="1" thickBot="1" x14ac:dyDescent="0.3">
      <c r="A92" s="334"/>
      <c r="B92" s="174"/>
      <c r="C92" s="174"/>
      <c r="D92" s="47" t="s">
        <v>41</v>
      </c>
      <c r="G92" s="47" t="s">
        <v>21</v>
      </c>
      <c r="I92" s="177">
        <v>2</v>
      </c>
      <c r="J92" s="177">
        <v>0</v>
      </c>
      <c r="K92" s="177">
        <v>3</v>
      </c>
      <c r="L92" s="318">
        <v>3</v>
      </c>
      <c r="M92" s="177">
        <v>2</v>
      </c>
      <c r="N92" s="174"/>
      <c r="O92" s="174"/>
      <c r="P92" s="174"/>
      <c r="Q92" s="178"/>
      <c r="R92" s="178"/>
      <c r="S92" s="323"/>
      <c r="T92" s="118">
        <v>7.5</v>
      </c>
      <c r="U92" s="76" t="s">
        <v>127</v>
      </c>
      <c r="V92" s="76"/>
      <c r="W92" s="76"/>
      <c r="X92" s="76"/>
      <c r="Y92" s="119"/>
      <c r="Z92" s="177"/>
      <c r="AA92" s="177"/>
      <c r="AB92" s="177">
        <f t="shared" si="105"/>
        <v>1</v>
      </c>
      <c r="AC92" s="177">
        <f t="shared" si="105"/>
        <v>0</v>
      </c>
      <c r="AD92" s="177">
        <f t="shared" si="105"/>
        <v>1</v>
      </c>
      <c r="AE92" s="177">
        <f t="shared" si="105"/>
        <v>0</v>
      </c>
      <c r="AF92" s="411">
        <f t="shared" si="106"/>
        <v>0</v>
      </c>
      <c r="AG92" s="411"/>
      <c r="AH92" s="177">
        <f t="shared" si="107"/>
        <v>0</v>
      </c>
      <c r="AI92" s="177">
        <f t="shared" si="107"/>
        <v>0</v>
      </c>
      <c r="AJ92" s="177">
        <f t="shared" si="107"/>
        <v>3</v>
      </c>
      <c r="AK92" s="177">
        <f t="shared" si="107"/>
        <v>0</v>
      </c>
      <c r="AL92" s="177">
        <f t="shared" si="107"/>
        <v>0</v>
      </c>
      <c r="AM92" s="120">
        <f t="shared" si="108"/>
        <v>3</v>
      </c>
      <c r="AN92" s="177"/>
      <c r="AO92" s="177"/>
      <c r="AP92" s="177"/>
      <c r="AQ92" s="178"/>
      <c r="AR92" s="334"/>
      <c r="AS92" s="64">
        <v>7</v>
      </c>
      <c r="AT92" s="48">
        <v>28</v>
      </c>
      <c r="AU92" s="47" t="s">
        <v>188</v>
      </c>
      <c r="AV92" s="47" t="s">
        <v>308</v>
      </c>
      <c r="AW92" s="177">
        <v>2</v>
      </c>
      <c r="AX92" s="177">
        <v>1</v>
      </c>
      <c r="AY92" s="177">
        <v>1</v>
      </c>
      <c r="AZ92" s="177">
        <f t="shared" si="111"/>
        <v>2</v>
      </c>
      <c r="BA92" s="177">
        <v>0</v>
      </c>
      <c r="BB92" s="202">
        <f t="shared" si="112"/>
        <v>17</v>
      </c>
      <c r="BC92" s="177">
        <f t="shared" si="113"/>
        <v>6</v>
      </c>
      <c r="BD92" s="177">
        <f t="shared" si="114"/>
        <v>9</v>
      </c>
      <c r="BE92" s="177">
        <f t="shared" si="115"/>
        <v>15</v>
      </c>
      <c r="BF92" s="203">
        <f t="shared" si="116"/>
        <v>0</v>
      </c>
      <c r="BG92" s="48">
        <v>15</v>
      </c>
      <c r="BH92" s="48">
        <v>5</v>
      </c>
      <c r="BI92" s="48">
        <v>8</v>
      </c>
      <c r="BJ92" s="48">
        <f t="shared" ref="BJ92:BJ101" si="117">+BH92+BI92</f>
        <v>13</v>
      </c>
      <c r="BK92" s="48">
        <v>0</v>
      </c>
      <c r="BL92" s="334"/>
      <c r="BM92" s="334"/>
      <c r="BN92" s="64">
        <v>7</v>
      </c>
      <c r="BP92" s="47" t="s">
        <v>49</v>
      </c>
      <c r="BQ92" s="174"/>
      <c r="BR92" s="177">
        <v>1</v>
      </c>
      <c r="BS92" s="177">
        <v>0</v>
      </c>
      <c r="BT92" s="177">
        <v>0</v>
      </c>
      <c r="BU92" s="177">
        <f t="shared" ref="BU92" si="118">+BS92+BT92</f>
        <v>0</v>
      </c>
      <c r="BV92" s="177">
        <v>0</v>
      </c>
      <c r="BW92" s="202">
        <f t="shared" ref="BW92" si="119">+CB92+BR92</f>
        <v>1</v>
      </c>
      <c r="BX92" s="177">
        <f t="shared" ref="BX92" si="120">+CC92+BS92</f>
        <v>0</v>
      </c>
      <c r="BY92" s="177">
        <f t="shared" ref="BY92" si="121">+CD92+BT92</f>
        <v>0</v>
      </c>
      <c r="BZ92" s="177">
        <f t="shared" ref="BZ92" si="122">+BX92+BY92</f>
        <v>0</v>
      </c>
      <c r="CA92" s="203">
        <f t="shared" ref="CA92" si="123">+CF92+BV92</f>
        <v>0</v>
      </c>
      <c r="CB92" s="48">
        <v>0</v>
      </c>
      <c r="CC92" s="48">
        <v>0</v>
      </c>
      <c r="CD92" s="48">
        <v>0</v>
      </c>
      <c r="CE92" s="48">
        <f t="shared" ref="CE92" si="124">+CC92+CD92</f>
        <v>0</v>
      </c>
      <c r="CF92" s="48">
        <v>0</v>
      </c>
      <c r="CG92" s="334"/>
    </row>
    <row r="93" spans="1:85" ht="16.5" customHeight="1" x14ac:dyDescent="0.25">
      <c r="A93" s="334"/>
      <c r="B93" s="174"/>
      <c r="C93" s="174"/>
      <c r="N93" s="177"/>
      <c r="O93" s="177"/>
      <c r="P93" s="174"/>
      <c r="Q93" s="178"/>
      <c r="R93" s="178"/>
      <c r="S93" s="323"/>
      <c r="T93" s="208"/>
      <c r="U93" s="214"/>
      <c r="V93" s="215" t="s">
        <v>655</v>
      </c>
      <c r="W93" s="214"/>
      <c r="X93" s="214"/>
      <c r="Y93" s="215"/>
      <c r="Z93" s="199"/>
      <c r="AA93" s="199"/>
      <c r="AB93" s="68">
        <f>SUM(AB86:AB92)</f>
        <v>10.5</v>
      </c>
      <c r="AC93" s="68">
        <f>SUM(AC86:AC92)</f>
        <v>7</v>
      </c>
      <c r="AD93" s="68">
        <f>SUM(AD86:AD92)</f>
        <v>3</v>
      </c>
      <c r="AE93" s="68">
        <f>SUM(AE86:AE92)</f>
        <v>1</v>
      </c>
      <c r="AF93" s="413">
        <f>(2*AC93+AE93)/(2*AB93)</f>
        <v>0.7142857142857143</v>
      </c>
      <c r="AG93" s="413"/>
      <c r="AH93" s="68">
        <f>SUM(AH86:AH92)</f>
        <v>2</v>
      </c>
      <c r="AI93" s="68">
        <f t="shared" ref="AI93:AL93" si="125">SUM(AI86:AI92)</f>
        <v>0</v>
      </c>
      <c r="AJ93" s="68">
        <f t="shared" si="125"/>
        <v>21</v>
      </c>
      <c r="AK93" s="68">
        <f t="shared" si="125"/>
        <v>0</v>
      </c>
      <c r="AL93" s="68">
        <f t="shared" si="125"/>
        <v>0</v>
      </c>
      <c r="AM93" s="85">
        <f>+AJ93/AB93</f>
        <v>2</v>
      </c>
      <c r="AN93" s="177"/>
      <c r="AO93" s="177"/>
      <c r="AP93" s="177"/>
      <c r="AQ93" s="178"/>
      <c r="AR93" s="334"/>
      <c r="AS93" s="64">
        <v>9</v>
      </c>
      <c r="AT93" s="48">
        <v>19</v>
      </c>
      <c r="AU93" s="47" t="s">
        <v>35</v>
      </c>
      <c r="AV93" s="47" t="s">
        <v>308</v>
      </c>
      <c r="AW93" s="177">
        <v>2</v>
      </c>
      <c r="AX93" s="177">
        <v>1</v>
      </c>
      <c r="AY93" s="177">
        <v>0</v>
      </c>
      <c r="AZ93" s="177">
        <f t="shared" si="111"/>
        <v>1</v>
      </c>
      <c r="BA93" s="177">
        <v>0</v>
      </c>
      <c r="BB93" s="202">
        <f t="shared" si="112"/>
        <v>15</v>
      </c>
      <c r="BC93" s="177">
        <f t="shared" si="113"/>
        <v>9</v>
      </c>
      <c r="BD93" s="177">
        <f t="shared" si="114"/>
        <v>12</v>
      </c>
      <c r="BE93" s="177">
        <f t="shared" si="115"/>
        <v>21</v>
      </c>
      <c r="BF93" s="203">
        <f t="shared" si="116"/>
        <v>0</v>
      </c>
      <c r="BG93" s="48">
        <v>13</v>
      </c>
      <c r="BH93" s="48">
        <v>8</v>
      </c>
      <c r="BI93" s="48">
        <v>12</v>
      </c>
      <c r="BJ93" s="48">
        <f t="shared" si="117"/>
        <v>20</v>
      </c>
      <c r="BK93" s="48">
        <v>0</v>
      </c>
      <c r="BL93" s="334"/>
      <c r="BM93" s="334"/>
      <c r="BN93" s="64">
        <v>7</v>
      </c>
      <c r="BP93" s="47" t="s">
        <v>58</v>
      </c>
      <c r="BQ93" s="174"/>
      <c r="BR93" s="177">
        <v>1</v>
      </c>
      <c r="BS93" s="177">
        <v>0</v>
      </c>
      <c r="BT93" s="177">
        <v>0</v>
      </c>
      <c r="BU93" s="177">
        <f t="shared" ref="BU93" si="126">+BS93+BT93</f>
        <v>0</v>
      </c>
      <c r="BV93" s="177">
        <v>2</v>
      </c>
      <c r="BW93" s="202">
        <f t="shared" ref="BW93" si="127">+CB93+BR93</f>
        <v>1</v>
      </c>
      <c r="BX93" s="177">
        <f t="shared" ref="BX93" si="128">+CC93+BS93</f>
        <v>0</v>
      </c>
      <c r="BY93" s="177">
        <f t="shared" ref="BY93" si="129">+CD93+BT93</f>
        <v>0</v>
      </c>
      <c r="BZ93" s="177">
        <f t="shared" ref="BZ93" si="130">+BX93+BY93</f>
        <v>0</v>
      </c>
      <c r="CA93" s="203">
        <f t="shared" ref="CA93" si="131">+CF93+BV93</f>
        <v>2</v>
      </c>
      <c r="CB93" s="48">
        <v>0</v>
      </c>
      <c r="CC93" s="48">
        <v>0</v>
      </c>
      <c r="CD93" s="48">
        <v>0</v>
      </c>
      <c r="CE93" s="48">
        <f t="shared" ref="CE93" si="132">+CC93+CD93</f>
        <v>0</v>
      </c>
      <c r="CF93" s="48">
        <v>0</v>
      </c>
      <c r="CG93" s="334"/>
    </row>
    <row r="94" spans="1:85" ht="16.5" customHeight="1" x14ac:dyDescent="0.25">
      <c r="A94" s="334"/>
      <c r="B94" s="174"/>
      <c r="C94" s="174"/>
      <c r="N94" s="177"/>
      <c r="O94" s="177"/>
      <c r="P94" s="174"/>
      <c r="Q94" s="178"/>
      <c r="R94" s="178"/>
      <c r="S94" s="323"/>
      <c r="T94" s="194"/>
      <c r="U94" s="175"/>
      <c r="V94" s="175"/>
      <c r="W94" s="175"/>
      <c r="X94" s="176"/>
      <c r="Y94" s="175"/>
      <c r="Z94" s="177"/>
      <c r="AA94" s="177"/>
      <c r="AB94" s="177"/>
      <c r="AC94" s="177"/>
      <c r="AD94" s="177"/>
      <c r="AE94" s="195"/>
      <c r="AF94" s="177"/>
      <c r="AG94" s="177"/>
      <c r="AH94" s="177"/>
      <c r="AI94" s="177"/>
      <c r="AJ94" s="177"/>
      <c r="AK94" s="204"/>
      <c r="AL94" s="174"/>
      <c r="AM94" s="174"/>
      <c r="AN94" s="177"/>
      <c r="AO94" s="177"/>
      <c r="AP94" s="177"/>
      <c r="AQ94" s="178"/>
      <c r="AR94" s="334"/>
      <c r="AS94" s="64">
        <v>7</v>
      </c>
      <c r="AT94" s="48">
        <v>86</v>
      </c>
      <c r="AU94" s="47" t="s">
        <v>157</v>
      </c>
      <c r="AV94" s="47" t="s">
        <v>308</v>
      </c>
      <c r="AW94" s="177">
        <v>2</v>
      </c>
      <c r="AX94" s="177">
        <v>1</v>
      </c>
      <c r="AY94" s="177">
        <v>0</v>
      </c>
      <c r="AZ94" s="177">
        <f t="shared" si="111"/>
        <v>1</v>
      </c>
      <c r="BA94" s="177">
        <v>0</v>
      </c>
      <c r="BB94" s="202">
        <f t="shared" si="112"/>
        <v>16</v>
      </c>
      <c r="BC94" s="177">
        <f t="shared" si="113"/>
        <v>4</v>
      </c>
      <c r="BD94" s="177">
        <f t="shared" si="114"/>
        <v>3</v>
      </c>
      <c r="BE94" s="177">
        <f t="shared" si="115"/>
        <v>7</v>
      </c>
      <c r="BF94" s="203">
        <f t="shared" si="116"/>
        <v>2</v>
      </c>
      <c r="BG94" s="48">
        <v>14</v>
      </c>
      <c r="BH94" s="48">
        <v>3</v>
      </c>
      <c r="BI94" s="48">
        <v>3</v>
      </c>
      <c r="BJ94" s="48">
        <f t="shared" si="117"/>
        <v>6</v>
      </c>
      <c r="BK94" s="48">
        <v>2</v>
      </c>
      <c r="BL94" s="334"/>
      <c r="BM94" s="334"/>
      <c r="BN94" s="64">
        <v>8</v>
      </c>
      <c r="BP94" s="47" t="s">
        <v>154</v>
      </c>
      <c r="BQ94" s="174"/>
      <c r="BR94" s="177">
        <v>0</v>
      </c>
      <c r="BS94" s="177">
        <v>0</v>
      </c>
      <c r="BT94" s="177">
        <v>0</v>
      </c>
      <c r="BU94" s="177">
        <f>+BS94+BT94</f>
        <v>0</v>
      </c>
      <c r="BV94" s="177">
        <v>0</v>
      </c>
      <c r="BW94" s="202">
        <f t="shared" ref="BW94:BY97" si="133">+CB94+BR94</f>
        <v>1</v>
      </c>
      <c r="BX94" s="177">
        <f t="shared" si="133"/>
        <v>0</v>
      </c>
      <c r="BY94" s="177">
        <f t="shared" si="133"/>
        <v>2</v>
      </c>
      <c r="BZ94" s="177">
        <f>+BX94+BY94</f>
        <v>2</v>
      </c>
      <c r="CA94" s="203">
        <f>+CF94+BV94</f>
        <v>0</v>
      </c>
      <c r="CB94" s="48">
        <v>1</v>
      </c>
      <c r="CC94" s="48">
        <v>0</v>
      </c>
      <c r="CD94" s="48">
        <v>2</v>
      </c>
      <c r="CE94" s="48">
        <f>+CC94+CD94</f>
        <v>2</v>
      </c>
      <c r="CF94" s="48">
        <v>0</v>
      </c>
      <c r="CG94" s="334"/>
    </row>
    <row r="95" spans="1:85" ht="16.5" customHeight="1" thickBot="1" x14ac:dyDescent="0.3">
      <c r="A95" s="334"/>
      <c r="B95" s="174"/>
      <c r="C95" s="174"/>
      <c r="D95" s="180" t="s">
        <v>147</v>
      </c>
      <c r="E95" s="180"/>
      <c r="F95" s="180"/>
      <c r="G95" s="182" t="s">
        <v>2</v>
      </c>
      <c r="H95" s="182"/>
      <c r="I95" s="182" t="s">
        <v>4</v>
      </c>
      <c r="J95" s="182" t="s">
        <v>30</v>
      </c>
      <c r="K95" s="182" t="s">
        <v>31</v>
      </c>
      <c r="L95" s="182" t="s">
        <v>32</v>
      </c>
      <c r="M95" s="340" t="s">
        <v>3</v>
      </c>
      <c r="N95" s="177"/>
      <c r="O95" s="177"/>
      <c r="P95" s="174"/>
      <c r="Q95" s="178"/>
      <c r="R95" s="178"/>
      <c r="S95" s="323"/>
      <c r="T95" s="194"/>
      <c r="U95" s="175"/>
      <c r="V95" s="175"/>
      <c r="W95" s="175"/>
      <c r="X95" s="176"/>
      <c r="Y95" s="175"/>
      <c r="Z95" s="177"/>
      <c r="AA95" s="177"/>
      <c r="AB95" s="177"/>
      <c r="AC95" s="177"/>
      <c r="AD95" s="177"/>
      <c r="AE95" s="195"/>
      <c r="AF95" s="177"/>
      <c r="AG95" s="177"/>
      <c r="AH95" s="177"/>
      <c r="AI95" s="177"/>
      <c r="AJ95" s="177"/>
      <c r="AK95" s="204"/>
      <c r="AL95" s="332"/>
      <c r="AM95" s="332"/>
      <c r="AN95" s="177"/>
      <c r="AO95" s="177"/>
      <c r="AP95" s="177"/>
      <c r="AQ95" s="178"/>
      <c r="AR95" s="334"/>
      <c r="AS95" s="64">
        <v>6.5</v>
      </c>
      <c r="AT95" s="48">
        <v>66</v>
      </c>
      <c r="AU95" s="47" t="s">
        <v>48</v>
      </c>
      <c r="AV95" s="47" t="s">
        <v>308</v>
      </c>
      <c r="AW95" s="177">
        <v>2</v>
      </c>
      <c r="AX95" s="177">
        <v>0</v>
      </c>
      <c r="AY95" s="177">
        <v>1</v>
      </c>
      <c r="AZ95" s="177">
        <f t="shared" si="111"/>
        <v>1</v>
      </c>
      <c r="BA95" s="177">
        <v>0</v>
      </c>
      <c r="BB95" s="202">
        <f t="shared" si="112"/>
        <v>12</v>
      </c>
      <c r="BC95" s="177">
        <f t="shared" si="113"/>
        <v>3</v>
      </c>
      <c r="BD95" s="177">
        <f t="shared" si="114"/>
        <v>9</v>
      </c>
      <c r="BE95" s="177">
        <f t="shared" si="115"/>
        <v>12</v>
      </c>
      <c r="BF95" s="203">
        <f t="shared" si="116"/>
        <v>0</v>
      </c>
      <c r="BG95" s="48">
        <v>10</v>
      </c>
      <c r="BH95" s="48">
        <v>3</v>
      </c>
      <c r="BI95" s="48">
        <v>8</v>
      </c>
      <c r="BJ95" s="48">
        <f t="shared" si="117"/>
        <v>11</v>
      </c>
      <c r="BK95" s="48">
        <v>0</v>
      </c>
      <c r="BL95" s="334"/>
      <c r="BM95" s="334"/>
      <c r="BN95" s="64">
        <v>6</v>
      </c>
      <c r="BP95" s="47" t="s">
        <v>97</v>
      </c>
      <c r="BQ95" s="174"/>
      <c r="BR95" s="177">
        <v>0</v>
      </c>
      <c r="BS95" s="177">
        <v>0</v>
      </c>
      <c r="BT95" s="177">
        <v>0</v>
      </c>
      <c r="BU95" s="177">
        <f>+BS95+BT95</f>
        <v>0</v>
      </c>
      <c r="BV95" s="177">
        <v>0</v>
      </c>
      <c r="BW95" s="202">
        <f t="shared" si="133"/>
        <v>4</v>
      </c>
      <c r="BX95" s="177">
        <f t="shared" si="133"/>
        <v>0</v>
      </c>
      <c r="BY95" s="177">
        <f t="shared" si="133"/>
        <v>0</v>
      </c>
      <c r="BZ95" s="177">
        <f>+BX95+BY95</f>
        <v>0</v>
      </c>
      <c r="CA95" s="203">
        <f>+CF95+BV95</f>
        <v>2</v>
      </c>
      <c r="CB95" s="48">
        <v>4</v>
      </c>
      <c r="CC95" s="48">
        <v>0</v>
      </c>
      <c r="CD95" s="48">
        <v>0</v>
      </c>
      <c r="CE95" s="48">
        <f>+CC95+CD95</f>
        <v>0</v>
      </c>
      <c r="CF95" s="48">
        <v>2</v>
      </c>
      <c r="CG95" s="334"/>
    </row>
    <row r="96" spans="1:85" ht="16.5" customHeight="1" x14ac:dyDescent="0.25">
      <c r="A96" s="334"/>
      <c r="B96" s="174"/>
      <c r="C96" s="174"/>
      <c r="D96" s="47" t="s">
        <v>424</v>
      </c>
      <c r="G96" s="175" t="s">
        <v>177</v>
      </c>
      <c r="I96" s="177">
        <v>1</v>
      </c>
      <c r="J96" s="177">
        <v>0</v>
      </c>
      <c r="K96" s="177">
        <v>0</v>
      </c>
      <c r="L96" s="177">
        <f t="shared" ref="L96:L105" si="134">+K96+J96</f>
        <v>0</v>
      </c>
      <c r="M96" s="318">
        <v>4</v>
      </c>
      <c r="N96" s="177"/>
      <c r="O96" s="177"/>
      <c r="P96" s="174"/>
      <c r="Q96" s="178"/>
      <c r="R96" s="178"/>
      <c r="S96" s="323"/>
      <c r="T96" s="408" t="s">
        <v>633</v>
      </c>
      <c r="U96" s="408"/>
      <c r="V96" s="408"/>
      <c r="W96" s="408"/>
      <c r="X96" s="408"/>
      <c r="Y96" s="408"/>
      <c r="Z96" s="408"/>
      <c r="AA96" s="408"/>
      <c r="AB96" s="408"/>
      <c r="AC96" s="408"/>
      <c r="AD96" s="408"/>
      <c r="AE96" s="408"/>
      <c r="AF96" s="408"/>
      <c r="AG96" s="408"/>
      <c r="AH96" s="408"/>
      <c r="AI96" s="408"/>
      <c r="AJ96" s="408"/>
      <c r="AK96" s="408"/>
      <c r="AL96" s="408"/>
      <c r="AM96" s="408"/>
      <c r="AN96" s="177"/>
      <c r="AO96" s="177"/>
      <c r="AP96" s="177"/>
      <c r="AQ96" s="178"/>
      <c r="AR96" s="334"/>
      <c r="AS96" s="64">
        <v>7.5</v>
      </c>
      <c r="AT96" s="48">
        <v>7</v>
      </c>
      <c r="AU96" s="47" t="s">
        <v>42</v>
      </c>
      <c r="AV96" s="47" t="s">
        <v>308</v>
      </c>
      <c r="AW96" s="177">
        <v>2</v>
      </c>
      <c r="AX96" s="177">
        <v>0</v>
      </c>
      <c r="AY96" s="177">
        <v>1</v>
      </c>
      <c r="AZ96" s="177">
        <f t="shared" si="111"/>
        <v>1</v>
      </c>
      <c r="BA96" s="177">
        <v>2</v>
      </c>
      <c r="BB96" s="202">
        <f t="shared" si="112"/>
        <v>16</v>
      </c>
      <c r="BC96" s="177">
        <f t="shared" si="113"/>
        <v>2</v>
      </c>
      <c r="BD96" s="177">
        <f t="shared" si="114"/>
        <v>7</v>
      </c>
      <c r="BE96" s="177">
        <f t="shared" si="115"/>
        <v>9</v>
      </c>
      <c r="BF96" s="203">
        <f t="shared" si="116"/>
        <v>2</v>
      </c>
      <c r="BG96" s="48">
        <v>14</v>
      </c>
      <c r="BH96" s="48">
        <v>2</v>
      </c>
      <c r="BI96" s="48">
        <v>6</v>
      </c>
      <c r="BJ96" s="48">
        <f t="shared" si="117"/>
        <v>8</v>
      </c>
      <c r="BK96" s="48">
        <v>0</v>
      </c>
      <c r="BL96" s="334"/>
      <c r="BM96" s="334"/>
      <c r="BN96" s="64">
        <v>6.5</v>
      </c>
      <c r="BP96" s="47" t="s">
        <v>119</v>
      </c>
      <c r="BQ96" s="174"/>
      <c r="BR96" s="177">
        <v>0</v>
      </c>
      <c r="BS96" s="177">
        <v>0</v>
      </c>
      <c r="BT96" s="177">
        <v>0</v>
      </c>
      <c r="BU96" s="177">
        <f>+BS96+BT96</f>
        <v>0</v>
      </c>
      <c r="BV96" s="177">
        <v>0</v>
      </c>
      <c r="BW96" s="202">
        <f t="shared" si="133"/>
        <v>2</v>
      </c>
      <c r="BX96" s="177">
        <f t="shared" si="133"/>
        <v>0</v>
      </c>
      <c r="BY96" s="177">
        <f t="shared" si="133"/>
        <v>0</v>
      </c>
      <c r="BZ96" s="177">
        <f>+BX96+BY96</f>
        <v>0</v>
      </c>
      <c r="CA96" s="203">
        <f>+CF96+BV96</f>
        <v>0</v>
      </c>
      <c r="CB96" s="48">
        <v>2</v>
      </c>
      <c r="CC96" s="48">
        <v>0</v>
      </c>
      <c r="CD96" s="48">
        <v>0</v>
      </c>
      <c r="CE96" s="48">
        <f>+CC96+CD96</f>
        <v>0</v>
      </c>
      <c r="CF96" s="48">
        <v>0</v>
      </c>
      <c r="CG96" s="334"/>
    </row>
    <row r="97" spans="1:85" ht="16.5" customHeight="1" thickBot="1" x14ac:dyDescent="0.3">
      <c r="A97" s="334"/>
      <c r="B97" s="174"/>
      <c r="C97" s="174"/>
      <c r="D97" s="47" t="s">
        <v>150</v>
      </c>
      <c r="G97" s="175" t="s">
        <v>177</v>
      </c>
      <c r="I97" s="177">
        <v>2</v>
      </c>
      <c r="J97" s="177">
        <v>3</v>
      </c>
      <c r="K97" s="177">
        <v>2</v>
      </c>
      <c r="L97" s="177">
        <f t="shared" si="134"/>
        <v>5</v>
      </c>
      <c r="M97" s="318">
        <v>2</v>
      </c>
      <c r="N97" s="174"/>
      <c r="O97" s="174"/>
      <c r="P97" s="174"/>
      <c r="Q97" s="178"/>
      <c r="R97" s="178"/>
      <c r="S97" s="323"/>
      <c r="T97" s="194"/>
      <c r="U97" s="175"/>
      <c r="V97" s="174"/>
      <c r="W97" s="174"/>
      <c r="X97" s="174"/>
      <c r="Y97" s="174"/>
      <c r="Z97" s="177"/>
      <c r="AA97" s="177"/>
      <c r="AB97" s="177"/>
      <c r="AC97" s="177"/>
      <c r="AD97" s="177"/>
      <c r="AE97" s="174"/>
      <c r="AF97" s="194"/>
      <c r="AG97" s="175"/>
      <c r="AH97" s="174"/>
      <c r="AI97" s="174"/>
      <c r="AJ97" s="174"/>
      <c r="AK97" s="174"/>
      <c r="AL97" s="177"/>
      <c r="AM97" s="177"/>
      <c r="AN97" s="177"/>
      <c r="AO97" s="177"/>
      <c r="AP97" s="177"/>
      <c r="AQ97" s="178"/>
      <c r="AR97" s="334"/>
      <c r="AS97" s="64">
        <v>6.5</v>
      </c>
      <c r="AT97" s="48">
        <v>55</v>
      </c>
      <c r="AU97" s="47" t="s">
        <v>62</v>
      </c>
      <c r="AV97" s="47" t="s">
        <v>308</v>
      </c>
      <c r="AW97" s="177">
        <v>2</v>
      </c>
      <c r="AX97" s="177">
        <v>0</v>
      </c>
      <c r="AY97" s="177">
        <v>1</v>
      </c>
      <c r="AZ97" s="177">
        <f t="shared" si="111"/>
        <v>1</v>
      </c>
      <c r="BA97" s="177">
        <v>2</v>
      </c>
      <c r="BB97" s="202">
        <f t="shared" si="112"/>
        <v>12</v>
      </c>
      <c r="BC97" s="177">
        <f t="shared" si="113"/>
        <v>0</v>
      </c>
      <c r="BD97" s="177">
        <f t="shared" si="114"/>
        <v>3</v>
      </c>
      <c r="BE97" s="177">
        <f t="shared" si="115"/>
        <v>3</v>
      </c>
      <c r="BF97" s="203">
        <f t="shared" si="116"/>
        <v>6</v>
      </c>
      <c r="BG97" s="48">
        <v>10</v>
      </c>
      <c r="BH97" s="48">
        <v>0</v>
      </c>
      <c r="BI97" s="48">
        <v>2</v>
      </c>
      <c r="BJ97" s="48">
        <f t="shared" si="117"/>
        <v>2</v>
      </c>
      <c r="BK97" s="48">
        <v>4</v>
      </c>
      <c r="BL97" s="334"/>
      <c r="BM97" s="334"/>
      <c r="BN97" s="64">
        <v>9.5</v>
      </c>
      <c r="BP97" s="47" t="s">
        <v>91</v>
      </c>
      <c r="BQ97" s="174"/>
      <c r="BR97" s="177">
        <v>0</v>
      </c>
      <c r="BS97" s="177">
        <v>0</v>
      </c>
      <c r="BT97" s="177">
        <v>0</v>
      </c>
      <c r="BU97" s="177">
        <f>+BS97+BT97</f>
        <v>0</v>
      </c>
      <c r="BV97" s="177">
        <v>0</v>
      </c>
      <c r="BW97" s="202">
        <f t="shared" si="133"/>
        <v>1</v>
      </c>
      <c r="BX97" s="177">
        <f t="shared" si="133"/>
        <v>0</v>
      </c>
      <c r="BY97" s="177">
        <f t="shared" si="133"/>
        <v>1</v>
      </c>
      <c r="BZ97" s="177">
        <f>+BX97+BY97</f>
        <v>1</v>
      </c>
      <c r="CA97" s="203">
        <f>+CF97+BV97</f>
        <v>2</v>
      </c>
      <c r="CB97" s="48">
        <v>1</v>
      </c>
      <c r="CC97" s="48">
        <v>0</v>
      </c>
      <c r="CD97" s="48">
        <v>1</v>
      </c>
      <c r="CE97" s="48">
        <f>+CC97+CD97</f>
        <v>1</v>
      </c>
      <c r="CF97" s="48">
        <v>2</v>
      </c>
      <c r="CG97" s="334"/>
    </row>
    <row r="98" spans="1:85" ht="16.5" customHeight="1" thickBot="1" x14ac:dyDescent="0.3">
      <c r="A98" s="334"/>
      <c r="B98" s="174"/>
      <c r="C98" s="174"/>
      <c r="D98" s="47" t="s">
        <v>46</v>
      </c>
      <c r="G98" s="175" t="s">
        <v>177</v>
      </c>
      <c r="I98" s="177">
        <v>2</v>
      </c>
      <c r="J98" s="177">
        <v>2</v>
      </c>
      <c r="K98" s="177">
        <v>2</v>
      </c>
      <c r="L98" s="177">
        <f t="shared" si="134"/>
        <v>4</v>
      </c>
      <c r="M98" s="318">
        <v>2</v>
      </c>
      <c r="N98" s="174"/>
      <c r="O98" s="174"/>
      <c r="P98" s="174"/>
      <c r="Q98" s="178"/>
      <c r="R98" s="178"/>
      <c r="S98" s="323"/>
      <c r="T98" s="67" t="s">
        <v>310</v>
      </c>
      <c r="U98" s="245" t="s">
        <v>145</v>
      </c>
      <c r="V98" s="67"/>
      <c r="W98" s="67"/>
      <c r="X98" s="67"/>
      <c r="Y98" s="67"/>
      <c r="Z98" s="67"/>
      <c r="AA98" s="67"/>
      <c r="AB98" s="339" t="s">
        <v>4</v>
      </c>
      <c r="AC98" s="339" t="s">
        <v>8</v>
      </c>
      <c r="AD98" s="339" t="s">
        <v>9</v>
      </c>
      <c r="AE98" s="339" t="s">
        <v>10</v>
      </c>
      <c r="AF98" s="339" t="s">
        <v>129</v>
      </c>
      <c r="AG98" s="339"/>
      <c r="AH98" s="339" t="s">
        <v>3</v>
      </c>
      <c r="AI98" s="339" t="s">
        <v>130</v>
      </c>
      <c r="AJ98" s="339" t="s">
        <v>5</v>
      </c>
      <c r="AK98" s="339" t="s">
        <v>7</v>
      </c>
      <c r="AL98" s="339" t="s">
        <v>6</v>
      </c>
      <c r="AM98" s="339" t="s">
        <v>131</v>
      </c>
      <c r="AN98" s="177"/>
      <c r="AO98" s="177"/>
      <c r="AP98" s="177"/>
      <c r="AQ98" s="178"/>
      <c r="AR98" s="334"/>
      <c r="AS98" s="64">
        <v>9.5</v>
      </c>
      <c r="AT98" s="48">
        <v>40</v>
      </c>
      <c r="AU98" s="47" t="s">
        <v>165</v>
      </c>
      <c r="AV98" s="47" t="s">
        <v>308</v>
      </c>
      <c r="AW98" s="177">
        <v>1</v>
      </c>
      <c r="AX98" s="177">
        <v>0</v>
      </c>
      <c r="AY98" s="177">
        <v>0</v>
      </c>
      <c r="AZ98" s="177">
        <f t="shared" si="111"/>
        <v>0</v>
      </c>
      <c r="BA98" s="177">
        <v>0</v>
      </c>
      <c r="BB98" s="202">
        <f t="shared" si="112"/>
        <v>15</v>
      </c>
      <c r="BC98" s="177">
        <f t="shared" si="113"/>
        <v>15</v>
      </c>
      <c r="BD98" s="177">
        <f t="shared" si="114"/>
        <v>11</v>
      </c>
      <c r="BE98" s="177">
        <f t="shared" si="115"/>
        <v>26</v>
      </c>
      <c r="BF98" s="203">
        <f t="shared" si="116"/>
        <v>4</v>
      </c>
      <c r="BG98" s="48">
        <v>14</v>
      </c>
      <c r="BH98" s="48">
        <v>15</v>
      </c>
      <c r="BI98" s="48">
        <v>11</v>
      </c>
      <c r="BJ98" s="48">
        <f t="shared" si="117"/>
        <v>26</v>
      </c>
      <c r="BK98" s="48">
        <v>4</v>
      </c>
      <c r="BL98" s="334"/>
      <c r="BM98" s="334"/>
      <c r="BN98" s="232" t="s">
        <v>641</v>
      </c>
      <c r="BO98" s="232"/>
      <c r="BP98" s="233"/>
      <c r="BQ98" s="208"/>
      <c r="BR98" s="199">
        <f>SUM(BR78:BR97)</f>
        <v>5</v>
      </c>
      <c r="BS98" s="199">
        <f t="shared" ref="BS98:CF98" si="135">SUM(BS78:BS97)</f>
        <v>1</v>
      </c>
      <c r="BT98" s="199">
        <f t="shared" si="135"/>
        <v>0</v>
      </c>
      <c r="BU98" s="199">
        <f t="shared" si="135"/>
        <v>1</v>
      </c>
      <c r="BV98" s="199">
        <f t="shared" si="135"/>
        <v>2</v>
      </c>
      <c r="BW98" s="199">
        <f t="shared" si="135"/>
        <v>30</v>
      </c>
      <c r="BX98" s="199">
        <f t="shared" si="135"/>
        <v>7</v>
      </c>
      <c r="BY98" s="199">
        <f t="shared" si="135"/>
        <v>7</v>
      </c>
      <c r="BZ98" s="199">
        <f t="shared" si="135"/>
        <v>14</v>
      </c>
      <c r="CA98" s="199">
        <f t="shared" si="135"/>
        <v>8</v>
      </c>
      <c r="CB98" s="199">
        <f t="shared" si="135"/>
        <v>25</v>
      </c>
      <c r="CC98" s="199">
        <f t="shared" si="135"/>
        <v>6</v>
      </c>
      <c r="CD98" s="199">
        <f t="shared" si="135"/>
        <v>7</v>
      </c>
      <c r="CE98" s="199">
        <f t="shared" si="135"/>
        <v>13</v>
      </c>
      <c r="CF98" s="199">
        <f t="shared" si="135"/>
        <v>6</v>
      </c>
      <c r="CG98" s="334"/>
    </row>
    <row r="99" spans="1:85" ht="16.5" customHeight="1" x14ac:dyDescent="0.25">
      <c r="A99" s="334"/>
      <c r="B99" s="174"/>
      <c r="C99" s="174"/>
      <c r="D99" s="47" t="s">
        <v>41</v>
      </c>
      <c r="G99" s="47" t="s">
        <v>21</v>
      </c>
      <c r="I99" s="177">
        <v>2</v>
      </c>
      <c r="J99" s="177">
        <v>0</v>
      </c>
      <c r="K99" s="177">
        <v>3</v>
      </c>
      <c r="L99" s="177">
        <f t="shared" si="134"/>
        <v>3</v>
      </c>
      <c r="M99" s="318">
        <v>2</v>
      </c>
      <c r="N99" s="174"/>
      <c r="O99" s="174"/>
      <c r="P99" s="174"/>
      <c r="Q99" s="178"/>
      <c r="R99" s="178"/>
      <c r="S99" s="323"/>
      <c r="T99" s="118">
        <v>7.5</v>
      </c>
      <c r="U99" s="76" t="s">
        <v>98</v>
      </c>
      <c r="V99" s="76"/>
      <c r="W99" s="76"/>
      <c r="X99" s="76"/>
      <c r="Y99" s="119"/>
      <c r="Z99" s="76"/>
      <c r="AA99" s="58"/>
      <c r="AB99" s="58">
        <v>3</v>
      </c>
      <c r="AC99" s="58">
        <v>2</v>
      </c>
      <c r="AD99" s="58">
        <v>1</v>
      </c>
      <c r="AE99" s="58">
        <v>0</v>
      </c>
      <c r="AF99" s="413">
        <f t="shared" ref="AF99:AF104" si="136">(2*AC99+AE99)/(2*AB99)</f>
        <v>0.66666666666666663</v>
      </c>
      <c r="AG99" s="413"/>
      <c r="AH99" s="58">
        <v>0</v>
      </c>
      <c r="AI99" s="58">
        <v>0</v>
      </c>
      <c r="AJ99" s="58">
        <v>6</v>
      </c>
      <c r="AK99" s="58">
        <v>0</v>
      </c>
      <c r="AL99" s="58">
        <v>0</v>
      </c>
      <c r="AM99" s="120">
        <f t="shared" ref="AM99:AM104" si="137">+AJ99/AB99</f>
        <v>2</v>
      </c>
      <c r="AN99" s="177"/>
      <c r="AO99" s="177"/>
      <c r="AP99" s="177"/>
      <c r="AQ99" s="178"/>
      <c r="AR99" s="334"/>
      <c r="AS99" s="64">
        <v>6</v>
      </c>
      <c r="AT99" s="48">
        <v>3</v>
      </c>
      <c r="AU99" s="47" t="s">
        <v>81</v>
      </c>
      <c r="AV99" s="47" t="s">
        <v>308</v>
      </c>
      <c r="AW99" s="177">
        <v>1</v>
      </c>
      <c r="AX99" s="177">
        <v>0</v>
      </c>
      <c r="AY99" s="177">
        <v>0</v>
      </c>
      <c r="AZ99" s="177">
        <f t="shared" si="111"/>
        <v>0</v>
      </c>
      <c r="BA99" s="177">
        <v>0</v>
      </c>
      <c r="BB99" s="202">
        <f t="shared" si="112"/>
        <v>7</v>
      </c>
      <c r="BC99" s="177">
        <f t="shared" si="113"/>
        <v>0</v>
      </c>
      <c r="BD99" s="177">
        <f t="shared" si="114"/>
        <v>7</v>
      </c>
      <c r="BE99" s="177">
        <f t="shared" si="115"/>
        <v>7</v>
      </c>
      <c r="BF99" s="203">
        <f t="shared" si="116"/>
        <v>0</v>
      </c>
      <c r="BG99" s="48">
        <v>6</v>
      </c>
      <c r="BH99" s="48">
        <v>0</v>
      </c>
      <c r="BI99" s="48">
        <v>7</v>
      </c>
      <c r="BJ99" s="48">
        <f t="shared" si="117"/>
        <v>7</v>
      </c>
      <c r="BK99" s="48">
        <v>0</v>
      </c>
      <c r="BL99" s="334"/>
      <c r="BM99" s="334"/>
      <c r="BN99" s="246" t="s">
        <v>642</v>
      </c>
      <c r="BO99" s="246"/>
      <c r="BP99" s="247"/>
      <c r="BQ99" s="174"/>
      <c r="BR99" s="177">
        <f>+BR98+BR53</f>
        <v>21</v>
      </c>
      <c r="BS99" s="177">
        <f>+BS98+BS53</f>
        <v>2</v>
      </c>
      <c r="BT99" s="177">
        <f>+BT98+BT53</f>
        <v>9</v>
      </c>
      <c r="BU99" s="177">
        <f>+BU98+BU53</f>
        <v>11</v>
      </c>
      <c r="BV99" s="177">
        <f>+BV98+BV53+AH80</f>
        <v>8</v>
      </c>
      <c r="BW99" s="177">
        <f>+BW98+BW53</f>
        <v>261</v>
      </c>
      <c r="BX99" s="177">
        <f>+BX98+BX53</f>
        <v>82</v>
      </c>
      <c r="BY99" s="177">
        <f>+BY98+BY53</f>
        <v>73</v>
      </c>
      <c r="BZ99" s="177">
        <f>+BZ98+BZ53</f>
        <v>155</v>
      </c>
      <c r="CA99" s="177">
        <f>+CA98+CA53+AH91</f>
        <v>38</v>
      </c>
      <c r="CB99" s="177">
        <f>+CB98+CB53</f>
        <v>240</v>
      </c>
      <c r="CC99" s="177">
        <f>+CC98+CC53</f>
        <v>80</v>
      </c>
      <c r="CD99" s="177">
        <f>+CD98+CD53</f>
        <v>64</v>
      </c>
      <c r="CE99" s="177">
        <f>+CE98+CE53</f>
        <v>144</v>
      </c>
      <c r="CF99" s="177">
        <f>+CF98+CF53</f>
        <v>30</v>
      </c>
      <c r="CG99" s="334"/>
    </row>
    <row r="100" spans="1:85" ht="16.5" customHeight="1" x14ac:dyDescent="0.25">
      <c r="A100" s="334"/>
      <c r="B100" s="174"/>
      <c r="C100" s="174"/>
      <c r="D100" s="47" t="s">
        <v>111</v>
      </c>
      <c r="G100" s="32" t="s">
        <v>179</v>
      </c>
      <c r="I100" s="177">
        <v>2</v>
      </c>
      <c r="J100" s="177">
        <v>0</v>
      </c>
      <c r="K100" s="177">
        <v>1</v>
      </c>
      <c r="L100" s="177">
        <f t="shared" si="134"/>
        <v>1</v>
      </c>
      <c r="M100" s="318">
        <v>2</v>
      </c>
      <c r="N100" s="174"/>
      <c r="O100" s="174"/>
      <c r="P100" s="174"/>
      <c r="Q100" s="178"/>
      <c r="R100" s="178"/>
      <c r="S100" s="323"/>
      <c r="T100" s="118">
        <v>7.5</v>
      </c>
      <c r="U100" s="76" t="s">
        <v>327</v>
      </c>
      <c r="V100" s="76"/>
      <c r="W100" s="76"/>
      <c r="X100" s="76"/>
      <c r="Y100" s="119"/>
      <c r="Z100" s="76"/>
      <c r="AA100" s="58"/>
      <c r="AB100" s="58">
        <v>1</v>
      </c>
      <c r="AC100" s="58">
        <v>1</v>
      </c>
      <c r="AD100" s="58">
        <v>0</v>
      </c>
      <c r="AE100" s="58">
        <v>0</v>
      </c>
      <c r="AF100" s="411">
        <f t="shared" si="136"/>
        <v>1</v>
      </c>
      <c r="AG100" s="411"/>
      <c r="AH100" s="58">
        <v>0</v>
      </c>
      <c r="AI100" s="58">
        <v>0</v>
      </c>
      <c r="AJ100" s="58">
        <v>1</v>
      </c>
      <c r="AK100" s="58">
        <v>0</v>
      </c>
      <c r="AL100" s="58">
        <v>0</v>
      </c>
      <c r="AM100" s="120">
        <f t="shared" si="137"/>
        <v>1</v>
      </c>
      <c r="AN100" s="177"/>
      <c r="AO100" s="177"/>
      <c r="AP100" s="177"/>
      <c r="AQ100" s="178"/>
      <c r="AR100" s="334"/>
      <c r="AS100" s="64">
        <v>7.5</v>
      </c>
      <c r="AT100" s="48">
        <v>4</v>
      </c>
      <c r="AU100" s="47" t="s">
        <v>115</v>
      </c>
      <c r="AV100" s="47" t="s">
        <v>308</v>
      </c>
      <c r="AW100" s="177">
        <v>0</v>
      </c>
      <c r="AX100" s="177">
        <v>0</v>
      </c>
      <c r="AY100" s="177">
        <v>0</v>
      </c>
      <c r="AZ100" s="177">
        <f t="shared" si="111"/>
        <v>0</v>
      </c>
      <c r="BA100" s="177">
        <v>0</v>
      </c>
      <c r="BB100" s="202">
        <f t="shared" si="112"/>
        <v>15</v>
      </c>
      <c r="BC100" s="177">
        <f t="shared" si="113"/>
        <v>0</v>
      </c>
      <c r="BD100" s="177">
        <f t="shared" si="114"/>
        <v>3</v>
      </c>
      <c r="BE100" s="177">
        <f t="shared" si="115"/>
        <v>3</v>
      </c>
      <c r="BF100" s="203">
        <f t="shared" si="116"/>
        <v>0</v>
      </c>
      <c r="BG100" s="48">
        <v>15</v>
      </c>
      <c r="BH100" s="48">
        <v>0</v>
      </c>
      <c r="BI100" s="48">
        <v>3</v>
      </c>
      <c r="BJ100" s="48">
        <f t="shared" si="117"/>
        <v>3</v>
      </c>
      <c r="BK100" s="48">
        <v>0</v>
      </c>
      <c r="BL100" s="334"/>
      <c r="BM100" s="334"/>
      <c r="BN100" s="246" t="s">
        <v>643</v>
      </c>
      <c r="BO100" s="246"/>
      <c r="BP100" s="247"/>
      <c r="BQ100" s="174"/>
      <c r="BR100" s="177">
        <f t="shared" ref="BR100:CF100" si="138">+AW5+AW19+AW33+AW45+AW78+AW90+AW103+AW117</f>
        <v>21</v>
      </c>
      <c r="BS100" s="177">
        <f t="shared" si="138"/>
        <v>2</v>
      </c>
      <c r="BT100" s="177">
        <f t="shared" si="138"/>
        <v>9</v>
      </c>
      <c r="BU100" s="177">
        <f t="shared" si="138"/>
        <v>11</v>
      </c>
      <c r="BV100" s="177">
        <f t="shared" si="138"/>
        <v>8</v>
      </c>
      <c r="BW100" s="177">
        <f t="shared" si="138"/>
        <v>261</v>
      </c>
      <c r="BX100" s="177">
        <f t="shared" si="138"/>
        <v>82</v>
      </c>
      <c r="BY100" s="177">
        <f t="shared" si="138"/>
        <v>73</v>
      </c>
      <c r="BZ100" s="177">
        <f t="shared" si="138"/>
        <v>155</v>
      </c>
      <c r="CA100" s="177">
        <f t="shared" si="138"/>
        <v>38</v>
      </c>
      <c r="CB100" s="177">
        <f t="shared" si="138"/>
        <v>240</v>
      </c>
      <c r="CC100" s="177">
        <f t="shared" si="138"/>
        <v>80</v>
      </c>
      <c r="CD100" s="177">
        <f t="shared" si="138"/>
        <v>64</v>
      </c>
      <c r="CE100" s="177">
        <f t="shared" si="138"/>
        <v>144</v>
      </c>
      <c r="CF100" s="177">
        <f t="shared" si="138"/>
        <v>30</v>
      </c>
      <c r="CG100" s="334"/>
    </row>
    <row r="101" spans="1:85" ht="16.5" customHeight="1" x14ac:dyDescent="0.25">
      <c r="A101" s="334"/>
      <c r="B101" s="174"/>
      <c r="C101" s="174"/>
      <c r="D101" s="47" t="s">
        <v>42</v>
      </c>
      <c r="G101" s="47" t="s">
        <v>308</v>
      </c>
      <c r="I101" s="177">
        <v>2</v>
      </c>
      <c r="J101" s="177">
        <v>0</v>
      </c>
      <c r="K101" s="177">
        <v>1</v>
      </c>
      <c r="L101" s="177">
        <f t="shared" si="134"/>
        <v>1</v>
      </c>
      <c r="M101" s="318">
        <v>2</v>
      </c>
      <c r="N101" s="174"/>
      <c r="O101" s="174"/>
      <c r="P101" s="174"/>
      <c r="Q101" s="178"/>
      <c r="R101" s="178"/>
      <c r="S101" s="323"/>
      <c r="T101" s="118">
        <v>6.5</v>
      </c>
      <c r="U101" s="76" t="s">
        <v>251</v>
      </c>
      <c r="V101" s="76"/>
      <c r="W101" s="76"/>
      <c r="X101" s="76"/>
      <c r="Y101" s="119"/>
      <c r="Z101" s="76"/>
      <c r="AA101" s="58"/>
      <c r="AB101" s="58">
        <v>1</v>
      </c>
      <c r="AC101" s="58">
        <v>0</v>
      </c>
      <c r="AD101" s="58">
        <v>0</v>
      </c>
      <c r="AE101" s="58">
        <v>1</v>
      </c>
      <c r="AF101" s="411">
        <f t="shared" si="136"/>
        <v>0.5</v>
      </c>
      <c r="AG101" s="411"/>
      <c r="AH101" s="58">
        <v>0</v>
      </c>
      <c r="AI101" s="58">
        <v>0</v>
      </c>
      <c r="AJ101" s="58">
        <v>3</v>
      </c>
      <c r="AK101" s="58">
        <v>0</v>
      </c>
      <c r="AL101" s="58">
        <v>0</v>
      </c>
      <c r="AM101" s="120">
        <f t="shared" si="137"/>
        <v>3</v>
      </c>
      <c r="AN101" s="174"/>
      <c r="AO101" s="177"/>
      <c r="AP101" s="174"/>
      <c r="AQ101" s="178"/>
      <c r="AR101" s="334"/>
      <c r="AS101" s="64">
        <v>8</v>
      </c>
      <c r="AT101" s="48"/>
      <c r="AU101" s="47" t="s">
        <v>136</v>
      </c>
      <c r="AV101" s="47" t="s">
        <v>308</v>
      </c>
      <c r="AW101" s="177"/>
      <c r="AX101" s="177"/>
      <c r="AY101" s="177"/>
      <c r="AZ101" s="177"/>
      <c r="BA101" s="177"/>
      <c r="BB101" s="202">
        <f t="shared" ref="BB101:BF103" si="139">+AW101+BG101</f>
        <v>6</v>
      </c>
      <c r="BC101" s="177">
        <f t="shared" si="139"/>
        <v>2</v>
      </c>
      <c r="BD101" s="177">
        <f t="shared" si="139"/>
        <v>0</v>
      </c>
      <c r="BE101" s="177">
        <f t="shared" si="139"/>
        <v>2</v>
      </c>
      <c r="BF101" s="203">
        <f t="shared" si="139"/>
        <v>0</v>
      </c>
      <c r="BG101" s="48">
        <v>6</v>
      </c>
      <c r="BH101" s="48">
        <v>2</v>
      </c>
      <c r="BI101" s="48">
        <v>0</v>
      </c>
      <c r="BJ101" s="48">
        <f t="shared" si="117"/>
        <v>2</v>
      </c>
      <c r="BK101" s="48">
        <v>0</v>
      </c>
      <c r="BL101" s="334"/>
      <c r="BM101" s="33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334"/>
    </row>
    <row r="102" spans="1:85" ht="16.5" customHeight="1" thickBot="1" x14ac:dyDescent="0.3">
      <c r="A102" s="334"/>
      <c r="B102" s="174"/>
      <c r="C102" s="174"/>
      <c r="D102" s="47" t="s">
        <v>62</v>
      </c>
      <c r="G102" s="47" t="s">
        <v>308</v>
      </c>
      <c r="I102" s="177">
        <v>2</v>
      </c>
      <c r="J102" s="177">
        <v>0</v>
      </c>
      <c r="K102" s="177">
        <v>1</v>
      </c>
      <c r="L102" s="177">
        <f t="shared" si="134"/>
        <v>1</v>
      </c>
      <c r="M102" s="318">
        <v>2</v>
      </c>
      <c r="N102" s="174"/>
      <c r="O102" s="174"/>
      <c r="P102" s="174"/>
      <c r="Q102" s="178"/>
      <c r="R102" s="178"/>
      <c r="S102" s="323"/>
      <c r="T102" s="118">
        <v>7.5</v>
      </c>
      <c r="U102" s="76" t="s">
        <v>16</v>
      </c>
      <c r="V102" s="76"/>
      <c r="W102" s="76"/>
      <c r="X102" s="76"/>
      <c r="Y102" s="119"/>
      <c r="Z102" s="76"/>
      <c r="AA102" s="58"/>
      <c r="AB102" s="58">
        <v>1</v>
      </c>
      <c r="AC102" s="58">
        <v>1</v>
      </c>
      <c r="AD102" s="58">
        <v>0</v>
      </c>
      <c r="AE102" s="58">
        <v>0</v>
      </c>
      <c r="AF102" s="411">
        <f t="shared" si="136"/>
        <v>1</v>
      </c>
      <c r="AG102" s="411"/>
      <c r="AH102" s="58">
        <v>0</v>
      </c>
      <c r="AI102" s="58">
        <v>0</v>
      </c>
      <c r="AJ102" s="58">
        <v>1</v>
      </c>
      <c r="AK102" s="58">
        <v>0</v>
      </c>
      <c r="AL102" s="58">
        <v>0</v>
      </c>
      <c r="AM102" s="120">
        <f t="shared" si="137"/>
        <v>1</v>
      </c>
      <c r="AN102" s="177"/>
      <c r="AO102" s="177"/>
      <c r="AP102" s="174"/>
      <c r="AQ102" s="178"/>
      <c r="AR102" s="334"/>
      <c r="AS102" s="33" t="s">
        <v>50</v>
      </c>
      <c r="AT102" s="33"/>
      <c r="AU102" s="33"/>
      <c r="AV102" s="216"/>
      <c r="AW102" s="217">
        <f>SUM(AW90:AW101)</f>
        <v>19</v>
      </c>
      <c r="AX102" s="217">
        <f>SUM(AX90:AX101)</f>
        <v>6</v>
      </c>
      <c r="AY102" s="217">
        <f>SUM(AY90:AY101)</f>
        <v>7</v>
      </c>
      <c r="AZ102" s="217">
        <f>+AY102+AX102</f>
        <v>13</v>
      </c>
      <c r="BA102" s="217">
        <f>SUM(BA90:BA101)</f>
        <v>6</v>
      </c>
      <c r="BB102" s="218">
        <f t="shared" si="139"/>
        <v>165</v>
      </c>
      <c r="BC102" s="217">
        <f t="shared" si="139"/>
        <v>58</v>
      </c>
      <c r="BD102" s="217">
        <f t="shared" si="139"/>
        <v>80</v>
      </c>
      <c r="BE102" s="217">
        <f t="shared" si="139"/>
        <v>138</v>
      </c>
      <c r="BF102" s="219">
        <f t="shared" si="139"/>
        <v>18</v>
      </c>
      <c r="BG102" s="217">
        <f>+SUM(BG90:BG101)</f>
        <v>146</v>
      </c>
      <c r="BH102" s="217">
        <f>+SUM(BH90:BH101)</f>
        <v>52</v>
      </c>
      <c r="BI102" s="217">
        <f>+SUM(BI90:BI101)+SUMIF($Y$35:$Y$42,"State Farm",$AI$35:$AI$42)</f>
        <v>73</v>
      </c>
      <c r="BJ102" s="217">
        <f>+BI102+BH102</f>
        <v>125</v>
      </c>
      <c r="BK102" s="217">
        <f>+SUM(BK90:BK101)+SUMIF($Y$35:$Y$42,"State Farm",$AH$35:$AH$42)</f>
        <v>12</v>
      </c>
      <c r="BL102" s="334"/>
      <c r="BM102" s="33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334"/>
    </row>
    <row r="103" spans="1:85" ht="16.5" customHeight="1" x14ac:dyDescent="0.25">
      <c r="A103" s="334"/>
      <c r="B103" s="174"/>
      <c r="C103" s="174"/>
      <c r="D103" s="47" t="s">
        <v>187</v>
      </c>
      <c r="G103" s="175" t="s">
        <v>177</v>
      </c>
      <c r="I103" s="177">
        <v>2</v>
      </c>
      <c r="J103" s="177">
        <v>0</v>
      </c>
      <c r="K103" s="177">
        <v>0</v>
      </c>
      <c r="L103" s="177">
        <f t="shared" si="134"/>
        <v>0</v>
      </c>
      <c r="M103" s="318">
        <v>2</v>
      </c>
      <c r="N103" s="174"/>
      <c r="O103" s="174"/>
      <c r="P103" s="174"/>
      <c r="Q103" s="178"/>
      <c r="R103" s="178"/>
      <c r="S103" s="323"/>
      <c r="T103" s="118">
        <v>7.5</v>
      </c>
      <c r="U103" s="76" t="s">
        <v>149</v>
      </c>
      <c r="V103" s="76"/>
      <c r="W103" s="76"/>
      <c r="X103" s="76"/>
      <c r="Y103" s="119"/>
      <c r="Z103" s="76"/>
      <c r="AA103" s="58"/>
      <c r="AB103" s="58">
        <v>0.5</v>
      </c>
      <c r="AC103" s="58">
        <v>0</v>
      </c>
      <c r="AD103" s="58">
        <v>1</v>
      </c>
      <c r="AE103" s="58">
        <v>0</v>
      </c>
      <c r="AF103" s="411">
        <f t="shared" si="136"/>
        <v>0</v>
      </c>
      <c r="AG103" s="411"/>
      <c r="AH103" s="58">
        <v>2</v>
      </c>
      <c r="AI103" s="58">
        <v>0</v>
      </c>
      <c r="AJ103" s="58">
        <v>2</v>
      </c>
      <c r="AK103" s="58">
        <v>0</v>
      </c>
      <c r="AL103" s="58">
        <v>0</v>
      </c>
      <c r="AM103" s="120">
        <f t="shared" si="137"/>
        <v>4</v>
      </c>
      <c r="AN103" s="177"/>
      <c r="AO103" s="177"/>
      <c r="AP103" s="177"/>
      <c r="AQ103" s="178"/>
      <c r="AR103" s="334"/>
      <c r="AS103" s="35" t="s">
        <v>86</v>
      </c>
      <c r="AT103" s="220"/>
      <c r="AU103" s="35"/>
      <c r="AV103" s="205" t="s">
        <v>640</v>
      </c>
      <c r="AW103" s="199">
        <v>3</v>
      </c>
      <c r="AX103" s="199">
        <v>0</v>
      </c>
      <c r="AY103" s="199">
        <v>2</v>
      </c>
      <c r="AZ103" s="177">
        <f t="shared" ref="AZ103" si="140">+AY103+AX103</f>
        <v>2</v>
      </c>
      <c r="BA103" s="199">
        <v>2</v>
      </c>
      <c r="BB103" s="202">
        <f t="shared" si="139"/>
        <v>35</v>
      </c>
      <c r="BC103" s="177">
        <f t="shared" si="139"/>
        <v>13</v>
      </c>
      <c r="BD103" s="177">
        <f t="shared" si="139"/>
        <v>13</v>
      </c>
      <c r="BE103" s="177">
        <f t="shared" si="139"/>
        <v>26</v>
      </c>
      <c r="BF103" s="203">
        <f t="shared" si="139"/>
        <v>2</v>
      </c>
      <c r="BG103" s="31">
        <v>32</v>
      </c>
      <c r="BH103" s="31">
        <v>13</v>
      </c>
      <c r="BI103" s="31">
        <v>11</v>
      </c>
      <c r="BJ103" s="31">
        <f>+BH103+BI103</f>
        <v>24</v>
      </c>
      <c r="BK103" s="31">
        <v>0</v>
      </c>
      <c r="BL103" s="334"/>
      <c r="BM103" s="33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334"/>
    </row>
    <row r="104" spans="1:85" ht="16.5" customHeight="1" x14ac:dyDescent="0.25">
      <c r="A104" s="334"/>
      <c r="B104" s="174"/>
      <c r="C104" s="174"/>
      <c r="D104" s="47" t="s">
        <v>59</v>
      </c>
      <c r="G104" s="175" t="s">
        <v>307</v>
      </c>
      <c r="I104" s="177">
        <v>2</v>
      </c>
      <c r="J104" s="177">
        <v>0</v>
      </c>
      <c r="K104" s="177">
        <v>0</v>
      </c>
      <c r="L104" s="177">
        <f t="shared" si="134"/>
        <v>0</v>
      </c>
      <c r="M104" s="318">
        <v>2</v>
      </c>
      <c r="N104" s="174"/>
      <c r="O104" s="174"/>
      <c r="P104" s="174"/>
      <c r="Q104" s="178"/>
      <c r="R104" s="178"/>
      <c r="S104" s="323"/>
      <c r="T104" s="118">
        <v>7.5</v>
      </c>
      <c r="U104" s="76" t="s">
        <v>557</v>
      </c>
      <c r="V104" s="76"/>
      <c r="W104" s="76"/>
      <c r="X104" s="76"/>
      <c r="Y104" s="119"/>
      <c r="Z104" s="76"/>
      <c r="AA104" s="58"/>
      <c r="AB104" s="58">
        <v>1</v>
      </c>
      <c r="AC104" s="58">
        <v>1</v>
      </c>
      <c r="AD104" s="58">
        <v>0</v>
      </c>
      <c r="AE104" s="58">
        <v>0</v>
      </c>
      <c r="AF104" s="411">
        <f t="shared" si="136"/>
        <v>1</v>
      </c>
      <c r="AG104" s="411"/>
      <c r="AH104" s="58">
        <v>0</v>
      </c>
      <c r="AI104" s="58">
        <v>0</v>
      </c>
      <c r="AJ104" s="58">
        <v>2</v>
      </c>
      <c r="AK104" s="58">
        <v>0</v>
      </c>
      <c r="AL104" s="58">
        <v>0</v>
      </c>
      <c r="AM104" s="120">
        <f t="shared" si="137"/>
        <v>2</v>
      </c>
      <c r="AN104" s="174"/>
      <c r="AO104" s="174"/>
      <c r="AP104" s="174"/>
      <c r="AQ104" s="178"/>
      <c r="AR104" s="334"/>
      <c r="AS104" s="64">
        <v>9.5</v>
      </c>
      <c r="AT104" s="48">
        <v>10</v>
      </c>
      <c r="AU104" s="47" t="s">
        <v>71</v>
      </c>
      <c r="AV104" s="47" t="s">
        <v>17</v>
      </c>
      <c r="AW104" s="177">
        <v>2</v>
      </c>
      <c r="AX104" s="177">
        <v>3</v>
      </c>
      <c r="AY104" s="177">
        <v>3</v>
      </c>
      <c r="AZ104" s="177">
        <f t="shared" ref="AZ104:AZ113" si="141">+AY104+AX104</f>
        <v>6</v>
      </c>
      <c r="BA104" s="177">
        <v>0</v>
      </c>
      <c r="BB104" s="202">
        <f t="shared" ref="BB104:BF105" si="142">+AW104+BG104</f>
        <v>15</v>
      </c>
      <c r="BC104" s="177">
        <f t="shared" si="142"/>
        <v>20</v>
      </c>
      <c r="BD104" s="177">
        <f t="shared" si="142"/>
        <v>19</v>
      </c>
      <c r="BE104" s="177">
        <f t="shared" si="142"/>
        <v>39</v>
      </c>
      <c r="BF104" s="203">
        <f t="shared" si="142"/>
        <v>6</v>
      </c>
      <c r="BG104" s="48">
        <v>13</v>
      </c>
      <c r="BH104" s="48">
        <v>17</v>
      </c>
      <c r="BI104" s="48">
        <v>16</v>
      </c>
      <c r="BJ104" s="48">
        <f>+BH104+BI104</f>
        <v>33</v>
      </c>
      <c r="BK104" s="48">
        <v>6</v>
      </c>
      <c r="BL104" s="334"/>
      <c r="BM104" s="33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334"/>
    </row>
    <row r="105" spans="1:85" ht="16.5" customHeight="1" thickBot="1" x14ac:dyDescent="0.3">
      <c r="A105" s="334"/>
      <c r="B105" s="174"/>
      <c r="C105" s="174"/>
      <c r="D105" s="47" t="s">
        <v>94</v>
      </c>
      <c r="G105" s="47" t="s">
        <v>17</v>
      </c>
      <c r="I105" s="177">
        <v>2</v>
      </c>
      <c r="J105" s="177">
        <v>0</v>
      </c>
      <c r="K105" s="177">
        <v>0</v>
      </c>
      <c r="L105" s="177">
        <f t="shared" si="134"/>
        <v>0</v>
      </c>
      <c r="M105" s="318">
        <v>2</v>
      </c>
      <c r="N105" s="174"/>
      <c r="O105" s="174"/>
      <c r="P105" s="174"/>
      <c r="Q105" s="178"/>
      <c r="R105" s="178"/>
      <c r="S105" s="323"/>
      <c r="T105" s="118">
        <v>7.5</v>
      </c>
      <c r="U105" s="76" t="s">
        <v>127</v>
      </c>
      <c r="V105" s="76"/>
      <c r="W105" s="76"/>
      <c r="X105" s="76"/>
      <c r="Y105" s="119"/>
      <c r="Z105" s="76"/>
      <c r="AA105" s="58"/>
      <c r="AB105" s="58">
        <v>1</v>
      </c>
      <c r="AC105" s="58">
        <v>0</v>
      </c>
      <c r="AD105" s="58">
        <v>1</v>
      </c>
      <c r="AE105" s="58">
        <v>0</v>
      </c>
      <c r="AF105" s="411">
        <f>(2*AC105+AE105)/(2*AB105)</f>
        <v>0</v>
      </c>
      <c r="AG105" s="411"/>
      <c r="AH105" s="58">
        <v>0</v>
      </c>
      <c r="AI105" s="58">
        <v>0</v>
      </c>
      <c r="AJ105" s="58">
        <v>3</v>
      </c>
      <c r="AK105" s="58">
        <v>0</v>
      </c>
      <c r="AL105" s="58">
        <v>0</v>
      </c>
      <c r="AM105" s="120">
        <f>+AJ105/AB105</f>
        <v>3</v>
      </c>
      <c r="AN105" s="174"/>
      <c r="AO105" s="174"/>
      <c r="AP105" s="174"/>
      <c r="AQ105" s="178"/>
      <c r="AR105" s="334"/>
      <c r="AS105" s="64">
        <v>8.5</v>
      </c>
      <c r="AT105" s="48">
        <v>7</v>
      </c>
      <c r="AU105" s="47" t="s">
        <v>40</v>
      </c>
      <c r="AV105" s="47" t="s">
        <v>17</v>
      </c>
      <c r="AW105" s="177">
        <v>2</v>
      </c>
      <c r="AX105" s="177">
        <v>1</v>
      </c>
      <c r="AY105" s="177">
        <v>5</v>
      </c>
      <c r="AZ105" s="177">
        <f t="shared" si="141"/>
        <v>6</v>
      </c>
      <c r="BA105" s="177">
        <v>0</v>
      </c>
      <c r="BB105" s="202">
        <f t="shared" si="142"/>
        <v>16</v>
      </c>
      <c r="BC105" s="177">
        <f t="shared" si="142"/>
        <v>8</v>
      </c>
      <c r="BD105" s="177">
        <f t="shared" si="142"/>
        <v>27</v>
      </c>
      <c r="BE105" s="177">
        <f t="shared" si="142"/>
        <v>35</v>
      </c>
      <c r="BF105" s="203">
        <f t="shared" si="142"/>
        <v>2</v>
      </c>
      <c r="BG105" s="48">
        <v>14</v>
      </c>
      <c r="BH105" s="48">
        <v>7</v>
      </c>
      <c r="BI105" s="48">
        <v>22</v>
      </c>
      <c r="BJ105" s="48">
        <f>+BH105+BI105</f>
        <v>29</v>
      </c>
      <c r="BK105" s="48">
        <v>2</v>
      </c>
      <c r="BL105" s="334"/>
      <c r="BM105" s="33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334"/>
    </row>
    <row r="106" spans="1:85" ht="16.5" customHeight="1" x14ac:dyDescent="0.25">
      <c r="A106" s="334"/>
      <c r="B106" s="174"/>
      <c r="C106" s="174"/>
      <c r="D106" s="175"/>
      <c r="G106" s="175"/>
      <c r="I106" s="177"/>
      <c r="J106" s="177"/>
      <c r="K106" s="177"/>
      <c r="L106" s="177"/>
      <c r="M106" s="177"/>
      <c r="N106" s="174"/>
      <c r="O106" s="174"/>
      <c r="P106" s="174"/>
      <c r="Q106" s="178"/>
      <c r="R106" s="178"/>
      <c r="S106" s="323"/>
      <c r="T106" s="82"/>
      <c r="U106" s="84"/>
      <c r="V106" s="83" t="s">
        <v>653</v>
      </c>
      <c r="W106" s="84"/>
      <c r="X106" s="84"/>
      <c r="Y106" s="84"/>
      <c r="Z106" s="83"/>
      <c r="AA106" s="68"/>
      <c r="AB106" s="68">
        <f>SUM(AB99:AB105)</f>
        <v>8.5</v>
      </c>
      <c r="AC106" s="68">
        <f>SUM(AC99:AC105)</f>
        <v>5</v>
      </c>
      <c r="AD106" s="68">
        <f>SUM(AD99:AD105)</f>
        <v>3</v>
      </c>
      <c r="AE106" s="68">
        <f>SUM(AE99:AE105)</f>
        <v>1</v>
      </c>
      <c r="AF106" s="413">
        <f>(2*AC106+AE106)/(2*AB106)</f>
        <v>0.6470588235294118</v>
      </c>
      <c r="AG106" s="413"/>
      <c r="AH106" s="68">
        <f>SUM(AH99:AH105)</f>
        <v>2</v>
      </c>
      <c r="AI106" s="68">
        <f>SUM(AI99:AI105)</f>
        <v>0</v>
      </c>
      <c r="AJ106" s="68">
        <f>SUM(AJ99:AJ105)</f>
        <v>18</v>
      </c>
      <c r="AK106" s="68">
        <f>SUM(AK99:AK105)</f>
        <v>0</v>
      </c>
      <c r="AL106" s="68">
        <f>SUM(AL99:AL105)</f>
        <v>0</v>
      </c>
      <c r="AM106" s="85">
        <f>+AJ106/AB106</f>
        <v>2.1176470588235294</v>
      </c>
      <c r="AN106" s="174"/>
      <c r="AO106" s="174"/>
      <c r="AP106" s="174"/>
      <c r="AQ106" s="178"/>
      <c r="AR106" s="334"/>
      <c r="AS106" s="64">
        <v>6.5</v>
      </c>
      <c r="AT106" s="48">
        <v>9</v>
      </c>
      <c r="AU106" s="47" t="s">
        <v>443</v>
      </c>
      <c r="AV106" s="47" t="s">
        <v>17</v>
      </c>
      <c r="AW106" s="177">
        <v>2</v>
      </c>
      <c r="AX106" s="177">
        <v>3</v>
      </c>
      <c r="AY106" s="177">
        <v>0</v>
      </c>
      <c r="AZ106" s="177">
        <f t="shared" si="141"/>
        <v>3</v>
      </c>
      <c r="BA106" s="177">
        <v>0</v>
      </c>
      <c r="BB106" s="202">
        <v>0</v>
      </c>
      <c r="BC106" s="177">
        <f t="shared" ref="BC106:BF113" si="143">+AX106+BH106</f>
        <v>3</v>
      </c>
      <c r="BD106" s="177">
        <f t="shared" si="143"/>
        <v>0</v>
      </c>
      <c r="BE106" s="177">
        <f t="shared" si="143"/>
        <v>3</v>
      </c>
      <c r="BF106" s="203">
        <f t="shared" si="143"/>
        <v>0</v>
      </c>
      <c r="BG106" s="48"/>
      <c r="BH106" s="48"/>
      <c r="BI106" s="48"/>
      <c r="BJ106" s="48"/>
      <c r="BK106" s="48"/>
      <c r="BL106" s="334"/>
      <c r="BM106" s="33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334"/>
    </row>
    <row r="107" spans="1:85" ht="16.5" customHeight="1" x14ac:dyDescent="0.25">
      <c r="A107" s="334"/>
      <c r="B107" s="174"/>
      <c r="C107" s="174"/>
      <c r="D107" s="175"/>
      <c r="G107" s="175"/>
      <c r="I107" s="177"/>
      <c r="J107" s="177"/>
      <c r="K107" s="177"/>
      <c r="L107" s="177"/>
      <c r="M107" s="177"/>
      <c r="N107" s="174"/>
      <c r="O107" s="174"/>
      <c r="P107" s="174"/>
      <c r="Q107" s="178"/>
      <c r="R107" s="178"/>
      <c r="S107" s="323"/>
      <c r="AN107" s="174"/>
      <c r="AO107" s="174"/>
      <c r="AP107" s="174"/>
      <c r="AQ107" s="178"/>
      <c r="AR107" s="334"/>
      <c r="AS107" s="64">
        <v>6.5</v>
      </c>
      <c r="AT107" s="48">
        <v>3</v>
      </c>
      <c r="AU107" s="47" t="s">
        <v>82</v>
      </c>
      <c r="AV107" s="47" t="s">
        <v>17</v>
      </c>
      <c r="AW107" s="177">
        <v>2</v>
      </c>
      <c r="AX107" s="177">
        <v>0</v>
      </c>
      <c r="AY107" s="177">
        <v>2</v>
      </c>
      <c r="AZ107" s="177">
        <f t="shared" si="141"/>
        <v>2</v>
      </c>
      <c r="BA107" s="177">
        <v>0</v>
      </c>
      <c r="BB107" s="202">
        <f>+AW107+BG107</f>
        <v>16</v>
      </c>
      <c r="BC107" s="177">
        <f t="shared" si="143"/>
        <v>0</v>
      </c>
      <c r="BD107" s="177">
        <f t="shared" si="143"/>
        <v>4</v>
      </c>
      <c r="BE107" s="177">
        <f t="shared" si="143"/>
        <v>4</v>
      </c>
      <c r="BF107" s="203">
        <f t="shared" si="143"/>
        <v>2</v>
      </c>
      <c r="BG107" s="48">
        <v>14</v>
      </c>
      <c r="BH107" s="48">
        <v>0</v>
      </c>
      <c r="BI107" s="48">
        <v>2</v>
      </c>
      <c r="BJ107" s="48">
        <f>+BH107+BI107</f>
        <v>2</v>
      </c>
      <c r="BK107" s="48">
        <v>2</v>
      </c>
      <c r="BL107" s="334"/>
      <c r="BM107" s="33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334"/>
    </row>
    <row r="108" spans="1:85" ht="16.5" customHeight="1" x14ac:dyDescent="0.25">
      <c r="A108" s="334"/>
      <c r="B108" s="174"/>
      <c r="C108" s="174"/>
      <c r="D108" s="175"/>
      <c r="G108" s="175"/>
      <c r="I108" s="177"/>
      <c r="J108" s="177"/>
      <c r="K108" s="177"/>
      <c r="L108" s="177"/>
      <c r="M108" s="177"/>
      <c r="N108" s="174"/>
      <c r="O108" s="174"/>
      <c r="P108" s="174"/>
      <c r="Q108" s="178"/>
      <c r="R108" s="178"/>
      <c r="S108" s="323"/>
      <c r="AN108" s="332"/>
      <c r="AO108" s="332"/>
      <c r="AP108" s="332"/>
      <c r="AQ108" s="178"/>
      <c r="AR108" s="334"/>
      <c r="AS108" s="64">
        <v>7.5</v>
      </c>
      <c r="AT108" s="48">
        <v>6</v>
      </c>
      <c r="AU108" s="47" t="s">
        <v>153</v>
      </c>
      <c r="AV108" s="47" t="s">
        <v>17</v>
      </c>
      <c r="AW108" s="177">
        <v>2</v>
      </c>
      <c r="AX108" s="177">
        <v>0</v>
      </c>
      <c r="AY108" s="177">
        <v>1</v>
      </c>
      <c r="AZ108" s="177">
        <f t="shared" si="141"/>
        <v>1</v>
      </c>
      <c r="BA108" s="177">
        <v>0</v>
      </c>
      <c r="BB108" s="202">
        <f>+AW108+BG108</f>
        <v>13</v>
      </c>
      <c r="BC108" s="177">
        <f t="shared" si="143"/>
        <v>0</v>
      </c>
      <c r="BD108" s="177">
        <f t="shared" si="143"/>
        <v>4</v>
      </c>
      <c r="BE108" s="177">
        <f t="shared" si="143"/>
        <v>4</v>
      </c>
      <c r="BF108" s="203">
        <f t="shared" si="143"/>
        <v>4</v>
      </c>
      <c r="BG108" s="48">
        <v>11</v>
      </c>
      <c r="BH108" s="48">
        <v>0</v>
      </c>
      <c r="BI108" s="48">
        <v>3</v>
      </c>
      <c r="BJ108" s="48">
        <f>+BH108+BI108</f>
        <v>3</v>
      </c>
      <c r="BK108" s="48">
        <v>4</v>
      </c>
      <c r="BL108" s="334"/>
      <c r="BM108" s="33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334"/>
    </row>
    <row r="109" spans="1:85" ht="16.5" customHeight="1" x14ac:dyDescent="0.25">
      <c r="A109" s="334"/>
      <c r="B109" s="174"/>
      <c r="C109" s="174"/>
      <c r="D109" s="175"/>
      <c r="G109" s="175"/>
      <c r="I109" s="177"/>
      <c r="J109" s="177"/>
      <c r="K109" s="177"/>
      <c r="L109" s="177"/>
      <c r="M109" s="177"/>
      <c r="N109" s="174"/>
      <c r="O109" s="174"/>
      <c r="P109" s="174"/>
      <c r="Q109" s="178"/>
      <c r="R109" s="178"/>
      <c r="S109" s="323"/>
      <c r="AN109" s="177"/>
      <c r="AO109" s="177"/>
      <c r="AP109" s="177"/>
      <c r="AQ109" s="178"/>
      <c r="AR109" s="334"/>
      <c r="AS109" s="64">
        <v>7.5</v>
      </c>
      <c r="AT109" s="48">
        <v>11</v>
      </c>
      <c r="AU109" s="47" t="s">
        <v>89</v>
      </c>
      <c r="AV109" s="47" t="s">
        <v>17</v>
      </c>
      <c r="AW109" s="177">
        <v>2</v>
      </c>
      <c r="AX109" s="177">
        <v>0</v>
      </c>
      <c r="AY109" s="177">
        <v>0</v>
      </c>
      <c r="AZ109" s="177">
        <f t="shared" si="141"/>
        <v>0</v>
      </c>
      <c r="BA109" s="177">
        <v>0</v>
      </c>
      <c r="BB109" s="202">
        <f>+AW109+BG109</f>
        <v>17</v>
      </c>
      <c r="BC109" s="177">
        <f t="shared" si="143"/>
        <v>1</v>
      </c>
      <c r="BD109" s="177">
        <f t="shared" si="143"/>
        <v>6</v>
      </c>
      <c r="BE109" s="177">
        <f t="shared" si="143"/>
        <v>7</v>
      </c>
      <c r="BF109" s="203">
        <f t="shared" si="143"/>
        <v>0</v>
      </c>
      <c r="BG109" s="48">
        <v>15</v>
      </c>
      <c r="BH109" s="48">
        <v>1</v>
      </c>
      <c r="BI109" s="48">
        <v>6</v>
      </c>
      <c r="BJ109" s="48">
        <f>+BH109+BI109</f>
        <v>7</v>
      </c>
      <c r="BK109" s="48">
        <v>0</v>
      </c>
      <c r="BL109" s="334"/>
      <c r="BM109" s="33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334"/>
    </row>
    <row r="110" spans="1:85" ht="16.5" customHeight="1" x14ac:dyDescent="0.25">
      <c r="A110" s="334"/>
      <c r="B110" s="174"/>
      <c r="C110" s="174"/>
      <c r="D110" s="175"/>
      <c r="G110" s="175"/>
      <c r="I110" s="177"/>
      <c r="J110" s="177"/>
      <c r="K110" s="177"/>
      <c r="L110" s="177"/>
      <c r="M110" s="177"/>
      <c r="N110" s="174"/>
      <c r="O110" s="174"/>
      <c r="P110" s="174"/>
      <c r="Q110" s="178"/>
      <c r="R110" s="178"/>
      <c r="S110" s="323"/>
      <c r="AN110" s="177"/>
      <c r="AO110" s="177"/>
      <c r="AP110" s="177"/>
      <c r="AQ110" s="178"/>
      <c r="AR110" s="334"/>
      <c r="AS110" s="64">
        <v>6.5</v>
      </c>
      <c r="AT110" s="48">
        <v>5</v>
      </c>
      <c r="AU110" s="47" t="s">
        <v>94</v>
      </c>
      <c r="AV110" s="47" t="s">
        <v>17</v>
      </c>
      <c r="AW110" s="177">
        <v>2</v>
      </c>
      <c r="AX110" s="177">
        <v>0</v>
      </c>
      <c r="AY110" s="177">
        <v>0</v>
      </c>
      <c r="AZ110" s="177">
        <f t="shared" si="141"/>
        <v>0</v>
      </c>
      <c r="BA110" s="177">
        <v>2</v>
      </c>
      <c r="BB110" s="202">
        <f>+AW110+BG110</f>
        <v>9</v>
      </c>
      <c r="BC110" s="177">
        <f t="shared" si="143"/>
        <v>1</v>
      </c>
      <c r="BD110" s="177">
        <f t="shared" si="143"/>
        <v>2</v>
      </c>
      <c r="BE110" s="177">
        <f t="shared" si="143"/>
        <v>3</v>
      </c>
      <c r="BF110" s="203">
        <f t="shared" si="143"/>
        <v>2</v>
      </c>
      <c r="BG110" s="48">
        <v>7</v>
      </c>
      <c r="BH110" s="48">
        <v>1</v>
      </c>
      <c r="BI110" s="48">
        <v>2</v>
      </c>
      <c r="BJ110" s="48">
        <f>+BH110+BI110</f>
        <v>3</v>
      </c>
      <c r="BK110" s="48">
        <v>0</v>
      </c>
      <c r="BL110" s="334"/>
      <c r="BM110" s="33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334"/>
    </row>
    <row r="111" spans="1:85" ht="16.5" customHeight="1" x14ac:dyDescent="0.25">
      <c r="A111" s="334"/>
      <c r="B111" s="174"/>
      <c r="C111" s="174"/>
      <c r="N111" s="174"/>
      <c r="O111" s="174"/>
      <c r="P111" s="174"/>
      <c r="Q111" s="178"/>
      <c r="R111" s="178"/>
      <c r="S111" s="323"/>
      <c r="AN111" s="177"/>
      <c r="AO111" s="177"/>
      <c r="AP111" s="177"/>
      <c r="AQ111" s="178"/>
      <c r="AR111" s="334"/>
      <c r="AS111" s="64">
        <v>6.5</v>
      </c>
      <c r="AT111" s="48">
        <v>30</v>
      </c>
      <c r="AU111" s="47" t="s">
        <v>686</v>
      </c>
      <c r="AV111" s="47" t="s">
        <v>17</v>
      </c>
      <c r="AW111" s="177">
        <v>1</v>
      </c>
      <c r="AX111" s="177">
        <v>0</v>
      </c>
      <c r="AY111" s="177">
        <v>0</v>
      </c>
      <c r="AZ111" s="177">
        <f t="shared" si="141"/>
        <v>0</v>
      </c>
      <c r="BA111" s="177">
        <v>0</v>
      </c>
      <c r="BB111" s="202">
        <v>0</v>
      </c>
      <c r="BC111" s="177">
        <f t="shared" si="143"/>
        <v>0</v>
      </c>
      <c r="BD111" s="177">
        <f t="shared" si="143"/>
        <v>0</v>
      </c>
      <c r="BE111" s="177">
        <f t="shared" si="143"/>
        <v>0</v>
      </c>
      <c r="BF111" s="203">
        <f t="shared" si="143"/>
        <v>0</v>
      </c>
      <c r="BG111" s="48"/>
      <c r="BH111" s="48"/>
      <c r="BI111" s="48"/>
      <c r="BJ111" s="48"/>
      <c r="BK111" s="48"/>
      <c r="BL111" s="334"/>
      <c r="BM111" s="33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334"/>
    </row>
    <row r="112" spans="1:85" ht="16.5" customHeight="1" x14ac:dyDescent="0.25">
      <c r="A112" s="334"/>
      <c r="B112" s="174"/>
      <c r="C112" s="174"/>
      <c r="N112" s="175"/>
      <c r="O112" s="174"/>
      <c r="P112" s="174"/>
      <c r="Q112" s="178"/>
      <c r="R112" s="178"/>
      <c r="S112" s="323"/>
      <c r="AN112" s="177"/>
      <c r="AO112" s="177"/>
      <c r="AP112" s="177"/>
      <c r="AQ112" s="178"/>
      <c r="AR112" s="334"/>
      <c r="AS112" s="64">
        <v>7</v>
      </c>
      <c r="AT112" s="48">
        <v>2</v>
      </c>
      <c r="AU112" s="47" t="s">
        <v>138</v>
      </c>
      <c r="AV112" s="47" t="s">
        <v>17</v>
      </c>
      <c r="AW112" s="177">
        <v>2</v>
      </c>
      <c r="AX112" s="177">
        <v>0</v>
      </c>
      <c r="AY112" s="177">
        <v>0</v>
      </c>
      <c r="AZ112" s="177">
        <f t="shared" si="141"/>
        <v>0</v>
      </c>
      <c r="BA112" s="177">
        <v>0</v>
      </c>
      <c r="BB112" s="202">
        <f>+AW112+BG112</f>
        <v>13</v>
      </c>
      <c r="BC112" s="177">
        <f t="shared" si="143"/>
        <v>1</v>
      </c>
      <c r="BD112" s="177">
        <f t="shared" si="143"/>
        <v>0</v>
      </c>
      <c r="BE112" s="177">
        <f t="shared" si="143"/>
        <v>1</v>
      </c>
      <c r="BF112" s="203">
        <f t="shared" si="143"/>
        <v>2</v>
      </c>
      <c r="BG112" s="48">
        <v>11</v>
      </c>
      <c r="BH112" s="48">
        <v>1</v>
      </c>
      <c r="BI112" s="48">
        <v>0</v>
      </c>
      <c r="BJ112" s="48">
        <f>+BH112+BI112</f>
        <v>1</v>
      </c>
      <c r="BK112" s="48">
        <v>2</v>
      </c>
      <c r="BL112" s="334"/>
      <c r="BM112" s="33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334"/>
    </row>
    <row r="113" spans="1:85" ht="16.5" customHeight="1" x14ac:dyDescent="0.25">
      <c r="A113" s="334"/>
      <c r="B113" s="174"/>
      <c r="C113" s="174"/>
      <c r="N113" s="175"/>
      <c r="O113" s="174"/>
      <c r="P113" s="174"/>
      <c r="Q113" s="178"/>
      <c r="R113" s="178"/>
      <c r="S113" s="323"/>
      <c r="AN113" s="177"/>
      <c r="AO113" s="177"/>
      <c r="AP113" s="177"/>
      <c r="AQ113" s="178"/>
      <c r="AR113" s="334"/>
      <c r="AS113" s="64">
        <v>7</v>
      </c>
      <c r="AT113" s="48">
        <v>15</v>
      </c>
      <c r="AU113" s="47" t="s">
        <v>98</v>
      </c>
      <c r="AV113" s="47" t="s">
        <v>17</v>
      </c>
      <c r="AW113" s="177">
        <v>0</v>
      </c>
      <c r="AX113" s="177">
        <v>0</v>
      </c>
      <c r="AY113" s="177">
        <v>0</v>
      </c>
      <c r="AZ113" s="177">
        <f t="shared" si="141"/>
        <v>0</v>
      </c>
      <c r="BA113" s="177">
        <v>0</v>
      </c>
      <c r="BB113" s="202">
        <f>+AW113+BG113</f>
        <v>12</v>
      </c>
      <c r="BC113" s="177">
        <f t="shared" si="143"/>
        <v>0</v>
      </c>
      <c r="BD113" s="177">
        <f t="shared" si="143"/>
        <v>0</v>
      </c>
      <c r="BE113" s="177">
        <f t="shared" si="143"/>
        <v>0</v>
      </c>
      <c r="BF113" s="203">
        <f t="shared" si="143"/>
        <v>0</v>
      </c>
      <c r="BG113" s="48">
        <v>12</v>
      </c>
      <c r="BH113" s="48">
        <v>0</v>
      </c>
      <c r="BI113" s="48">
        <v>0</v>
      </c>
      <c r="BJ113" s="48">
        <f>+BH113+BI113</f>
        <v>0</v>
      </c>
      <c r="BK113" s="48">
        <v>0</v>
      </c>
      <c r="BL113" s="334"/>
      <c r="BM113" s="33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334"/>
    </row>
    <row r="114" spans="1:85" ht="16.5" customHeight="1" x14ac:dyDescent="0.25">
      <c r="A114" s="334"/>
      <c r="B114" s="174"/>
      <c r="C114" s="174"/>
      <c r="N114" s="175"/>
      <c r="O114" s="174"/>
      <c r="P114" s="174"/>
      <c r="Q114" s="178"/>
      <c r="R114" s="178"/>
      <c r="S114" s="323"/>
      <c r="AN114" s="177"/>
      <c r="AO114" s="177"/>
      <c r="AP114" s="177"/>
      <c r="AQ114" s="178"/>
      <c r="AR114" s="334"/>
      <c r="AS114" s="64">
        <v>8</v>
      </c>
      <c r="AT114" s="48"/>
      <c r="AU114" s="47" t="s">
        <v>45</v>
      </c>
      <c r="AV114" s="47" t="s">
        <v>17</v>
      </c>
      <c r="AW114" s="177"/>
      <c r="AX114" s="177"/>
      <c r="AY114" s="177"/>
      <c r="AZ114" s="177"/>
      <c r="BA114" s="177"/>
      <c r="BB114" s="202">
        <f t="shared" ref="BB114:BF117" si="144">+AW114+BG114</f>
        <v>12</v>
      </c>
      <c r="BC114" s="177">
        <f t="shared" si="144"/>
        <v>2</v>
      </c>
      <c r="BD114" s="177">
        <f t="shared" si="144"/>
        <v>3</v>
      </c>
      <c r="BE114" s="177">
        <f t="shared" si="144"/>
        <v>5</v>
      </c>
      <c r="BF114" s="203">
        <f t="shared" si="144"/>
        <v>2</v>
      </c>
      <c r="BG114" s="48">
        <v>12</v>
      </c>
      <c r="BH114" s="48">
        <v>2</v>
      </c>
      <c r="BI114" s="48">
        <v>3</v>
      </c>
      <c r="BJ114" s="48">
        <f t="shared" ref="BJ114:BJ115" si="145">+BH114+BI114</f>
        <v>5</v>
      </c>
      <c r="BK114" s="48">
        <v>2</v>
      </c>
      <c r="BL114" s="334"/>
      <c r="BM114" s="33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334"/>
    </row>
    <row r="115" spans="1:85" ht="16.5" customHeight="1" x14ac:dyDescent="0.25">
      <c r="A115" s="334"/>
      <c r="B115" s="174"/>
      <c r="C115" s="174"/>
      <c r="N115" s="175"/>
      <c r="O115" s="174"/>
      <c r="P115" s="174"/>
      <c r="Q115" s="178"/>
      <c r="R115" s="178"/>
      <c r="S115" s="323"/>
      <c r="AN115" s="177"/>
      <c r="AO115" s="177"/>
      <c r="AP115" s="177"/>
      <c r="AQ115" s="178"/>
      <c r="AR115" s="334"/>
      <c r="AS115" s="64">
        <v>6.5</v>
      </c>
      <c r="AT115" s="48"/>
      <c r="AU115" s="47" t="s">
        <v>95</v>
      </c>
      <c r="AV115" s="47" t="s">
        <v>17</v>
      </c>
      <c r="AW115" s="177"/>
      <c r="AX115" s="177"/>
      <c r="AY115" s="177"/>
      <c r="AZ115" s="177"/>
      <c r="BA115" s="177"/>
      <c r="BB115" s="202">
        <f t="shared" si="144"/>
        <v>7</v>
      </c>
      <c r="BC115" s="177">
        <f t="shared" si="144"/>
        <v>0</v>
      </c>
      <c r="BD115" s="177">
        <f t="shared" si="144"/>
        <v>3</v>
      </c>
      <c r="BE115" s="177">
        <f t="shared" si="144"/>
        <v>3</v>
      </c>
      <c r="BF115" s="203">
        <f t="shared" si="144"/>
        <v>0</v>
      </c>
      <c r="BG115" s="48">
        <v>7</v>
      </c>
      <c r="BH115" s="48">
        <v>0</v>
      </c>
      <c r="BI115" s="48">
        <v>3</v>
      </c>
      <c r="BJ115" s="48">
        <f t="shared" si="145"/>
        <v>3</v>
      </c>
      <c r="BK115" s="48">
        <v>0</v>
      </c>
      <c r="BL115" s="334"/>
      <c r="BM115" s="33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334"/>
    </row>
    <row r="116" spans="1:85" ht="16.5" customHeight="1" thickBot="1" x14ac:dyDescent="0.3">
      <c r="A116" s="334"/>
      <c r="B116" s="174"/>
      <c r="C116" s="174"/>
      <c r="N116" s="175"/>
      <c r="O116" s="174"/>
      <c r="P116" s="174"/>
      <c r="Q116" s="178"/>
      <c r="R116" s="178"/>
      <c r="S116" s="323"/>
      <c r="AN116" s="177"/>
      <c r="AO116" s="177"/>
      <c r="AP116" s="177"/>
      <c r="AQ116" s="178"/>
      <c r="AR116" s="334"/>
      <c r="AS116" s="33" t="s">
        <v>246</v>
      </c>
      <c r="AT116" s="33"/>
      <c r="AU116" s="33"/>
      <c r="AV116" s="33"/>
      <c r="AW116" s="217">
        <f>SUM(AW103:AW113)</f>
        <v>20</v>
      </c>
      <c r="AX116" s="217">
        <f>SUM(AX103:AX113)</f>
        <v>7</v>
      </c>
      <c r="AY116" s="217">
        <f>SUM(AY103:AY113)</f>
        <v>13</v>
      </c>
      <c r="AZ116" s="217">
        <f t="shared" ref="AZ116:AZ117" si="146">+AY116+AX116</f>
        <v>20</v>
      </c>
      <c r="BA116" s="217">
        <f>SUM(BA103:BA113)</f>
        <v>4</v>
      </c>
      <c r="BB116" s="218">
        <f t="shared" si="144"/>
        <v>149</v>
      </c>
      <c r="BC116" s="217">
        <f t="shared" si="144"/>
        <v>47</v>
      </c>
      <c r="BD116" s="217">
        <f t="shared" si="144"/>
        <v>75</v>
      </c>
      <c r="BE116" s="217">
        <f t="shared" si="144"/>
        <v>122</v>
      </c>
      <c r="BF116" s="219">
        <f t="shared" si="144"/>
        <v>22</v>
      </c>
      <c r="BG116" s="217">
        <f>+SUM(BG103:BG113)</f>
        <v>129</v>
      </c>
      <c r="BH116" s="217">
        <f>+SUM(BH103:BH113)</f>
        <v>40</v>
      </c>
      <c r="BI116" s="217">
        <f>+SUM(BI103:BI113)+SUMIF($Y$35:$Y$42,"Bruins",$AI$35:$AI$42)</f>
        <v>62</v>
      </c>
      <c r="BJ116" s="217">
        <f>+BI116+BH116</f>
        <v>102</v>
      </c>
      <c r="BK116" s="217">
        <f>+SUM(BK103:BK113)+SUMIF($Y$35:$Y$42,"Bruins",$AH$35:$AH$42)+2</f>
        <v>18</v>
      </c>
      <c r="BL116" s="334"/>
      <c r="BM116" s="33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334"/>
    </row>
    <row r="117" spans="1:85" ht="16.5" customHeight="1" x14ac:dyDescent="0.25">
      <c r="A117" s="334"/>
      <c r="B117" s="174"/>
      <c r="C117" s="174"/>
      <c r="N117" s="175"/>
      <c r="O117" s="174"/>
      <c r="P117" s="174"/>
      <c r="Q117" s="178"/>
      <c r="R117" s="178"/>
      <c r="S117" s="323"/>
      <c r="AN117" s="177"/>
      <c r="AO117" s="177"/>
      <c r="AP117" s="177"/>
      <c r="AQ117" s="178"/>
      <c r="AR117" s="334"/>
      <c r="AS117" s="35" t="s">
        <v>23</v>
      </c>
      <c r="AT117" s="220"/>
      <c r="AU117" s="35"/>
      <c r="AV117" s="47" t="s">
        <v>70</v>
      </c>
      <c r="AW117" s="199">
        <v>1</v>
      </c>
      <c r="AX117" s="199">
        <v>0</v>
      </c>
      <c r="AY117" s="199">
        <v>1</v>
      </c>
      <c r="AZ117" s="177">
        <f t="shared" si="146"/>
        <v>1</v>
      </c>
      <c r="BA117" s="199">
        <v>0</v>
      </c>
      <c r="BB117" s="202">
        <f t="shared" si="144"/>
        <v>29</v>
      </c>
      <c r="BC117" s="177">
        <f t="shared" si="144"/>
        <v>13</v>
      </c>
      <c r="BD117" s="177">
        <f t="shared" si="144"/>
        <v>13</v>
      </c>
      <c r="BE117" s="177">
        <f t="shared" si="144"/>
        <v>26</v>
      </c>
      <c r="BF117" s="203">
        <f t="shared" si="144"/>
        <v>6</v>
      </c>
      <c r="BG117" s="31">
        <v>28</v>
      </c>
      <c r="BH117" s="31">
        <v>13</v>
      </c>
      <c r="BI117" s="31">
        <v>12</v>
      </c>
      <c r="BJ117" s="31">
        <f t="shared" ref="BJ117" si="147">+BH117+BI117</f>
        <v>25</v>
      </c>
      <c r="BK117" s="31">
        <v>6</v>
      </c>
      <c r="BL117" s="334"/>
      <c r="BM117" s="33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334"/>
    </row>
    <row r="118" spans="1:85" ht="16.5" customHeight="1" x14ac:dyDescent="0.25">
      <c r="A118" s="334"/>
      <c r="B118" s="174"/>
      <c r="C118" s="174"/>
      <c r="N118" s="175"/>
      <c r="O118" s="174"/>
      <c r="P118" s="174"/>
      <c r="Q118" s="178"/>
      <c r="R118" s="178"/>
      <c r="S118" s="323"/>
      <c r="AN118" s="177"/>
      <c r="AO118" s="177"/>
      <c r="AP118" s="177"/>
      <c r="AQ118" s="178"/>
      <c r="AR118" s="334"/>
      <c r="AS118" s="64">
        <v>8</v>
      </c>
      <c r="AT118" s="48">
        <v>11</v>
      </c>
      <c r="AU118" s="47" t="s">
        <v>265</v>
      </c>
      <c r="AV118" s="47" t="s">
        <v>309</v>
      </c>
      <c r="AW118" s="177">
        <v>2</v>
      </c>
      <c r="AX118" s="177">
        <v>4</v>
      </c>
      <c r="AY118" s="177">
        <v>0</v>
      </c>
      <c r="AZ118" s="177">
        <f t="shared" ref="AZ118:AZ126" si="148">+AY118+AX118</f>
        <v>4</v>
      </c>
      <c r="BA118" s="177">
        <v>0</v>
      </c>
      <c r="BB118" s="202">
        <v>0</v>
      </c>
      <c r="BC118" s="177">
        <f t="shared" ref="BC118:BC126" si="149">+AX118+BH118</f>
        <v>4</v>
      </c>
      <c r="BD118" s="177">
        <f t="shared" ref="BD118:BD126" si="150">+AY118+BI118</f>
        <v>0</v>
      </c>
      <c r="BE118" s="177">
        <f t="shared" ref="BE118:BE126" si="151">+AZ118+BJ118</f>
        <v>4</v>
      </c>
      <c r="BF118" s="203">
        <f t="shared" ref="BF118:BF126" si="152">+BA118+BK118</f>
        <v>0</v>
      </c>
      <c r="BL118" s="334"/>
      <c r="BM118" s="33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334"/>
    </row>
    <row r="119" spans="1:85" ht="16.5" customHeight="1" x14ac:dyDescent="0.25">
      <c r="A119" s="334"/>
      <c r="B119" s="174"/>
      <c r="C119" s="174"/>
      <c r="N119" s="175"/>
      <c r="O119" s="174"/>
      <c r="P119" s="174"/>
      <c r="Q119" s="178"/>
      <c r="R119" s="178"/>
      <c r="S119" s="323"/>
      <c r="AN119" s="174"/>
      <c r="AO119" s="174"/>
      <c r="AP119" s="177"/>
      <c r="AQ119" s="178"/>
      <c r="AR119" s="334"/>
      <c r="AS119" s="64">
        <v>9.5</v>
      </c>
      <c r="AT119" s="48">
        <v>14</v>
      </c>
      <c r="AU119" s="47" t="s">
        <v>91</v>
      </c>
      <c r="AV119" s="47" t="s">
        <v>309</v>
      </c>
      <c r="AW119" s="177">
        <v>2</v>
      </c>
      <c r="AX119" s="177">
        <v>2</v>
      </c>
      <c r="AY119" s="177">
        <v>2</v>
      </c>
      <c r="AZ119" s="177">
        <f t="shared" si="148"/>
        <v>4</v>
      </c>
      <c r="BA119" s="177">
        <v>0</v>
      </c>
      <c r="BB119" s="202">
        <f>+AW119+BG119</f>
        <v>16</v>
      </c>
      <c r="BC119" s="177">
        <f t="shared" si="149"/>
        <v>14</v>
      </c>
      <c r="BD119" s="177">
        <f t="shared" si="150"/>
        <v>16</v>
      </c>
      <c r="BE119" s="177">
        <f t="shared" si="151"/>
        <v>30</v>
      </c>
      <c r="BF119" s="203">
        <f t="shared" si="152"/>
        <v>0</v>
      </c>
      <c r="BG119" s="48">
        <v>14</v>
      </c>
      <c r="BH119" s="48">
        <v>12</v>
      </c>
      <c r="BI119" s="48">
        <v>14</v>
      </c>
      <c r="BJ119" s="48">
        <f>+BH119+BI119</f>
        <v>26</v>
      </c>
      <c r="BK119" s="48">
        <v>0</v>
      </c>
      <c r="BL119" s="334"/>
      <c r="BM119" s="33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334"/>
    </row>
    <row r="120" spans="1:85" ht="16.5" customHeight="1" x14ac:dyDescent="0.25">
      <c r="A120" s="334"/>
      <c r="B120" s="174"/>
      <c r="C120" s="174"/>
      <c r="N120" s="175"/>
      <c r="O120" s="174"/>
      <c r="P120" s="174"/>
      <c r="Q120" s="178"/>
      <c r="R120" s="178"/>
      <c r="S120" s="323"/>
      <c r="AP120" s="177"/>
      <c r="AQ120" s="178"/>
      <c r="AR120" s="334"/>
      <c r="AS120" s="64">
        <v>8.5</v>
      </c>
      <c r="AT120" s="48">
        <v>20</v>
      </c>
      <c r="AU120" s="47" t="s">
        <v>112</v>
      </c>
      <c r="AV120" s="47" t="s">
        <v>309</v>
      </c>
      <c r="AW120" s="177">
        <v>2</v>
      </c>
      <c r="AX120" s="177">
        <v>1</v>
      </c>
      <c r="AY120" s="177">
        <v>2</v>
      </c>
      <c r="AZ120" s="177">
        <f t="shared" si="148"/>
        <v>3</v>
      </c>
      <c r="BA120" s="177">
        <v>0</v>
      </c>
      <c r="BB120" s="202">
        <f>+AW120+BG120</f>
        <v>16</v>
      </c>
      <c r="BC120" s="177">
        <f t="shared" si="149"/>
        <v>14</v>
      </c>
      <c r="BD120" s="177">
        <f t="shared" si="150"/>
        <v>7</v>
      </c>
      <c r="BE120" s="177">
        <f t="shared" si="151"/>
        <v>21</v>
      </c>
      <c r="BF120" s="203">
        <f t="shared" si="152"/>
        <v>4</v>
      </c>
      <c r="BG120" s="48">
        <v>14</v>
      </c>
      <c r="BH120" s="48">
        <v>13</v>
      </c>
      <c r="BI120" s="48">
        <v>5</v>
      </c>
      <c r="BJ120" s="48">
        <f>+BH120+BI120</f>
        <v>18</v>
      </c>
      <c r="BK120" s="48">
        <v>4</v>
      </c>
      <c r="BL120" s="334"/>
      <c r="BM120" s="33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334"/>
    </row>
    <row r="121" spans="1:85" ht="16.5" customHeight="1" x14ac:dyDescent="0.25">
      <c r="A121" s="334"/>
      <c r="B121" s="174"/>
      <c r="C121" s="174"/>
      <c r="N121" s="175"/>
      <c r="O121" s="174"/>
      <c r="P121" s="174"/>
      <c r="Q121" s="178"/>
      <c r="R121" s="178"/>
      <c r="S121" s="323"/>
      <c r="AP121" s="177"/>
      <c r="AQ121" s="178"/>
      <c r="AR121" s="334"/>
      <c r="AS121" s="64">
        <v>6.5</v>
      </c>
      <c r="AT121" s="48">
        <v>8</v>
      </c>
      <c r="AU121" s="47" t="s">
        <v>83</v>
      </c>
      <c r="AV121" s="47" t="s">
        <v>309</v>
      </c>
      <c r="AW121" s="177">
        <v>2</v>
      </c>
      <c r="AX121" s="177">
        <v>1</v>
      </c>
      <c r="AY121" s="177">
        <v>1</v>
      </c>
      <c r="AZ121" s="177">
        <f t="shared" si="148"/>
        <v>2</v>
      </c>
      <c r="BA121" s="177">
        <v>0</v>
      </c>
      <c r="BB121" s="202">
        <f>+AW121+BG121</f>
        <v>15</v>
      </c>
      <c r="BC121" s="177">
        <f t="shared" si="149"/>
        <v>2</v>
      </c>
      <c r="BD121" s="177">
        <f t="shared" si="150"/>
        <v>8</v>
      </c>
      <c r="BE121" s="177">
        <f t="shared" si="151"/>
        <v>10</v>
      </c>
      <c r="BF121" s="203">
        <f t="shared" si="152"/>
        <v>0</v>
      </c>
      <c r="BG121" s="48">
        <v>13</v>
      </c>
      <c r="BH121" s="48">
        <v>1</v>
      </c>
      <c r="BI121" s="48">
        <v>7</v>
      </c>
      <c r="BJ121" s="48">
        <f>+BH121+BI121</f>
        <v>8</v>
      </c>
      <c r="BK121" s="48">
        <v>0</v>
      </c>
      <c r="BL121" s="334"/>
      <c r="BM121" s="33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334"/>
    </row>
    <row r="122" spans="1:85" ht="16.5" customHeight="1" x14ac:dyDescent="0.25">
      <c r="A122" s="334"/>
      <c r="Q122" s="178"/>
      <c r="R122" s="178"/>
      <c r="S122" s="323"/>
      <c r="AP122" s="177"/>
      <c r="AQ122" s="178"/>
      <c r="AR122" s="334"/>
      <c r="AS122" s="64">
        <v>7</v>
      </c>
      <c r="AT122" s="48">
        <v>24</v>
      </c>
      <c r="AU122" s="47" t="s">
        <v>79</v>
      </c>
      <c r="AV122" s="47" t="s">
        <v>309</v>
      </c>
      <c r="AW122" s="177">
        <v>2</v>
      </c>
      <c r="AX122" s="177">
        <v>0</v>
      </c>
      <c r="AY122" s="177">
        <v>2</v>
      </c>
      <c r="AZ122" s="177">
        <f t="shared" si="148"/>
        <v>2</v>
      </c>
      <c r="BA122" s="177">
        <v>0</v>
      </c>
      <c r="BB122" s="202">
        <f>+AW122+BG122</f>
        <v>15</v>
      </c>
      <c r="BC122" s="177">
        <f t="shared" si="149"/>
        <v>2</v>
      </c>
      <c r="BD122" s="177">
        <f t="shared" si="150"/>
        <v>8</v>
      </c>
      <c r="BE122" s="177">
        <f t="shared" si="151"/>
        <v>10</v>
      </c>
      <c r="BF122" s="203">
        <f t="shared" si="152"/>
        <v>0</v>
      </c>
      <c r="BG122" s="48">
        <v>13</v>
      </c>
      <c r="BH122" s="48">
        <v>2</v>
      </c>
      <c r="BI122" s="48">
        <v>6</v>
      </c>
      <c r="BJ122" s="48">
        <f>+BH122+BI122</f>
        <v>8</v>
      </c>
      <c r="BK122" s="48">
        <v>0</v>
      </c>
      <c r="BL122" s="334"/>
      <c r="BM122" s="33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334"/>
    </row>
    <row r="123" spans="1:85" ht="16.5" customHeight="1" x14ac:dyDescent="0.25">
      <c r="A123" s="334"/>
      <c r="B123" s="174"/>
      <c r="C123" s="174"/>
      <c r="N123" s="175"/>
      <c r="O123" s="174"/>
      <c r="P123" s="174"/>
      <c r="Q123" s="178"/>
      <c r="R123" s="178"/>
      <c r="S123" s="323"/>
      <c r="AP123" s="177"/>
      <c r="AQ123" s="178"/>
      <c r="AR123" s="334"/>
      <c r="AS123" s="64">
        <v>7.5</v>
      </c>
      <c r="AT123" s="48">
        <v>15</v>
      </c>
      <c r="AU123" s="47" t="s">
        <v>303</v>
      </c>
      <c r="AV123" s="47" t="s">
        <v>309</v>
      </c>
      <c r="AW123" s="177">
        <v>2</v>
      </c>
      <c r="AX123" s="177">
        <v>0</v>
      </c>
      <c r="AY123" s="177">
        <v>2</v>
      </c>
      <c r="AZ123" s="177">
        <f t="shared" si="148"/>
        <v>2</v>
      </c>
      <c r="BA123" s="177">
        <v>0</v>
      </c>
      <c r="BB123" s="202">
        <v>0</v>
      </c>
      <c r="BC123" s="177">
        <f t="shared" si="149"/>
        <v>0</v>
      </c>
      <c r="BD123" s="177">
        <f t="shared" si="150"/>
        <v>2</v>
      </c>
      <c r="BE123" s="177">
        <f t="shared" si="151"/>
        <v>2</v>
      </c>
      <c r="BF123" s="203">
        <f t="shared" si="152"/>
        <v>0</v>
      </c>
      <c r="BL123" s="334"/>
      <c r="BM123" s="33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334"/>
    </row>
    <row r="124" spans="1:85" ht="16.5" customHeight="1" x14ac:dyDescent="0.25">
      <c r="A124" s="334"/>
      <c r="B124" s="174"/>
      <c r="C124" s="184"/>
      <c r="N124" s="175"/>
      <c r="O124" s="174"/>
      <c r="P124" s="174"/>
      <c r="Q124" s="178"/>
      <c r="R124" s="178"/>
      <c r="S124" s="323"/>
      <c r="AP124" s="177"/>
      <c r="AQ124" s="178"/>
      <c r="AR124" s="334"/>
      <c r="AS124" s="64">
        <v>8</v>
      </c>
      <c r="AT124" s="48">
        <v>9</v>
      </c>
      <c r="AU124" s="47" t="s">
        <v>154</v>
      </c>
      <c r="AV124" s="47" t="s">
        <v>309</v>
      </c>
      <c r="AW124" s="177">
        <v>2</v>
      </c>
      <c r="AX124" s="177">
        <v>0</v>
      </c>
      <c r="AY124" s="177">
        <v>1</v>
      </c>
      <c r="AZ124" s="177">
        <f t="shared" si="148"/>
        <v>1</v>
      </c>
      <c r="BA124" s="177">
        <v>0</v>
      </c>
      <c r="BB124" s="202">
        <f>+AW124+BG124</f>
        <v>17</v>
      </c>
      <c r="BC124" s="177">
        <f t="shared" si="149"/>
        <v>2</v>
      </c>
      <c r="BD124" s="177">
        <f t="shared" si="150"/>
        <v>9</v>
      </c>
      <c r="BE124" s="177">
        <f t="shared" si="151"/>
        <v>11</v>
      </c>
      <c r="BF124" s="203">
        <f t="shared" si="152"/>
        <v>0</v>
      </c>
      <c r="BG124" s="48">
        <v>15</v>
      </c>
      <c r="BH124" s="48">
        <v>2</v>
      </c>
      <c r="BI124" s="48">
        <v>8</v>
      </c>
      <c r="BJ124" s="48">
        <f t="shared" ref="BJ124:BJ129" si="153">+BH124+BI124</f>
        <v>10</v>
      </c>
      <c r="BK124" s="48">
        <v>0</v>
      </c>
      <c r="BL124" s="334"/>
      <c r="BM124" s="33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334"/>
    </row>
    <row r="125" spans="1:85" ht="16.5" customHeight="1" x14ac:dyDescent="0.25">
      <c r="A125" s="334"/>
      <c r="B125" s="174"/>
      <c r="C125" s="175"/>
      <c r="N125" s="175"/>
      <c r="O125" s="174"/>
      <c r="P125" s="174"/>
      <c r="Q125" s="178"/>
      <c r="R125" s="178"/>
      <c r="S125" s="323"/>
      <c r="AP125" s="177"/>
      <c r="AQ125" s="178"/>
      <c r="AR125" s="334"/>
      <c r="AS125" s="64">
        <v>7</v>
      </c>
      <c r="AT125" s="48">
        <v>7</v>
      </c>
      <c r="AU125" s="47" t="s">
        <v>61</v>
      </c>
      <c r="AV125" s="47" t="s">
        <v>309</v>
      </c>
      <c r="AW125" s="177">
        <v>1</v>
      </c>
      <c r="AX125" s="177">
        <v>0</v>
      </c>
      <c r="AY125" s="177">
        <v>1</v>
      </c>
      <c r="AZ125" s="177">
        <f t="shared" si="148"/>
        <v>1</v>
      </c>
      <c r="BA125" s="177">
        <v>0</v>
      </c>
      <c r="BB125" s="202">
        <f>+AW125+BG125</f>
        <v>15</v>
      </c>
      <c r="BC125" s="177">
        <f t="shared" si="149"/>
        <v>0</v>
      </c>
      <c r="BD125" s="177">
        <f t="shared" si="150"/>
        <v>9</v>
      </c>
      <c r="BE125" s="177">
        <f t="shared" si="151"/>
        <v>9</v>
      </c>
      <c r="BF125" s="203">
        <f t="shared" si="152"/>
        <v>2</v>
      </c>
      <c r="BG125" s="48">
        <v>14</v>
      </c>
      <c r="BH125" s="48">
        <v>0</v>
      </c>
      <c r="BI125" s="48">
        <v>8</v>
      </c>
      <c r="BJ125" s="48">
        <f t="shared" si="153"/>
        <v>8</v>
      </c>
      <c r="BK125" s="48">
        <v>2</v>
      </c>
      <c r="BL125" s="334"/>
      <c r="BM125" s="33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334"/>
    </row>
    <row r="126" spans="1:85" ht="16.5" customHeight="1" x14ac:dyDescent="0.25">
      <c r="A126" s="334"/>
      <c r="B126" s="174"/>
      <c r="C126" s="175"/>
      <c r="N126" s="175"/>
      <c r="O126" s="174"/>
      <c r="P126" s="174"/>
      <c r="Q126" s="178"/>
      <c r="R126" s="178"/>
      <c r="S126" s="323"/>
      <c r="AP126" s="174"/>
      <c r="AQ126" s="178"/>
      <c r="AR126" s="334"/>
      <c r="AS126" s="64">
        <v>6.5</v>
      </c>
      <c r="AT126" s="48">
        <v>28</v>
      </c>
      <c r="AU126" s="47" t="s">
        <v>44</v>
      </c>
      <c r="AV126" s="47" t="s">
        <v>309</v>
      </c>
      <c r="AW126" s="177">
        <v>2</v>
      </c>
      <c r="AX126" s="177">
        <v>0</v>
      </c>
      <c r="AY126" s="177">
        <v>0</v>
      </c>
      <c r="AZ126" s="177">
        <f t="shared" si="148"/>
        <v>0</v>
      </c>
      <c r="BA126" s="177">
        <v>0</v>
      </c>
      <c r="BB126" s="202">
        <f>+AW126+BG126</f>
        <v>16</v>
      </c>
      <c r="BC126" s="177">
        <f t="shared" si="149"/>
        <v>2</v>
      </c>
      <c r="BD126" s="177">
        <f t="shared" si="150"/>
        <v>8</v>
      </c>
      <c r="BE126" s="177">
        <f t="shared" si="151"/>
        <v>10</v>
      </c>
      <c r="BF126" s="203">
        <f t="shared" si="152"/>
        <v>0</v>
      </c>
      <c r="BG126" s="48">
        <v>14</v>
      </c>
      <c r="BH126" s="48">
        <v>2</v>
      </c>
      <c r="BI126" s="48">
        <v>8</v>
      </c>
      <c r="BJ126" s="48">
        <f t="shared" si="153"/>
        <v>10</v>
      </c>
      <c r="BK126" s="48">
        <v>0</v>
      </c>
      <c r="BL126" s="334"/>
      <c r="BM126" s="33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334"/>
    </row>
    <row r="127" spans="1:85" ht="16.5" customHeight="1" x14ac:dyDescent="0.25">
      <c r="A127" s="334"/>
      <c r="B127" s="174"/>
      <c r="C127" s="184"/>
      <c r="N127" s="175"/>
      <c r="O127" s="174"/>
      <c r="P127" s="174"/>
      <c r="Q127" s="178"/>
      <c r="R127" s="178"/>
      <c r="S127" s="323"/>
      <c r="T127" s="194"/>
      <c r="U127" s="175"/>
      <c r="V127" s="175"/>
      <c r="W127" s="175"/>
      <c r="X127" s="176"/>
      <c r="Y127" s="175"/>
      <c r="Z127" s="177"/>
      <c r="AA127" s="177"/>
      <c r="AB127" s="177"/>
      <c r="AC127" s="177"/>
      <c r="AD127" s="177"/>
      <c r="AE127" s="195"/>
      <c r="AF127" s="177"/>
      <c r="AG127" s="177"/>
      <c r="AH127" s="177"/>
      <c r="AI127" s="177"/>
      <c r="AJ127" s="177"/>
      <c r="AK127" s="204"/>
      <c r="AL127" s="174"/>
      <c r="AM127" s="174"/>
      <c r="AN127" s="174"/>
      <c r="AO127" s="174"/>
      <c r="AP127" s="174"/>
      <c r="AQ127" s="178"/>
      <c r="AR127" s="334"/>
      <c r="AS127" s="64">
        <v>7.5</v>
      </c>
      <c r="AT127" s="48"/>
      <c r="AU127" s="47" t="s">
        <v>78</v>
      </c>
      <c r="AV127" s="47" t="s">
        <v>309</v>
      </c>
      <c r="AW127" s="177"/>
      <c r="AX127" s="177"/>
      <c r="AY127" s="177"/>
      <c r="AZ127" s="177"/>
      <c r="BA127" s="177"/>
      <c r="BB127" s="202">
        <f t="shared" ref="BB127:BF131" si="154">+AW127+BG127</f>
        <v>6</v>
      </c>
      <c r="BC127" s="177">
        <f t="shared" si="154"/>
        <v>1</v>
      </c>
      <c r="BD127" s="177">
        <f t="shared" si="154"/>
        <v>3</v>
      </c>
      <c r="BE127" s="177">
        <f t="shared" si="154"/>
        <v>4</v>
      </c>
      <c r="BF127" s="203">
        <f t="shared" si="154"/>
        <v>0</v>
      </c>
      <c r="BG127" s="48">
        <v>6</v>
      </c>
      <c r="BH127" s="48">
        <v>1</v>
      </c>
      <c r="BI127" s="48">
        <v>3</v>
      </c>
      <c r="BJ127" s="48">
        <f t="shared" si="153"/>
        <v>4</v>
      </c>
      <c r="BK127" s="48">
        <v>0</v>
      </c>
      <c r="BL127" s="334"/>
      <c r="BM127" s="33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334"/>
    </row>
    <row r="128" spans="1:85" ht="16.5" customHeight="1" x14ac:dyDescent="0.25">
      <c r="A128" s="334"/>
      <c r="B128" s="174"/>
      <c r="C128" s="175"/>
      <c r="N128" s="175"/>
      <c r="O128" s="174"/>
      <c r="P128" s="174"/>
      <c r="Q128" s="178"/>
      <c r="R128" s="178"/>
      <c r="S128" s="323"/>
      <c r="T128" s="194"/>
      <c r="U128" s="175"/>
      <c r="V128" s="175"/>
      <c r="W128" s="175"/>
      <c r="X128" s="176"/>
      <c r="Y128" s="175"/>
      <c r="Z128" s="177"/>
      <c r="AA128" s="177"/>
      <c r="AB128" s="177"/>
      <c r="AC128" s="177"/>
      <c r="AD128" s="177"/>
      <c r="AE128" s="195"/>
      <c r="AF128" s="177"/>
      <c r="AG128" s="177"/>
      <c r="AH128" s="177"/>
      <c r="AI128" s="177"/>
      <c r="AJ128" s="177"/>
      <c r="AK128" s="204"/>
      <c r="AL128" s="174"/>
      <c r="AM128" s="174"/>
      <c r="AN128" s="174"/>
      <c r="AO128" s="174"/>
      <c r="AP128" s="174"/>
      <c r="AQ128" s="178"/>
      <c r="AR128" s="334"/>
      <c r="AS128" s="64">
        <v>8</v>
      </c>
      <c r="AT128" s="48"/>
      <c r="AU128" s="47" t="s">
        <v>162</v>
      </c>
      <c r="AV128" s="47" t="s">
        <v>309</v>
      </c>
      <c r="AW128" s="177"/>
      <c r="AX128" s="177"/>
      <c r="AY128" s="177"/>
      <c r="AZ128" s="177"/>
      <c r="BA128" s="177"/>
      <c r="BB128" s="202">
        <f t="shared" si="154"/>
        <v>6</v>
      </c>
      <c r="BC128" s="177">
        <f t="shared" si="154"/>
        <v>0</v>
      </c>
      <c r="BD128" s="177">
        <f t="shared" si="154"/>
        <v>3</v>
      </c>
      <c r="BE128" s="177">
        <f t="shared" si="154"/>
        <v>3</v>
      </c>
      <c r="BF128" s="203">
        <f t="shared" si="154"/>
        <v>2</v>
      </c>
      <c r="BG128" s="48">
        <v>6</v>
      </c>
      <c r="BH128" s="48">
        <v>0</v>
      </c>
      <c r="BI128" s="48">
        <v>3</v>
      </c>
      <c r="BJ128" s="48">
        <f t="shared" si="153"/>
        <v>3</v>
      </c>
      <c r="BK128" s="48">
        <v>2</v>
      </c>
      <c r="BL128" s="334"/>
      <c r="BM128" s="33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334"/>
    </row>
    <row r="129" spans="1:85" ht="16.5" customHeight="1" x14ac:dyDescent="0.25">
      <c r="A129" s="334"/>
      <c r="B129" s="174"/>
      <c r="C129" s="175"/>
      <c r="D129" s="174"/>
      <c r="E129" s="174"/>
      <c r="F129" s="174"/>
      <c r="G129" s="174"/>
      <c r="H129" s="177"/>
      <c r="I129" s="175"/>
      <c r="J129" s="175"/>
      <c r="K129" s="175"/>
      <c r="L129" s="175"/>
      <c r="M129" s="175"/>
      <c r="N129" s="175"/>
      <c r="O129" s="174"/>
      <c r="P129" s="174"/>
      <c r="Q129" s="178"/>
      <c r="R129" s="178"/>
      <c r="S129" s="323"/>
      <c r="AA129" s="177"/>
      <c r="AM129" s="174"/>
      <c r="AN129" s="174"/>
      <c r="AO129" s="174"/>
      <c r="AP129" s="174"/>
      <c r="AQ129" s="178"/>
      <c r="AR129" s="334"/>
      <c r="AS129" s="64">
        <v>6</v>
      </c>
      <c r="AT129" s="48"/>
      <c r="AU129" s="47" t="s">
        <v>84</v>
      </c>
      <c r="AV129" s="47" t="s">
        <v>309</v>
      </c>
      <c r="AW129" s="177"/>
      <c r="AX129" s="177"/>
      <c r="AY129" s="177"/>
      <c r="AZ129" s="177"/>
      <c r="BA129" s="177"/>
      <c r="BB129" s="202">
        <f t="shared" si="154"/>
        <v>4</v>
      </c>
      <c r="BC129" s="177">
        <f t="shared" si="154"/>
        <v>1</v>
      </c>
      <c r="BD129" s="177">
        <f t="shared" si="154"/>
        <v>1</v>
      </c>
      <c r="BE129" s="177">
        <f t="shared" si="154"/>
        <v>2</v>
      </c>
      <c r="BF129" s="203">
        <f t="shared" si="154"/>
        <v>0</v>
      </c>
      <c r="BG129" s="48">
        <v>4</v>
      </c>
      <c r="BH129" s="48">
        <v>1</v>
      </c>
      <c r="BI129" s="48">
        <v>1</v>
      </c>
      <c r="BJ129" s="48">
        <f t="shared" si="153"/>
        <v>2</v>
      </c>
      <c r="BK129" s="48">
        <v>0</v>
      </c>
      <c r="BL129" s="334"/>
      <c r="BM129" s="33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334"/>
    </row>
    <row r="130" spans="1:85" ht="16.5" customHeight="1" thickBot="1" x14ac:dyDescent="0.3">
      <c r="A130" s="334"/>
      <c r="B130" s="174"/>
      <c r="C130" s="174"/>
      <c r="D130" s="175"/>
      <c r="E130" s="175"/>
      <c r="F130" s="175"/>
      <c r="G130" s="175"/>
      <c r="H130" s="174"/>
      <c r="I130" s="177"/>
      <c r="J130" s="177"/>
      <c r="K130" s="177"/>
      <c r="L130" s="177"/>
      <c r="M130" s="177"/>
      <c r="N130" s="175"/>
      <c r="O130" s="174"/>
      <c r="P130" s="174"/>
      <c r="Q130" s="178"/>
      <c r="R130" s="178"/>
      <c r="S130" s="323"/>
      <c r="AA130" s="177"/>
      <c r="AM130" s="174"/>
      <c r="AN130" s="174"/>
      <c r="AO130" s="174"/>
      <c r="AP130" s="174"/>
      <c r="AQ130" s="178"/>
      <c r="AR130" s="334"/>
      <c r="AS130" s="33" t="s">
        <v>85</v>
      </c>
      <c r="AT130" s="216"/>
      <c r="AU130" s="216"/>
      <c r="AV130" s="216"/>
      <c r="AW130" s="217">
        <f>SUM(AW117:AW129)</f>
        <v>18</v>
      </c>
      <c r="AX130" s="217">
        <f>SUM(AX117:AX129)</f>
        <v>8</v>
      </c>
      <c r="AY130" s="217">
        <f>SUM(AY117:AY129)</f>
        <v>12</v>
      </c>
      <c r="AZ130" s="217">
        <f>+AY130+AX130</f>
        <v>20</v>
      </c>
      <c r="BA130" s="217">
        <f>SUM(BA117:BA129)</f>
        <v>0</v>
      </c>
      <c r="BB130" s="218">
        <f t="shared" si="154"/>
        <v>159</v>
      </c>
      <c r="BC130" s="217">
        <f t="shared" si="154"/>
        <v>55</v>
      </c>
      <c r="BD130" s="217">
        <f t="shared" si="154"/>
        <v>88</v>
      </c>
      <c r="BE130" s="217">
        <f t="shared" si="154"/>
        <v>143</v>
      </c>
      <c r="BF130" s="219">
        <f t="shared" si="154"/>
        <v>14</v>
      </c>
      <c r="BG130" s="217">
        <f>+SUM(BG117:BG129)</f>
        <v>141</v>
      </c>
      <c r="BH130" s="217">
        <f>+SUM(BH117:BH129)</f>
        <v>47</v>
      </c>
      <c r="BI130" s="217">
        <f>+SUM(BI117:BI129)+SUMIF($Y$35:$Y$42,"Direct Staff",$AI$35:$AI$42)</f>
        <v>76</v>
      </c>
      <c r="BJ130" s="217">
        <f>+BI130+BH130</f>
        <v>123</v>
      </c>
      <c r="BK130" s="217">
        <f>+SUM(BK117:BK129)+SUMIF($Y$35:$Y$42,"Direct Staff",$AH$35:$AH$42)</f>
        <v>14</v>
      </c>
      <c r="BL130" s="334"/>
      <c r="BM130" s="33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334"/>
    </row>
    <row r="131" spans="1:85" ht="16.5" customHeight="1" x14ac:dyDescent="0.2">
      <c r="A131" s="334"/>
      <c r="B131" s="174"/>
      <c r="C131" s="174"/>
      <c r="D131" s="175"/>
      <c r="E131" s="175"/>
      <c r="F131" s="175"/>
      <c r="G131" s="175"/>
      <c r="H131" s="174"/>
      <c r="I131" s="177"/>
      <c r="J131" s="177"/>
      <c r="K131" s="177"/>
      <c r="L131" s="177"/>
      <c r="M131" s="177"/>
      <c r="N131" s="175"/>
      <c r="O131" s="174"/>
      <c r="P131" s="174"/>
      <c r="Q131" s="334"/>
      <c r="R131" s="334"/>
      <c r="S131" s="321"/>
      <c r="AA131" s="177"/>
      <c r="AM131" s="174"/>
      <c r="AN131" s="174"/>
      <c r="AO131" s="174"/>
      <c r="AP131" s="174"/>
      <c r="AQ131" s="334"/>
      <c r="AR131" s="334"/>
      <c r="AS131" s="246" t="s">
        <v>122</v>
      </c>
      <c r="AT131" s="246"/>
      <c r="AU131" s="247"/>
      <c r="AV131" s="176"/>
      <c r="AW131" s="177">
        <f>+AW130+AW116+AW102+AW89+AW59+AW44+AW32+AW18</f>
        <v>157</v>
      </c>
      <c r="AX131" s="177">
        <f>+AX130+AX116+AX102+AX89+AX59+AX44+AX32+AX18</f>
        <v>47</v>
      </c>
      <c r="AY131" s="177">
        <f>+AY130+AY116+AY102+AY89+AY59+AY44+AY32+AY18</f>
        <v>70</v>
      </c>
      <c r="AZ131" s="177">
        <f>+AZ130+AZ116+AZ102+AZ89+AZ59+AZ44+AZ32+AZ18</f>
        <v>117</v>
      </c>
      <c r="BA131" s="177">
        <f>+BA130+BA116+BA102+BA89+BA59+BA44+BA32+BA18</f>
        <v>30</v>
      </c>
      <c r="BB131" s="202">
        <f t="shared" si="154"/>
        <v>1313</v>
      </c>
      <c r="BC131" s="177">
        <f t="shared" si="154"/>
        <v>374</v>
      </c>
      <c r="BD131" s="177">
        <f t="shared" si="154"/>
        <v>544</v>
      </c>
      <c r="BE131" s="177">
        <f t="shared" si="154"/>
        <v>918</v>
      </c>
      <c r="BF131" s="203">
        <f t="shared" si="154"/>
        <v>160</v>
      </c>
      <c r="BG131" s="177">
        <f>+BG130+BG116+BG102+BG89+BG59+BG44+BG32+BG18</f>
        <v>1156</v>
      </c>
      <c r="BH131" s="177">
        <f>+BH130+BH116+BH102+BH89+BH59+BH44+BH32+BH18</f>
        <v>327</v>
      </c>
      <c r="BI131" s="177">
        <f>+BI130+BI116+BI102+BI89+BI59+BI44+BI32+BI18</f>
        <v>474</v>
      </c>
      <c r="BJ131" s="177">
        <f>+BJ130+BJ116+BJ102+BJ89+BJ59+BJ44+BJ32+BJ18</f>
        <v>801</v>
      </c>
      <c r="BK131" s="177">
        <f>+BK130+BK116+BK102+BK89+BK59+BK44+BK32+BK18</f>
        <v>130</v>
      </c>
      <c r="BL131" s="334"/>
      <c r="BM131" s="33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334"/>
    </row>
    <row r="132" spans="1:85" ht="16.5" customHeight="1" x14ac:dyDescent="0.2">
      <c r="A132" s="334"/>
      <c r="B132" s="174"/>
      <c r="C132" s="174"/>
      <c r="D132" s="175"/>
      <c r="E132" s="175"/>
      <c r="F132" s="175"/>
      <c r="G132" s="175"/>
      <c r="H132" s="174"/>
      <c r="I132" s="177"/>
      <c r="J132" s="177"/>
      <c r="K132" s="177"/>
      <c r="L132" s="177"/>
      <c r="M132" s="177"/>
      <c r="N132" s="175"/>
      <c r="O132" s="174"/>
      <c r="P132" s="174"/>
      <c r="Q132" s="178"/>
      <c r="R132" s="178"/>
      <c r="S132" s="323"/>
      <c r="AA132" s="177"/>
      <c r="AM132" s="174"/>
      <c r="AN132" s="174"/>
      <c r="AO132" s="174"/>
      <c r="AP132" s="174"/>
      <c r="AQ132" s="178"/>
      <c r="AR132" s="33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334"/>
      <c r="BM132" s="33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334"/>
    </row>
    <row r="133" spans="1:85" ht="16.5" customHeight="1" x14ac:dyDescent="0.2">
      <c r="A133" s="334"/>
      <c r="B133" s="174"/>
      <c r="C133" s="174"/>
      <c r="D133" s="175"/>
      <c r="E133" s="175"/>
      <c r="F133" s="175"/>
      <c r="G133" s="175"/>
      <c r="H133" s="174"/>
      <c r="I133" s="177"/>
      <c r="J133" s="177"/>
      <c r="K133" s="177"/>
      <c r="L133" s="177"/>
      <c r="M133" s="177"/>
      <c r="N133" s="174"/>
      <c r="O133" s="174"/>
      <c r="P133" s="174"/>
      <c r="Q133" s="334"/>
      <c r="R133" s="334"/>
      <c r="S133" s="321"/>
      <c r="AA133" s="177"/>
      <c r="AM133" s="174"/>
      <c r="AN133" s="174"/>
      <c r="AO133" s="174"/>
      <c r="AP133" s="174"/>
      <c r="AQ133" s="334"/>
      <c r="AR133" s="33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334"/>
      <c r="BM133" s="33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334"/>
    </row>
    <row r="134" spans="1:85" ht="16.5" customHeight="1" x14ac:dyDescent="0.2">
      <c r="A134" s="334"/>
      <c r="B134" s="174"/>
      <c r="C134" s="174"/>
      <c r="D134" s="175"/>
      <c r="E134" s="175"/>
      <c r="F134" s="175"/>
      <c r="G134" s="175"/>
      <c r="H134" s="174"/>
      <c r="I134" s="177"/>
      <c r="J134" s="177"/>
      <c r="K134" s="177"/>
      <c r="L134" s="177"/>
      <c r="M134" s="177"/>
      <c r="N134" s="174"/>
      <c r="O134" s="174"/>
      <c r="P134" s="174"/>
      <c r="Q134" s="334"/>
      <c r="R134" s="334"/>
      <c r="S134" s="321"/>
      <c r="AA134" s="177"/>
      <c r="AB134" s="177"/>
      <c r="AM134" s="174"/>
      <c r="AN134" s="174"/>
      <c r="AO134" s="174"/>
      <c r="AP134" s="174"/>
      <c r="AQ134" s="334"/>
      <c r="AR134" s="33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334"/>
      <c r="BM134" s="33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334"/>
    </row>
    <row r="135" spans="1:85" ht="16.5" customHeight="1" x14ac:dyDescent="0.2">
      <c r="A135" s="334"/>
      <c r="B135" s="174"/>
      <c r="C135" s="174"/>
      <c r="D135" s="175"/>
      <c r="E135" s="175"/>
      <c r="F135" s="175"/>
      <c r="G135" s="175"/>
      <c r="H135" s="174"/>
      <c r="I135" s="177"/>
      <c r="J135" s="177"/>
      <c r="K135" s="177"/>
      <c r="L135" s="177"/>
      <c r="M135" s="177"/>
      <c r="N135" s="174"/>
      <c r="O135" s="174"/>
      <c r="P135" s="174"/>
      <c r="Q135" s="334"/>
      <c r="R135" s="334"/>
      <c r="S135" s="321"/>
      <c r="AA135" s="177"/>
      <c r="AM135" s="174"/>
      <c r="AN135" s="174"/>
      <c r="AO135" s="174"/>
      <c r="AP135" s="174"/>
      <c r="AQ135" s="334"/>
      <c r="AR135" s="334"/>
      <c r="AS135" s="177"/>
      <c r="AT135" s="177"/>
      <c r="AU135" s="174"/>
      <c r="AV135" s="20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334"/>
      <c r="BM135" s="334"/>
      <c r="BN135" s="177"/>
      <c r="BO135" s="177"/>
      <c r="BP135" s="174"/>
      <c r="BQ135" s="20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334"/>
    </row>
    <row r="136" spans="1:85" ht="16.5" customHeight="1" x14ac:dyDescent="0.2">
      <c r="A136" s="334"/>
      <c r="B136" s="174"/>
      <c r="C136" s="174"/>
      <c r="D136" s="175"/>
      <c r="E136" s="175"/>
      <c r="F136" s="175"/>
      <c r="G136" s="175"/>
      <c r="H136" s="174"/>
      <c r="I136" s="177"/>
      <c r="J136" s="177"/>
      <c r="K136" s="177"/>
      <c r="L136" s="177"/>
      <c r="M136" s="177"/>
      <c r="N136" s="174"/>
      <c r="O136" s="174"/>
      <c r="P136" s="174"/>
      <c r="Q136" s="334"/>
      <c r="R136" s="334"/>
      <c r="S136" s="321"/>
      <c r="AM136" s="174"/>
      <c r="AN136" s="174"/>
      <c r="AO136" s="174"/>
      <c r="AP136" s="174"/>
      <c r="AQ136" s="334"/>
      <c r="AR136" s="334"/>
      <c r="AS136" s="177"/>
      <c r="AT136" s="177"/>
      <c r="AU136" s="174"/>
      <c r="AV136" s="20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334"/>
      <c r="BM136" s="334"/>
      <c r="BN136" s="177"/>
      <c r="BO136" s="177"/>
      <c r="BP136" s="174"/>
      <c r="BQ136" s="20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334"/>
    </row>
    <row r="137" spans="1:85" ht="16.5" customHeight="1" x14ac:dyDescent="0.2">
      <c r="A137" s="334"/>
      <c r="B137" s="174"/>
      <c r="C137" s="174"/>
      <c r="D137" s="175"/>
      <c r="E137" s="175"/>
      <c r="F137" s="175"/>
      <c r="G137" s="175"/>
      <c r="H137" s="174"/>
      <c r="I137" s="177"/>
      <c r="J137" s="177"/>
      <c r="K137" s="177"/>
      <c r="L137" s="177"/>
      <c r="M137" s="177"/>
      <c r="N137" s="174"/>
      <c r="O137" s="174"/>
      <c r="P137" s="174"/>
      <c r="Q137" s="334"/>
      <c r="R137" s="334"/>
      <c r="S137" s="321"/>
      <c r="AM137" s="174"/>
      <c r="AN137" s="174"/>
      <c r="AO137" s="174"/>
      <c r="AP137" s="174"/>
      <c r="AQ137" s="334"/>
      <c r="AR137" s="334"/>
      <c r="AS137" s="177"/>
      <c r="AT137" s="177"/>
      <c r="AU137" s="174"/>
      <c r="AV137" s="20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334"/>
      <c r="BM137" s="334"/>
      <c r="BN137" s="177"/>
      <c r="BO137" s="177"/>
      <c r="BP137" s="174"/>
      <c r="BQ137" s="20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334"/>
    </row>
    <row r="138" spans="1:85" ht="16.5" customHeight="1" x14ac:dyDescent="0.2">
      <c r="A138" s="334"/>
      <c r="B138" s="174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334"/>
      <c r="R138" s="334"/>
      <c r="S138" s="321"/>
      <c r="AM138" s="174"/>
      <c r="AN138" s="174"/>
      <c r="AO138" s="174"/>
      <c r="AP138" s="174"/>
      <c r="AQ138" s="334"/>
      <c r="AR138" s="334"/>
      <c r="AS138" s="177"/>
      <c r="AT138" s="177"/>
      <c r="AU138" s="174"/>
      <c r="AV138" s="20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334"/>
      <c r="BM138" s="334"/>
      <c r="BN138" s="177"/>
      <c r="BO138" s="177"/>
      <c r="BP138" s="174"/>
      <c r="BQ138" s="20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334"/>
    </row>
    <row r="139" spans="1:85" ht="16.5" customHeight="1" x14ac:dyDescent="0.2">
      <c r="A139" s="334"/>
      <c r="B139" s="174"/>
      <c r="C139" s="174"/>
      <c r="D139" s="175"/>
      <c r="E139" s="175"/>
      <c r="F139" s="175"/>
      <c r="G139" s="175"/>
      <c r="H139" s="174"/>
      <c r="I139" s="177"/>
      <c r="J139" s="177"/>
      <c r="K139" s="177"/>
      <c r="L139" s="177"/>
      <c r="M139" s="177"/>
      <c r="N139" s="174"/>
      <c r="O139" s="174"/>
      <c r="P139" s="174"/>
      <c r="Q139" s="334"/>
      <c r="R139" s="334"/>
      <c r="S139" s="321"/>
      <c r="AM139" s="174"/>
      <c r="AN139" s="174"/>
      <c r="AO139" s="174"/>
      <c r="AP139" s="174"/>
      <c r="AQ139" s="334"/>
      <c r="AR139" s="334"/>
      <c r="AS139" s="177"/>
      <c r="AT139" s="177"/>
      <c r="AU139" s="174"/>
      <c r="AV139" s="20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334"/>
      <c r="BM139" s="334"/>
      <c r="BN139" s="177"/>
      <c r="BO139" s="177"/>
      <c r="BP139" s="174"/>
      <c r="BQ139" s="20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334"/>
    </row>
    <row r="140" spans="1:85" ht="16.5" customHeight="1" x14ac:dyDescent="0.2">
      <c r="A140" s="334"/>
      <c r="B140" s="174"/>
      <c r="C140" s="174"/>
      <c r="D140" s="175"/>
      <c r="E140" s="175"/>
      <c r="F140" s="175"/>
      <c r="G140" s="175"/>
      <c r="H140" s="174"/>
      <c r="I140" s="177"/>
      <c r="J140" s="177"/>
      <c r="K140" s="177"/>
      <c r="L140" s="177"/>
      <c r="M140" s="177"/>
      <c r="N140" s="174"/>
      <c r="O140" s="174"/>
      <c r="P140" s="174"/>
      <c r="Q140" s="334"/>
      <c r="R140" s="334"/>
      <c r="S140" s="321"/>
      <c r="AM140" s="174"/>
      <c r="AN140" s="174"/>
      <c r="AO140" s="174"/>
      <c r="AP140" s="174"/>
      <c r="AQ140" s="334"/>
      <c r="AR140" s="334"/>
      <c r="AS140" s="177"/>
      <c r="AT140" s="177"/>
      <c r="AU140" s="174"/>
      <c r="AV140" s="20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334"/>
      <c r="BM140" s="334"/>
      <c r="BN140" s="177"/>
      <c r="BO140" s="177"/>
      <c r="BP140" s="174"/>
      <c r="BQ140" s="20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334"/>
    </row>
    <row r="141" spans="1:85" ht="16.5" customHeight="1" x14ac:dyDescent="0.2">
      <c r="A141" s="334"/>
      <c r="B141" s="174"/>
      <c r="C141" s="174"/>
      <c r="D141" s="175"/>
      <c r="E141" s="175"/>
      <c r="F141" s="175"/>
      <c r="G141" s="175"/>
      <c r="H141" s="174"/>
      <c r="I141" s="177"/>
      <c r="J141" s="177"/>
      <c r="K141" s="177"/>
      <c r="L141" s="177"/>
      <c r="M141" s="177"/>
      <c r="N141" s="174"/>
      <c r="O141" s="174"/>
      <c r="P141" s="174"/>
      <c r="Q141" s="334"/>
      <c r="R141" s="334"/>
      <c r="S141" s="321"/>
      <c r="AM141" s="174"/>
      <c r="AN141" s="174"/>
      <c r="AO141" s="174"/>
      <c r="AP141" s="174"/>
      <c r="AQ141" s="334"/>
      <c r="AR141" s="334"/>
      <c r="AS141" s="177"/>
      <c r="AT141" s="177"/>
      <c r="AU141" s="174"/>
      <c r="AV141" s="20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334"/>
      <c r="BM141" s="334"/>
      <c r="BN141" s="177"/>
      <c r="BO141" s="177"/>
      <c r="BP141" s="174"/>
      <c r="BQ141" s="20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334"/>
    </row>
    <row r="142" spans="1:85" ht="16.5" customHeight="1" x14ac:dyDescent="0.2">
      <c r="A142" s="334"/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0"/>
      <c r="R142" s="170"/>
      <c r="S142" s="324"/>
      <c r="AM142" s="174"/>
      <c r="AN142" s="174"/>
      <c r="AO142" s="174"/>
      <c r="AP142" s="174"/>
      <c r="AQ142" s="170"/>
      <c r="AR142" s="334"/>
      <c r="AS142" s="177"/>
      <c r="AT142" s="177"/>
      <c r="AU142" s="174"/>
      <c r="AV142" s="20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334"/>
      <c r="BM142" s="334"/>
      <c r="BN142" s="177"/>
      <c r="BO142" s="177"/>
      <c r="BP142" s="174"/>
      <c r="BQ142" s="20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334"/>
    </row>
    <row r="143" spans="1:85" ht="16.5" customHeight="1" x14ac:dyDescent="0.2">
      <c r="A143" s="334"/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0"/>
      <c r="R143" s="170"/>
      <c r="S143" s="324"/>
      <c r="AM143" s="174"/>
      <c r="AN143" s="174"/>
      <c r="AO143" s="174"/>
      <c r="AP143" s="174"/>
      <c r="AQ143" s="170"/>
      <c r="AR143" s="334"/>
      <c r="AS143" s="177"/>
      <c r="AT143" s="177"/>
      <c r="AU143" s="174"/>
      <c r="AV143" s="20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334"/>
      <c r="BM143" s="334"/>
      <c r="BN143" s="177"/>
      <c r="BO143" s="177"/>
      <c r="BP143" s="174"/>
      <c r="BQ143" s="20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334"/>
    </row>
    <row r="144" spans="1:85" ht="16.5" customHeight="1" x14ac:dyDescent="0.2">
      <c r="A144" s="334"/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0"/>
      <c r="R144" s="170"/>
      <c r="S144" s="324"/>
      <c r="AM144" s="174"/>
      <c r="AN144" s="174"/>
      <c r="AO144" s="174"/>
      <c r="AP144" s="174"/>
      <c r="AQ144" s="170"/>
      <c r="AR144" s="334"/>
      <c r="AS144" s="177"/>
      <c r="AT144" s="177"/>
      <c r="AU144" s="174"/>
      <c r="AV144" s="20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334"/>
      <c r="BM144" s="334"/>
      <c r="BN144" s="177"/>
      <c r="BO144" s="177"/>
      <c r="BP144" s="174"/>
      <c r="BQ144" s="20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334"/>
    </row>
    <row r="145" spans="1:85" ht="16.5" customHeight="1" x14ac:dyDescent="0.2">
      <c r="A145" s="334"/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0"/>
      <c r="R145" s="170"/>
      <c r="S145" s="324"/>
      <c r="AM145" s="174"/>
      <c r="AN145" s="174"/>
      <c r="AO145" s="174"/>
      <c r="AP145" s="174"/>
      <c r="AQ145" s="170"/>
      <c r="AR145" s="334"/>
      <c r="AS145" s="177"/>
      <c r="AT145" s="177"/>
      <c r="AU145" s="174"/>
      <c r="AV145" s="20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334"/>
      <c r="BM145" s="334"/>
      <c r="BN145" s="177"/>
      <c r="BO145" s="177"/>
      <c r="BP145" s="174"/>
      <c r="BQ145" s="20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334"/>
    </row>
    <row r="146" spans="1:85" ht="16.5" customHeight="1" x14ac:dyDescent="0.2">
      <c r="A146" s="170"/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24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</row>
    <row r="147" spans="1:85" ht="16.5" customHeight="1" x14ac:dyDescent="0.2">
      <c r="A147" s="170"/>
      <c r="B147" s="407" t="s">
        <v>658</v>
      </c>
      <c r="C147" s="407"/>
      <c r="D147" s="407"/>
      <c r="E147" s="407"/>
      <c r="F147" s="407"/>
      <c r="G147" s="407"/>
      <c r="H147" s="407"/>
      <c r="I147" s="407"/>
      <c r="J147" s="407"/>
      <c r="K147" s="407"/>
      <c r="L147" s="407"/>
      <c r="M147" s="407"/>
      <c r="N147" s="407"/>
      <c r="O147" s="407"/>
      <c r="P147" s="407"/>
      <c r="Q147" s="170"/>
      <c r="R147" s="177"/>
      <c r="S147" s="177"/>
      <c r="T147" s="194"/>
      <c r="U147" s="175"/>
      <c r="V147" s="174"/>
      <c r="W147" s="174"/>
      <c r="X147" s="174"/>
      <c r="Y147" s="174"/>
      <c r="Z147" s="177"/>
      <c r="AA147" s="177"/>
      <c r="AB147" s="177"/>
      <c r="AC147" s="177"/>
      <c r="AD147" s="177"/>
      <c r="AE147" s="174"/>
      <c r="AF147" s="194"/>
      <c r="AG147" s="175"/>
      <c r="AH147" s="174"/>
      <c r="AI147" s="174"/>
      <c r="AJ147" s="174"/>
      <c r="AK147" s="174"/>
      <c r="AL147" s="177"/>
      <c r="AM147" s="177"/>
      <c r="AN147" s="177"/>
      <c r="AO147" s="177"/>
      <c r="AP147" s="177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</row>
    <row r="148" spans="1:85" ht="16.5" customHeight="1" x14ac:dyDescent="0.2">
      <c r="A148" s="334"/>
      <c r="B148" s="172" t="s">
        <v>146</v>
      </c>
      <c r="C148" s="172">
        <f>+C2</f>
        <v>17</v>
      </c>
      <c r="P148" s="173"/>
      <c r="Q148" s="334"/>
      <c r="R148" s="177"/>
      <c r="S148" s="177"/>
      <c r="T148" s="194"/>
      <c r="U148" s="175"/>
      <c r="V148" s="174"/>
      <c r="W148" s="174"/>
      <c r="X148" s="174"/>
      <c r="Y148" s="174"/>
      <c r="Z148" s="177"/>
      <c r="AA148" s="177"/>
      <c r="AB148" s="177"/>
      <c r="AC148" s="177"/>
      <c r="AD148" s="177"/>
      <c r="AE148" s="174"/>
      <c r="AF148" s="194"/>
      <c r="AG148" s="175"/>
      <c r="AH148" s="174"/>
      <c r="AI148" s="174"/>
      <c r="AJ148" s="174"/>
      <c r="AK148" s="174"/>
      <c r="AL148" s="177"/>
      <c r="AM148" s="177"/>
      <c r="AN148" s="177"/>
      <c r="AO148" s="177"/>
      <c r="AP148" s="177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</row>
    <row r="149" spans="1:85" ht="16.5" customHeight="1" thickBot="1" x14ac:dyDescent="0.3">
      <c r="A149" s="334"/>
      <c r="B149" s="267" t="s">
        <v>614</v>
      </c>
      <c r="C149" s="180" t="s">
        <v>152</v>
      </c>
      <c r="D149" s="180"/>
      <c r="E149" s="181"/>
      <c r="F149" s="180"/>
      <c r="G149" s="182" t="s">
        <v>8</v>
      </c>
      <c r="H149" s="182" t="s">
        <v>9</v>
      </c>
      <c r="I149" s="182" t="s">
        <v>10</v>
      </c>
      <c r="J149" s="182" t="s">
        <v>12</v>
      </c>
      <c r="K149" s="182" t="s">
        <v>13</v>
      </c>
      <c r="L149" s="182" t="s">
        <v>11</v>
      </c>
      <c r="M149" s="182" t="s">
        <v>5</v>
      </c>
      <c r="N149" s="182" t="s">
        <v>14</v>
      </c>
      <c r="O149" s="182" t="s">
        <v>3</v>
      </c>
      <c r="P149" s="182" t="str">
        <f>"Week "&amp;TEXT(C148-1,"##")</f>
        <v>Week 16</v>
      </c>
      <c r="Q149" s="334"/>
      <c r="R149" s="177"/>
      <c r="S149" s="177"/>
      <c r="T149" s="194"/>
      <c r="U149" s="175"/>
      <c r="V149" s="174"/>
      <c r="W149" s="174"/>
      <c r="X149" s="174"/>
      <c r="Y149" s="174"/>
      <c r="Z149" s="177"/>
      <c r="AA149" s="177"/>
      <c r="AB149" s="177"/>
      <c r="AC149" s="177"/>
      <c r="AD149" s="177"/>
      <c r="AE149" s="174"/>
      <c r="AF149" s="194"/>
      <c r="AG149" s="175"/>
      <c r="AH149" s="174"/>
      <c r="AI149" s="174"/>
      <c r="AJ149" s="174"/>
      <c r="AK149" s="174"/>
      <c r="AL149" s="177"/>
      <c r="AM149" s="177"/>
      <c r="AN149" s="177"/>
      <c r="AO149" s="177"/>
      <c r="AP149" s="177"/>
      <c r="AQ149" s="174"/>
      <c r="AR149" s="174"/>
      <c r="AS149" s="179"/>
      <c r="AT149" s="179"/>
      <c r="AU149" s="174"/>
      <c r="AV149" s="179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9"/>
      <c r="BO149" s="179"/>
      <c r="BP149" s="174"/>
      <c r="BQ149" s="179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</row>
    <row r="150" spans="1:85" ht="16.5" customHeight="1" x14ac:dyDescent="0.25">
      <c r="A150" s="334"/>
      <c r="B150" s="271" t="s">
        <v>615</v>
      </c>
      <c r="C150" s="272" t="s">
        <v>173</v>
      </c>
      <c r="D150" s="176"/>
      <c r="E150" s="184"/>
      <c r="F150" s="176"/>
      <c r="G150" s="332">
        <f>SUMIF($C$4:$C$11,$C150,G$4:G$11)+SUMIF($C$163:$C$170,$C150,G$163:G$170)</f>
        <v>12</v>
      </c>
      <c r="H150" s="362">
        <f t="shared" ref="H150:I150" si="155">SUMIF($C$4:$C$11,$C150,H$4:H$11)+SUMIF($C$163:$C$170,$C150,H$163:H$170)</f>
        <v>2</v>
      </c>
      <c r="I150" s="362">
        <f t="shared" si="155"/>
        <v>3</v>
      </c>
      <c r="J150" s="332">
        <f t="shared" ref="J150:J157" si="156">G150*2+I150*1</f>
        <v>27</v>
      </c>
      <c r="K150" s="185">
        <f t="shared" ref="K150:K157" si="157">+J150/((G150+H150+I150)*2)</f>
        <v>0.79411764705882348</v>
      </c>
      <c r="L150" s="362">
        <f t="shared" ref="L150:O150" si="158">SUMIF($C$4:$C$11,$C150,L$4:L$11)+SUMIF($C$163:$C$170,$C150,L$163:L$170)</f>
        <v>55</v>
      </c>
      <c r="M150" s="362">
        <f t="shared" si="158"/>
        <v>26</v>
      </c>
      <c r="N150" s="362">
        <f t="shared" si="158"/>
        <v>84</v>
      </c>
      <c r="O150" s="362">
        <f t="shared" si="158"/>
        <v>22</v>
      </c>
      <c r="P150" s="332">
        <v>1</v>
      </c>
      <c r="Q150" s="334"/>
      <c r="R150" s="177"/>
      <c r="S150" s="177"/>
      <c r="T150" s="194"/>
      <c r="U150" s="175"/>
      <c r="V150" s="174"/>
      <c r="W150" s="174"/>
      <c r="X150" s="174"/>
      <c r="Y150" s="174"/>
      <c r="Z150" s="177"/>
      <c r="AA150" s="177"/>
      <c r="AB150" s="177"/>
      <c r="AC150" s="177"/>
      <c r="AD150" s="177"/>
      <c r="AE150" s="174"/>
      <c r="AF150" s="194"/>
      <c r="AG150" s="175"/>
      <c r="AH150" s="174"/>
      <c r="AI150" s="174"/>
      <c r="AJ150" s="174"/>
      <c r="AK150" s="174"/>
      <c r="AL150" s="177"/>
      <c r="AM150" s="177"/>
      <c r="AN150" s="177"/>
      <c r="AO150" s="177"/>
      <c r="AP150" s="177"/>
      <c r="AQ150" s="174"/>
      <c r="AR150" s="174"/>
      <c r="BL150" s="174"/>
      <c r="BM150" s="174"/>
      <c r="BN150" s="177"/>
      <c r="BO150" s="177"/>
      <c r="BP150" s="174"/>
      <c r="BQ150" s="20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</row>
    <row r="151" spans="1:85" ht="16.5" customHeight="1" x14ac:dyDescent="0.25">
      <c r="A151" s="334"/>
      <c r="B151" s="271" t="s">
        <v>616</v>
      </c>
      <c r="C151" s="184" t="s">
        <v>23</v>
      </c>
      <c r="D151" s="176"/>
      <c r="E151" s="184"/>
      <c r="F151" s="176"/>
      <c r="G151" s="332">
        <f t="shared" ref="G151:I157" si="159">SUMIF($C$4:$C$11,$C151,G$4:G$11)+SUMIF($C$164:$C$170,$C151,G$164:G$170)</f>
        <v>10</v>
      </c>
      <c r="H151" s="332">
        <f t="shared" si="159"/>
        <v>6</v>
      </c>
      <c r="I151" s="332">
        <f t="shared" si="159"/>
        <v>1</v>
      </c>
      <c r="J151" s="332">
        <f t="shared" si="156"/>
        <v>21</v>
      </c>
      <c r="K151" s="185">
        <f t="shared" si="157"/>
        <v>0.61764705882352944</v>
      </c>
      <c r="L151" s="332">
        <f t="shared" ref="L151:O157" si="160">SUMIF($C$4:$C$11,$C151,L$4:L$11)+SUMIF($C$164:$C$170,$C151,L$164:L$170)</f>
        <v>55</v>
      </c>
      <c r="M151" s="332">
        <f t="shared" si="160"/>
        <v>50</v>
      </c>
      <c r="N151" s="332">
        <f t="shared" si="160"/>
        <v>88</v>
      </c>
      <c r="O151" s="332">
        <f t="shared" si="160"/>
        <v>14</v>
      </c>
      <c r="P151" s="332">
        <v>2</v>
      </c>
      <c r="Q151" s="334"/>
      <c r="R151" s="177"/>
      <c r="S151" s="177"/>
      <c r="T151" s="194"/>
      <c r="U151" s="175"/>
      <c r="V151" s="174"/>
      <c r="W151" s="174"/>
      <c r="X151" s="174"/>
      <c r="Y151" s="174"/>
      <c r="Z151" s="177"/>
      <c r="AA151" s="177"/>
      <c r="AB151" s="177"/>
      <c r="AC151" s="177"/>
      <c r="AD151" s="177"/>
      <c r="AE151" s="174"/>
      <c r="AF151" s="194"/>
      <c r="AG151" s="175"/>
      <c r="AH151" s="174"/>
      <c r="AI151" s="174"/>
      <c r="AJ151" s="174"/>
      <c r="AK151" s="174"/>
      <c r="AL151" s="177"/>
      <c r="AM151" s="177"/>
      <c r="AN151" s="177"/>
      <c r="AO151" s="177"/>
      <c r="AP151" s="177"/>
      <c r="AQ151" s="174"/>
      <c r="AR151" s="174"/>
      <c r="BL151" s="174"/>
      <c r="BM151" s="174"/>
      <c r="BN151" s="177"/>
      <c r="BO151" s="177"/>
      <c r="BP151" s="174"/>
      <c r="BQ151" s="248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</row>
    <row r="152" spans="1:85" ht="16.5" customHeight="1" x14ac:dyDescent="0.25">
      <c r="A152" s="334"/>
      <c r="B152" s="271" t="s">
        <v>617</v>
      </c>
      <c r="C152" s="184" t="s">
        <v>86</v>
      </c>
      <c r="D152" s="176"/>
      <c r="E152" s="184"/>
      <c r="F152" s="176"/>
      <c r="G152" s="332">
        <f t="shared" si="159"/>
        <v>10</v>
      </c>
      <c r="H152" s="332">
        <f t="shared" si="159"/>
        <v>6</v>
      </c>
      <c r="I152" s="332">
        <f t="shared" si="159"/>
        <v>1</v>
      </c>
      <c r="J152" s="332">
        <f t="shared" si="156"/>
        <v>21</v>
      </c>
      <c r="K152" s="185">
        <f t="shared" si="157"/>
        <v>0.61764705882352944</v>
      </c>
      <c r="L152" s="332">
        <f t="shared" si="160"/>
        <v>49</v>
      </c>
      <c r="M152" s="332">
        <f t="shared" si="160"/>
        <v>29</v>
      </c>
      <c r="N152" s="332">
        <f t="shared" si="160"/>
        <v>81</v>
      </c>
      <c r="O152" s="332">
        <f t="shared" si="160"/>
        <v>24</v>
      </c>
      <c r="P152" s="332">
        <v>3</v>
      </c>
      <c r="Q152" s="334"/>
      <c r="R152" s="177"/>
      <c r="S152" s="177"/>
      <c r="T152" s="194"/>
      <c r="U152" s="175"/>
      <c r="V152" s="174"/>
      <c r="W152" s="174"/>
      <c r="X152" s="174"/>
      <c r="Y152" s="174"/>
      <c r="Z152" s="177"/>
      <c r="AA152" s="177"/>
      <c r="AB152" s="177"/>
      <c r="AC152" s="177"/>
      <c r="AD152" s="177"/>
      <c r="AE152" s="174"/>
      <c r="AF152" s="194"/>
      <c r="AG152" s="175"/>
      <c r="AH152" s="174"/>
      <c r="AI152" s="174"/>
      <c r="AJ152" s="174"/>
      <c r="AK152" s="174"/>
      <c r="AL152" s="177"/>
      <c r="AM152" s="177"/>
      <c r="AN152" s="177"/>
      <c r="AO152" s="177"/>
      <c r="AP152" s="177"/>
      <c r="AQ152" s="174"/>
      <c r="AR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</row>
    <row r="153" spans="1:85" ht="16.5" customHeight="1" x14ac:dyDescent="0.25">
      <c r="A153" s="334"/>
      <c r="B153" s="271" t="s">
        <v>618</v>
      </c>
      <c r="C153" s="272" t="s">
        <v>172</v>
      </c>
      <c r="D153" s="176"/>
      <c r="E153" s="176"/>
      <c r="F153" s="176"/>
      <c r="G153" s="332">
        <f t="shared" si="159"/>
        <v>6</v>
      </c>
      <c r="H153" s="332">
        <f t="shared" si="159"/>
        <v>6</v>
      </c>
      <c r="I153" s="332">
        <f t="shared" si="159"/>
        <v>5</v>
      </c>
      <c r="J153" s="332">
        <f t="shared" si="156"/>
        <v>17</v>
      </c>
      <c r="K153" s="185">
        <f t="shared" si="157"/>
        <v>0.5</v>
      </c>
      <c r="L153" s="332">
        <f t="shared" si="160"/>
        <v>44</v>
      </c>
      <c r="M153" s="332">
        <f t="shared" si="160"/>
        <v>39</v>
      </c>
      <c r="N153" s="332">
        <f t="shared" si="160"/>
        <v>65</v>
      </c>
      <c r="O153" s="332">
        <f t="shared" si="160"/>
        <v>28</v>
      </c>
      <c r="P153" s="332">
        <v>4</v>
      </c>
      <c r="Q153" s="334"/>
      <c r="R153" s="249"/>
      <c r="S153" s="249"/>
      <c r="T153" s="194"/>
      <c r="U153" s="175"/>
      <c r="V153" s="174"/>
      <c r="W153" s="174"/>
      <c r="X153" s="174"/>
      <c r="Y153" s="174"/>
      <c r="Z153" s="177"/>
      <c r="AA153" s="177"/>
      <c r="AB153" s="177"/>
      <c r="AC153" s="177"/>
      <c r="AD153" s="177"/>
      <c r="AE153" s="174"/>
      <c r="AF153" s="194"/>
      <c r="AG153" s="175"/>
      <c r="AH153" s="174"/>
      <c r="AI153" s="174"/>
      <c r="AJ153" s="174"/>
      <c r="AK153" s="174"/>
      <c r="AL153" s="177"/>
      <c r="AM153" s="177"/>
      <c r="AN153" s="177"/>
      <c r="AO153" s="177"/>
      <c r="AP153" s="177"/>
      <c r="AQ153" s="174"/>
      <c r="AR153" s="174"/>
      <c r="BL153" s="174"/>
      <c r="BM153" s="174"/>
      <c r="BN153" s="175"/>
      <c r="BO153" s="175"/>
      <c r="BP153" s="174"/>
      <c r="BQ153" s="205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</row>
    <row r="154" spans="1:85" ht="16.5" customHeight="1" x14ac:dyDescent="0.25">
      <c r="A154" s="334"/>
      <c r="B154" s="271" t="s">
        <v>619</v>
      </c>
      <c r="C154" s="184" t="s">
        <v>53</v>
      </c>
      <c r="D154" s="176"/>
      <c r="E154" s="184"/>
      <c r="F154" s="176"/>
      <c r="G154" s="332">
        <f t="shared" si="159"/>
        <v>7</v>
      </c>
      <c r="H154" s="332">
        <f t="shared" si="159"/>
        <v>8</v>
      </c>
      <c r="I154" s="332">
        <f t="shared" si="159"/>
        <v>2</v>
      </c>
      <c r="J154" s="332">
        <f t="shared" si="156"/>
        <v>16</v>
      </c>
      <c r="K154" s="185">
        <f t="shared" si="157"/>
        <v>0.47058823529411764</v>
      </c>
      <c r="L154" s="332">
        <f t="shared" si="160"/>
        <v>54</v>
      </c>
      <c r="M154" s="332">
        <f t="shared" si="160"/>
        <v>54</v>
      </c>
      <c r="N154" s="332">
        <f t="shared" si="160"/>
        <v>74</v>
      </c>
      <c r="O154" s="332">
        <f t="shared" si="160"/>
        <v>30</v>
      </c>
      <c r="P154" s="332">
        <v>5</v>
      </c>
      <c r="Q154" s="334"/>
      <c r="R154" s="249"/>
      <c r="S154" s="249"/>
      <c r="T154" s="194"/>
      <c r="U154" s="175"/>
      <c r="V154" s="174"/>
      <c r="W154" s="174"/>
      <c r="X154" s="174"/>
      <c r="Y154" s="174"/>
      <c r="Z154" s="177"/>
      <c r="AA154" s="177"/>
      <c r="AB154" s="177"/>
      <c r="AC154" s="177"/>
      <c r="AD154" s="177"/>
      <c r="AE154" s="174"/>
      <c r="AF154" s="194"/>
      <c r="AG154" s="175"/>
      <c r="AH154" s="174"/>
      <c r="AI154" s="174"/>
      <c r="AJ154" s="174"/>
      <c r="AK154" s="174"/>
      <c r="AL154" s="177"/>
      <c r="AM154" s="177"/>
      <c r="AN154" s="177"/>
      <c r="AO154" s="177"/>
      <c r="AP154" s="177"/>
      <c r="AQ154" s="174"/>
      <c r="AR154" s="174"/>
      <c r="BL154" s="174"/>
      <c r="BM154" s="174"/>
      <c r="BN154" s="205"/>
      <c r="BO154" s="205"/>
      <c r="BP154" s="174"/>
      <c r="BQ154" s="205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</row>
    <row r="155" spans="1:85" ht="16.5" customHeight="1" x14ac:dyDescent="0.25">
      <c r="A155" s="334"/>
      <c r="B155" s="271" t="s">
        <v>620</v>
      </c>
      <c r="C155" s="184" t="s">
        <v>15</v>
      </c>
      <c r="D155" s="176"/>
      <c r="E155" s="184"/>
      <c r="F155" s="176"/>
      <c r="G155" s="332">
        <f t="shared" si="159"/>
        <v>4</v>
      </c>
      <c r="H155" s="332">
        <f t="shared" si="159"/>
        <v>6</v>
      </c>
      <c r="I155" s="332">
        <f t="shared" si="159"/>
        <v>7</v>
      </c>
      <c r="J155" s="332">
        <f t="shared" si="156"/>
        <v>15</v>
      </c>
      <c r="K155" s="185">
        <f t="shared" si="157"/>
        <v>0.44117647058823528</v>
      </c>
      <c r="L155" s="332">
        <f t="shared" si="160"/>
        <v>58</v>
      </c>
      <c r="M155" s="332">
        <f t="shared" si="160"/>
        <v>58</v>
      </c>
      <c r="N155" s="332">
        <f t="shared" si="160"/>
        <v>80</v>
      </c>
      <c r="O155" s="332">
        <f t="shared" si="160"/>
        <v>18</v>
      </c>
      <c r="P155" s="332">
        <v>6</v>
      </c>
      <c r="Q155" s="334"/>
      <c r="R155" s="249"/>
      <c r="S155" s="249"/>
      <c r="T155" s="194"/>
      <c r="U155" s="175"/>
      <c r="V155" s="174"/>
      <c r="W155" s="174"/>
      <c r="X155" s="174"/>
      <c r="Y155" s="174"/>
      <c r="Z155" s="177"/>
      <c r="AA155" s="177"/>
      <c r="AB155" s="177"/>
      <c r="AC155" s="177"/>
      <c r="AD155" s="177"/>
      <c r="AE155" s="174"/>
      <c r="AF155" s="194"/>
      <c r="AG155" s="175"/>
      <c r="AH155" s="174"/>
      <c r="AI155" s="174"/>
      <c r="AJ155" s="174"/>
      <c r="AK155" s="174"/>
      <c r="AL155" s="177"/>
      <c r="AM155" s="177"/>
      <c r="AN155" s="177"/>
      <c r="AO155" s="177"/>
      <c r="AP155" s="177"/>
      <c r="AQ155" s="174"/>
      <c r="AR155" s="174"/>
      <c r="BL155" s="174"/>
      <c r="BM155" s="174"/>
      <c r="BN155" s="177"/>
      <c r="BO155" s="177"/>
      <c r="BP155" s="174"/>
      <c r="BQ155" s="175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</row>
    <row r="156" spans="1:85" ht="16.5" customHeight="1" x14ac:dyDescent="0.25">
      <c r="A156" s="334"/>
      <c r="B156" s="271" t="s">
        <v>621</v>
      </c>
      <c r="C156" s="184" t="s">
        <v>51</v>
      </c>
      <c r="D156" s="176"/>
      <c r="E156" s="176"/>
      <c r="F156" s="176"/>
      <c r="G156" s="332">
        <f t="shared" si="159"/>
        <v>3</v>
      </c>
      <c r="H156" s="332">
        <f t="shared" si="159"/>
        <v>11</v>
      </c>
      <c r="I156" s="332">
        <f t="shared" si="159"/>
        <v>3</v>
      </c>
      <c r="J156" s="332">
        <f t="shared" si="156"/>
        <v>9</v>
      </c>
      <c r="K156" s="185">
        <f t="shared" si="157"/>
        <v>0.26470588235294118</v>
      </c>
      <c r="L156" s="332">
        <f t="shared" si="160"/>
        <v>34</v>
      </c>
      <c r="M156" s="332">
        <f t="shared" si="160"/>
        <v>64</v>
      </c>
      <c r="N156" s="332">
        <f t="shared" si="160"/>
        <v>42</v>
      </c>
      <c r="O156" s="332">
        <f t="shared" si="160"/>
        <v>8</v>
      </c>
      <c r="P156" s="332">
        <v>7</v>
      </c>
      <c r="Q156" s="334"/>
      <c r="R156" s="249"/>
      <c r="S156" s="249"/>
      <c r="T156" s="194"/>
      <c r="U156" s="175"/>
      <c r="V156" s="174"/>
      <c r="W156" s="174"/>
      <c r="X156" s="174"/>
      <c r="Y156" s="174"/>
      <c r="Z156" s="177"/>
      <c r="AA156" s="177"/>
      <c r="AB156" s="177"/>
      <c r="AC156" s="177"/>
      <c r="AD156" s="177"/>
      <c r="AE156" s="174"/>
      <c r="AF156" s="194"/>
      <c r="AG156" s="175"/>
      <c r="AH156" s="174"/>
      <c r="AI156" s="174"/>
      <c r="AJ156" s="174"/>
      <c r="AK156" s="174"/>
      <c r="AL156" s="177"/>
      <c r="AM156" s="177"/>
      <c r="AN156" s="177"/>
      <c r="AO156" s="177"/>
      <c r="AP156" s="177"/>
      <c r="AQ156" s="174"/>
      <c r="AR156" s="174"/>
      <c r="BL156" s="174"/>
      <c r="BM156" s="174"/>
      <c r="BN156" s="177"/>
      <c r="BO156" s="177"/>
      <c r="BP156" s="174"/>
      <c r="BQ156" s="205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</row>
    <row r="157" spans="1:85" ht="16.5" customHeight="1" thickBot="1" x14ac:dyDescent="0.3">
      <c r="A157" s="334"/>
      <c r="B157" s="271" t="s">
        <v>700</v>
      </c>
      <c r="C157" s="184" t="s">
        <v>21</v>
      </c>
      <c r="D157" s="176"/>
      <c r="E157" s="176"/>
      <c r="F157" s="176"/>
      <c r="G157" s="332">
        <f t="shared" si="159"/>
        <v>4</v>
      </c>
      <c r="H157" s="332">
        <f t="shared" si="159"/>
        <v>11</v>
      </c>
      <c r="I157" s="332">
        <f t="shared" si="159"/>
        <v>2</v>
      </c>
      <c r="J157" s="332">
        <f t="shared" si="156"/>
        <v>10</v>
      </c>
      <c r="K157" s="185">
        <f t="shared" si="157"/>
        <v>0.29411764705882354</v>
      </c>
      <c r="L157" s="332">
        <f t="shared" si="160"/>
        <v>27</v>
      </c>
      <c r="M157" s="332">
        <f t="shared" si="160"/>
        <v>56</v>
      </c>
      <c r="N157" s="332">
        <f t="shared" si="160"/>
        <v>36</v>
      </c>
      <c r="O157" s="332">
        <f t="shared" si="160"/>
        <v>18</v>
      </c>
      <c r="P157" s="332">
        <v>8</v>
      </c>
      <c r="Q157" s="334"/>
      <c r="R157" s="249"/>
      <c r="S157" s="249"/>
      <c r="T157" s="194"/>
      <c r="U157" s="175"/>
      <c r="V157" s="174"/>
      <c r="W157" s="174"/>
      <c r="X157" s="174"/>
      <c r="Y157" s="174"/>
      <c r="Z157" s="177"/>
      <c r="AA157" s="177"/>
      <c r="AB157" s="177"/>
      <c r="AC157" s="177"/>
      <c r="AD157" s="177"/>
      <c r="AE157" s="174"/>
      <c r="AF157" s="194"/>
      <c r="AG157" s="175"/>
      <c r="AH157" s="174"/>
      <c r="AI157" s="174"/>
      <c r="AJ157" s="174"/>
      <c r="AK157" s="174"/>
      <c r="AL157" s="177"/>
      <c r="AM157" s="177"/>
      <c r="AN157" s="177"/>
      <c r="AO157" s="177"/>
      <c r="AP157" s="177"/>
      <c r="AQ157" s="250"/>
      <c r="AR157" s="174"/>
      <c r="BL157" s="174"/>
      <c r="BM157" s="174"/>
      <c r="BN157" s="177"/>
      <c r="BO157" s="177"/>
      <c r="BP157" s="174"/>
      <c r="BQ157" s="175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</row>
    <row r="158" spans="1:85" ht="16.5" customHeight="1" x14ac:dyDescent="0.2">
      <c r="A158" s="334"/>
      <c r="B158" s="207"/>
      <c r="C158" s="207"/>
      <c r="D158" s="207"/>
      <c r="E158" s="208"/>
      <c r="F158" s="207"/>
      <c r="G158" s="209">
        <f>SUM(G150:G157)</f>
        <v>56</v>
      </c>
      <c r="H158" s="209">
        <f>SUM(H150:H157)</f>
        <v>56</v>
      </c>
      <c r="I158" s="209">
        <f>SUM(I150:I157)</f>
        <v>24</v>
      </c>
      <c r="J158" s="209"/>
      <c r="K158" s="209"/>
      <c r="L158" s="209">
        <f>SUM(L150:L157)</f>
        <v>376</v>
      </c>
      <c r="M158" s="209">
        <f>SUM(M150:M157)</f>
        <v>376</v>
      </c>
      <c r="N158" s="209">
        <f>SUM(N150:N157)</f>
        <v>550</v>
      </c>
      <c r="O158" s="209">
        <f>SUM(O150:O157)</f>
        <v>162</v>
      </c>
      <c r="P158" s="208"/>
      <c r="Q158" s="334"/>
      <c r="R158" s="249"/>
      <c r="S158" s="249"/>
      <c r="T158" s="194"/>
      <c r="U158" s="175"/>
      <c r="V158" s="174"/>
      <c r="W158" s="174"/>
      <c r="X158" s="174"/>
      <c r="Y158" s="174"/>
      <c r="Z158" s="177"/>
      <c r="AA158" s="177"/>
      <c r="AB158" s="177"/>
      <c r="AC158" s="177"/>
      <c r="AD158" s="177"/>
      <c r="AE158" s="174"/>
      <c r="AF158" s="194"/>
      <c r="AG158" s="175"/>
      <c r="AH158" s="174"/>
      <c r="AI158" s="174"/>
      <c r="AJ158" s="174"/>
      <c r="AK158" s="174"/>
      <c r="AL158" s="177"/>
      <c r="AM158" s="177"/>
      <c r="AN158" s="177"/>
      <c r="AO158" s="177"/>
      <c r="AP158" s="177"/>
      <c r="AQ158" s="177"/>
      <c r="AR158" s="174"/>
      <c r="BL158" s="174"/>
      <c r="BM158" s="174"/>
      <c r="BN158" s="177"/>
      <c r="BO158" s="177"/>
      <c r="BP158" s="174"/>
      <c r="BQ158" s="175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</row>
    <row r="159" spans="1:85" ht="16.5" customHeight="1" x14ac:dyDescent="0.2">
      <c r="A159" s="334"/>
      <c r="B159" s="332"/>
      <c r="C159" s="184"/>
      <c r="D159" s="176"/>
      <c r="E159" s="176"/>
      <c r="F159" s="176"/>
      <c r="G159" s="332"/>
      <c r="H159" s="332"/>
      <c r="I159" s="332"/>
      <c r="J159" s="332"/>
      <c r="K159" s="185"/>
      <c r="L159" s="332"/>
      <c r="M159" s="332"/>
      <c r="N159" s="332"/>
      <c r="O159" s="332"/>
      <c r="P159" s="332"/>
      <c r="Q159" s="334"/>
      <c r="R159" s="249"/>
      <c r="S159" s="249"/>
      <c r="T159" s="194"/>
      <c r="U159" s="175"/>
      <c r="V159" s="174"/>
      <c r="W159" s="174"/>
      <c r="X159" s="174"/>
      <c r="Y159" s="174"/>
      <c r="Z159" s="177"/>
      <c r="AA159" s="177"/>
      <c r="AB159" s="177"/>
      <c r="AC159" s="177"/>
      <c r="AD159" s="177"/>
      <c r="AE159" s="174"/>
      <c r="AF159" s="194"/>
      <c r="AG159" s="175"/>
      <c r="AH159" s="174"/>
      <c r="AI159" s="174"/>
      <c r="AJ159" s="174"/>
      <c r="AK159" s="174"/>
      <c r="AL159" s="177"/>
      <c r="AM159" s="177"/>
      <c r="AN159" s="177"/>
      <c r="AO159" s="177"/>
      <c r="AP159" s="177"/>
      <c r="AQ159" s="177"/>
      <c r="AR159" s="174"/>
      <c r="BL159" s="174"/>
      <c r="BM159" s="174"/>
      <c r="BN159" s="177"/>
      <c r="BO159" s="177"/>
      <c r="BP159" s="174"/>
      <c r="BQ159" s="175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</row>
    <row r="160" spans="1:85" ht="16.5" customHeight="1" x14ac:dyDescent="0.2">
      <c r="A160" s="334"/>
      <c r="B160" s="332"/>
      <c r="C160" s="184"/>
      <c r="D160" s="176"/>
      <c r="E160" s="176"/>
      <c r="F160" s="176"/>
      <c r="G160" s="332"/>
      <c r="H160" s="332"/>
      <c r="I160" s="332"/>
      <c r="J160" s="332"/>
      <c r="K160" s="185"/>
      <c r="L160" s="332"/>
      <c r="M160" s="332"/>
      <c r="N160" s="332"/>
      <c r="O160" s="332"/>
      <c r="P160" s="332"/>
      <c r="Q160" s="334"/>
      <c r="R160" s="249"/>
      <c r="S160" s="249"/>
      <c r="T160" s="194"/>
      <c r="U160" s="175"/>
      <c r="V160" s="174"/>
      <c r="W160" s="174"/>
      <c r="X160" s="174"/>
      <c r="Y160" s="174"/>
      <c r="Z160" s="177"/>
      <c r="AA160" s="177"/>
      <c r="AB160" s="177"/>
      <c r="AC160" s="177"/>
      <c r="AD160" s="177"/>
      <c r="AE160" s="174"/>
      <c r="AF160" s="194"/>
      <c r="AG160" s="175"/>
      <c r="AH160" s="174"/>
      <c r="AI160" s="174"/>
      <c r="AJ160" s="175"/>
      <c r="AK160" s="174"/>
      <c r="AL160" s="177"/>
      <c r="AM160" s="177"/>
      <c r="AN160" s="177"/>
      <c r="AO160" s="177"/>
      <c r="AP160" s="177"/>
      <c r="AQ160" s="177"/>
      <c r="AR160" s="174"/>
      <c r="BL160" s="174"/>
      <c r="BM160" s="174"/>
      <c r="BN160" s="177"/>
      <c r="BO160" s="177"/>
      <c r="BP160" s="174"/>
      <c r="BQ160" s="175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</row>
    <row r="161" spans="1:85" ht="16.5" customHeight="1" x14ac:dyDescent="0.2">
      <c r="A161" s="178"/>
      <c r="B161" s="408" t="s">
        <v>651</v>
      </c>
      <c r="C161" s="408"/>
      <c r="D161" s="408"/>
      <c r="E161" s="408"/>
      <c r="F161" s="408"/>
      <c r="G161" s="408"/>
      <c r="H161" s="408"/>
      <c r="I161" s="408"/>
      <c r="J161" s="408"/>
      <c r="K161" s="408"/>
      <c r="L161" s="408"/>
      <c r="M161" s="408"/>
      <c r="N161" s="408"/>
      <c r="O161" s="408"/>
      <c r="P161" s="408"/>
      <c r="Q161" s="178"/>
      <c r="R161" s="249"/>
      <c r="S161" s="249"/>
      <c r="T161" s="194"/>
      <c r="U161" s="175"/>
      <c r="V161" s="174"/>
      <c r="W161" s="174"/>
      <c r="X161" s="174"/>
      <c r="Y161" s="174"/>
      <c r="Z161" s="177"/>
      <c r="AA161" s="177"/>
      <c r="AB161" s="177"/>
      <c r="AC161" s="177"/>
      <c r="AD161" s="177"/>
      <c r="AE161" s="174"/>
      <c r="AF161" s="194"/>
      <c r="AG161" s="175"/>
      <c r="AH161" s="174"/>
      <c r="AI161" s="174"/>
      <c r="AJ161" s="174"/>
      <c r="AK161" s="174"/>
      <c r="AL161" s="177"/>
      <c r="AM161" s="177"/>
      <c r="AN161" s="177"/>
      <c r="AO161" s="177"/>
      <c r="AP161" s="177"/>
      <c r="AQ161" s="177"/>
      <c r="AR161" s="174"/>
      <c r="BL161" s="174"/>
      <c r="BM161" s="174"/>
      <c r="BN161" s="177"/>
      <c r="BO161" s="177"/>
      <c r="BP161" s="174"/>
      <c r="BQ161" s="175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</row>
    <row r="162" spans="1:85" ht="16.5" customHeight="1" thickBot="1" x14ac:dyDescent="0.3">
      <c r="A162" s="178"/>
      <c r="B162" s="267" t="s">
        <v>151</v>
      </c>
      <c r="C162" s="267" t="s">
        <v>152</v>
      </c>
      <c r="D162" s="267"/>
      <c r="E162" s="268"/>
      <c r="F162" s="267"/>
      <c r="G162" s="269" t="s">
        <v>8</v>
      </c>
      <c r="H162" s="269" t="s">
        <v>9</v>
      </c>
      <c r="I162" s="269" t="s">
        <v>10</v>
      </c>
      <c r="J162" s="269" t="s">
        <v>12</v>
      </c>
      <c r="K162" s="269" t="s">
        <v>13</v>
      </c>
      <c r="L162" s="269" t="s">
        <v>11</v>
      </c>
      <c r="M162" s="269" t="s">
        <v>5</v>
      </c>
      <c r="N162" s="269" t="s">
        <v>14</v>
      </c>
      <c r="O162" s="269" t="s">
        <v>3</v>
      </c>
      <c r="P162" s="269" t="s">
        <v>668</v>
      </c>
      <c r="Q162" s="178"/>
      <c r="R162" s="249"/>
      <c r="S162" s="249"/>
      <c r="T162" s="194"/>
      <c r="U162" s="175"/>
      <c r="V162" s="174"/>
      <c r="W162" s="174"/>
      <c r="X162" s="174"/>
      <c r="Y162" s="174"/>
      <c r="Z162" s="177"/>
      <c r="AA162" s="177"/>
      <c r="AB162" s="177"/>
      <c r="AC162" s="177"/>
      <c r="AD162" s="177"/>
      <c r="AE162" s="174"/>
      <c r="AF162" s="194"/>
      <c r="AG162" s="175"/>
      <c r="AH162" s="174"/>
      <c r="AI162" s="174"/>
      <c r="AJ162" s="174"/>
      <c r="AK162" s="174"/>
      <c r="AL162" s="177"/>
      <c r="AM162" s="177"/>
      <c r="AN162" s="177"/>
      <c r="AO162" s="177"/>
      <c r="AP162" s="177"/>
      <c r="AQ162" s="177"/>
      <c r="AR162" s="174"/>
      <c r="AS162" s="176"/>
      <c r="AT162" s="176"/>
      <c r="AU162" s="174"/>
      <c r="AV162" s="176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7"/>
      <c r="BO162" s="177"/>
      <c r="BP162" s="174"/>
      <c r="BQ162" s="175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</row>
    <row r="163" spans="1:85" ht="16.5" customHeight="1" x14ac:dyDescent="0.25">
      <c r="A163" s="178"/>
      <c r="B163" s="362">
        <v>5</v>
      </c>
      <c r="C163" s="272" t="s">
        <v>173</v>
      </c>
      <c r="D163" s="259"/>
      <c r="E163" s="272"/>
      <c r="F163" s="259"/>
      <c r="G163" s="271">
        <v>10</v>
      </c>
      <c r="H163" s="271">
        <v>2</v>
      </c>
      <c r="I163" s="271">
        <v>3</v>
      </c>
      <c r="J163" s="271">
        <v>23</v>
      </c>
      <c r="K163" s="273">
        <v>0.76666666666666672</v>
      </c>
      <c r="L163" s="271">
        <v>47</v>
      </c>
      <c r="M163" s="271">
        <v>23</v>
      </c>
      <c r="N163" s="271">
        <v>75</v>
      </c>
      <c r="O163" s="271">
        <v>20</v>
      </c>
      <c r="P163" s="271">
        <v>1</v>
      </c>
      <c r="Q163" s="178"/>
      <c r="R163" s="249"/>
      <c r="S163" s="249"/>
      <c r="T163" s="194"/>
      <c r="U163" s="175"/>
      <c r="V163" s="174"/>
      <c r="W163" s="174"/>
      <c r="X163" s="174"/>
      <c r="Y163" s="174"/>
      <c r="Z163" s="177"/>
      <c r="AA163" s="177"/>
      <c r="AB163" s="177"/>
      <c r="AC163" s="177"/>
      <c r="AD163" s="177"/>
      <c r="AE163" s="174"/>
      <c r="AF163" s="174"/>
      <c r="AG163" s="175"/>
      <c r="AH163" s="174"/>
      <c r="AI163" s="174"/>
      <c r="AJ163" s="174"/>
      <c r="AK163" s="174"/>
      <c r="AL163" s="177"/>
      <c r="AM163" s="177"/>
      <c r="AN163" s="177"/>
      <c r="AO163" s="177"/>
      <c r="AP163" s="177"/>
      <c r="AQ163" s="177"/>
      <c r="AR163" s="174"/>
      <c r="AS163" s="177"/>
      <c r="AT163" s="177"/>
      <c r="AU163" s="174"/>
      <c r="AV163" s="175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205"/>
      <c r="BO163" s="205"/>
      <c r="BP163" s="174"/>
      <c r="BQ163" s="205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</row>
    <row r="164" spans="1:85" ht="16.5" customHeight="1" x14ac:dyDescent="0.25">
      <c r="A164" s="178"/>
      <c r="B164" s="332">
        <v>8</v>
      </c>
      <c r="C164" s="272" t="s">
        <v>23</v>
      </c>
      <c r="D164" s="259"/>
      <c r="E164" s="259"/>
      <c r="F164" s="259"/>
      <c r="G164" s="271">
        <v>9</v>
      </c>
      <c r="H164" s="271">
        <v>5</v>
      </c>
      <c r="I164" s="271">
        <v>1</v>
      </c>
      <c r="J164" s="271">
        <v>19</v>
      </c>
      <c r="K164" s="273">
        <v>0.6333333333333333</v>
      </c>
      <c r="L164" s="271">
        <v>47</v>
      </c>
      <c r="M164" s="271">
        <v>41</v>
      </c>
      <c r="N164" s="271">
        <v>76</v>
      </c>
      <c r="O164" s="271">
        <v>14</v>
      </c>
      <c r="P164" s="271">
        <v>3</v>
      </c>
      <c r="Q164" s="178"/>
      <c r="R164" s="249"/>
      <c r="S164" s="249"/>
      <c r="T164" s="194"/>
      <c r="U164" s="175"/>
      <c r="V164" s="174"/>
      <c r="W164" s="174"/>
      <c r="X164" s="174"/>
      <c r="Y164" s="174"/>
      <c r="Z164" s="177"/>
      <c r="AA164" s="177"/>
      <c r="AB164" s="177"/>
      <c r="AC164" s="177"/>
      <c r="AD164" s="177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7"/>
      <c r="AR164" s="174"/>
      <c r="BL164" s="174"/>
      <c r="BM164" s="174"/>
      <c r="BN164" s="177"/>
      <c r="BO164" s="177"/>
      <c r="BP164" s="174"/>
      <c r="BQ164" s="175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</row>
    <row r="165" spans="1:85" ht="16.5" customHeight="1" x14ac:dyDescent="0.25">
      <c r="A165" s="178"/>
      <c r="B165" s="332">
        <v>7</v>
      </c>
      <c r="C165" s="272" t="s">
        <v>86</v>
      </c>
      <c r="D165" s="259"/>
      <c r="E165" s="272"/>
      <c r="F165" s="259"/>
      <c r="G165" s="271">
        <v>8</v>
      </c>
      <c r="H165" s="271">
        <v>6</v>
      </c>
      <c r="I165" s="271">
        <v>1</v>
      </c>
      <c r="J165" s="271">
        <v>17</v>
      </c>
      <c r="K165" s="273">
        <v>0.56666666666666665</v>
      </c>
      <c r="L165" s="271">
        <v>42</v>
      </c>
      <c r="M165" s="271">
        <v>26</v>
      </c>
      <c r="N165" s="271">
        <v>68</v>
      </c>
      <c r="O165" s="271">
        <v>20</v>
      </c>
      <c r="P165" s="271">
        <v>2</v>
      </c>
      <c r="Q165" s="178"/>
      <c r="R165" s="249"/>
      <c r="S165" s="249"/>
      <c r="T165" s="174"/>
      <c r="U165" s="175"/>
      <c r="V165" s="174"/>
      <c r="W165" s="174"/>
      <c r="X165" s="174"/>
      <c r="Y165" s="174"/>
      <c r="Z165" s="177"/>
      <c r="AA165" s="177"/>
      <c r="AB165" s="177"/>
      <c r="AC165" s="177"/>
      <c r="AD165" s="177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7"/>
      <c r="AR165" s="174"/>
      <c r="BL165" s="174"/>
      <c r="BM165" s="174"/>
      <c r="BN165" s="177"/>
      <c r="BO165" s="177"/>
      <c r="BP165" s="174"/>
      <c r="BQ165" s="175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</row>
    <row r="166" spans="1:85" ht="16.5" customHeight="1" x14ac:dyDescent="0.25">
      <c r="A166" s="178"/>
      <c r="B166" s="332">
        <v>2</v>
      </c>
      <c r="C166" s="272" t="s">
        <v>172</v>
      </c>
      <c r="D166" s="259"/>
      <c r="E166" s="259"/>
      <c r="F166" s="259"/>
      <c r="G166" s="271">
        <v>6</v>
      </c>
      <c r="H166" s="271">
        <v>5</v>
      </c>
      <c r="I166" s="271">
        <v>4</v>
      </c>
      <c r="J166" s="271">
        <v>16</v>
      </c>
      <c r="K166" s="273">
        <v>0.53333333333333333</v>
      </c>
      <c r="L166" s="271">
        <v>38</v>
      </c>
      <c r="M166" s="271">
        <v>32</v>
      </c>
      <c r="N166" s="271">
        <v>55</v>
      </c>
      <c r="O166" s="271">
        <v>18</v>
      </c>
      <c r="P166" s="271">
        <v>4</v>
      </c>
      <c r="Q166" s="178"/>
      <c r="R166" s="249"/>
      <c r="S166" s="249"/>
      <c r="T166" s="174"/>
      <c r="U166" s="175"/>
      <c r="V166" s="174"/>
      <c r="W166" s="174"/>
      <c r="X166" s="174"/>
      <c r="Y166" s="174"/>
      <c r="Z166" s="177"/>
      <c r="AA166" s="177"/>
      <c r="AB166" s="177"/>
      <c r="AC166" s="177"/>
      <c r="AD166" s="177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7"/>
      <c r="AR166" s="174"/>
      <c r="BL166" s="174"/>
      <c r="BM166" s="174"/>
      <c r="BN166" s="177"/>
      <c r="BO166" s="177"/>
      <c r="BP166" s="174"/>
      <c r="BQ166" s="175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</row>
    <row r="167" spans="1:85" ht="16.5" customHeight="1" x14ac:dyDescent="0.25">
      <c r="A167" s="178"/>
      <c r="B167" s="332">
        <v>3</v>
      </c>
      <c r="C167" s="272" t="s">
        <v>53</v>
      </c>
      <c r="D167" s="259"/>
      <c r="E167" s="272"/>
      <c r="F167" s="259"/>
      <c r="G167" s="271">
        <v>7</v>
      </c>
      <c r="H167" s="271">
        <v>7</v>
      </c>
      <c r="I167" s="271">
        <v>1</v>
      </c>
      <c r="J167" s="271">
        <v>15</v>
      </c>
      <c r="K167" s="273">
        <v>0.5</v>
      </c>
      <c r="L167" s="271">
        <v>51</v>
      </c>
      <c r="M167" s="271">
        <v>48</v>
      </c>
      <c r="N167" s="271">
        <v>69</v>
      </c>
      <c r="O167" s="271">
        <v>24</v>
      </c>
      <c r="P167" s="271">
        <v>5</v>
      </c>
      <c r="Q167" s="178"/>
      <c r="R167" s="249"/>
      <c r="S167" s="249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7"/>
      <c r="AR167" s="174"/>
      <c r="BL167" s="174"/>
      <c r="BM167" s="174"/>
      <c r="BN167" s="177"/>
      <c r="BO167" s="177"/>
      <c r="BP167" s="174"/>
      <c r="BQ167" s="175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</row>
    <row r="168" spans="1:85" ht="16.5" customHeight="1" x14ac:dyDescent="0.25">
      <c r="A168" s="178"/>
      <c r="B168" s="332">
        <v>6</v>
      </c>
      <c r="C168" s="272" t="s">
        <v>15</v>
      </c>
      <c r="D168" s="259"/>
      <c r="E168" s="272"/>
      <c r="F168" s="259"/>
      <c r="G168" s="271">
        <v>4</v>
      </c>
      <c r="H168" s="271">
        <v>6</v>
      </c>
      <c r="I168" s="271">
        <v>5</v>
      </c>
      <c r="J168" s="271">
        <v>13</v>
      </c>
      <c r="K168" s="273">
        <v>0.43333333333333335</v>
      </c>
      <c r="L168" s="271">
        <v>52</v>
      </c>
      <c r="M168" s="271">
        <v>52</v>
      </c>
      <c r="N168" s="271">
        <v>73</v>
      </c>
      <c r="O168" s="271">
        <v>12</v>
      </c>
      <c r="P168" s="271">
        <v>6</v>
      </c>
      <c r="Q168" s="178"/>
      <c r="R168" s="249"/>
      <c r="S168" s="249"/>
      <c r="T168" s="184"/>
      <c r="U168" s="184"/>
      <c r="V168" s="184"/>
      <c r="W168" s="332"/>
      <c r="X168" s="332"/>
      <c r="Y168" s="332"/>
      <c r="Z168" s="332"/>
      <c r="AA168" s="332"/>
      <c r="AB168" s="332"/>
      <c r="AC168" s="332"/>
      <c r="AD168" s="332"/>
      <c r="AE168" s="174"/>
      <c r="AF168" s="184"/>
      <c r="AG168" s="184"/>
      <c r="AH168" s="184"/>
      <c r="AI168" s="332"/>
      <c r="AJ168" s="332"/>
      <c r="AK168" s="332"/>
      <c r="AL168" s="332"/>
      <c r="AM168" s="332"/>
      <c r="AN168" s="332"/>
      <c r="AO168" s="332"/>
      <c r="AP168" s="332"/>
      <c r="AQ168" s="177"/>
      <c r="AR168" s="174"/>
      <c r="BL168" s="174"/>
      <c r="BM168" s="174"/>
      <c r="BN168" s="177"/>
      <c r="BO168" s="177"/>
      <c r="BP168" s="174"/>
      <c r="BQ168" s="175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</row>
    <row r="169" spans="1:85" ht="16.5" customHeight="1" x14ac:dyDescent="0.25">
      <c r="A169" s="178"/>
      <c r="B169" s="332">
        <v>1</v>
      </c>
      <c r="C169" s="272" t="s">
        <v>51</v>
      </c>
      <c r="D169" s="259"/>
      <c r="E169" s="259"/>
      <c r="F169" s="259"/>
      <c r="G169" s="271">
        <v>3</v>
      </c>
      <c r="H169" s="271">
        <v>9</v>
      </c>
      <c r="I169" s="271">
        <v>3</v>
      </c>
      <c r="J169" s="271">
        <v>9</v>
      </c>
      <c r="K169" s="273">
        <v>0.3</v>
      </c>
      <c r="L169" s="271">
        <v>33</v>
      </c>
      <c r="M169" s="271">
        <v>57</v>
      </c>
      <c r="N169" s="271">
        <v>41</v>
      </c>
      <c r="O169" s="271">
        <v>8</v>
      </c>
      <c r="P169" s="271">
        <v>8</v>
      </c>
      <c r="Q169" s="178"/>
      <c r="R169" s="249"/>
      <c r="S169" s="249"/>
      <c r="T169" s="194"/>
      <c r="U169" s="175"/>
      <c r="V169" s="174"/>
      <c r="W169" s="174"/>
      <c r="X169" s="174"/>
      <c r="Y169" s="174"/>
      <c r="Z169" s="177"/>
      <c r="AA169" s="177"/>
      <c r="AB169" s="177"/>
      <c r="AC169" s="177"/>
      <c r="AD169" s="177"/>
      <c r="AE169" s="174"/>
      <c r="AF169" s="194"/>
      <c r="AG169" s="175"/>
      <c r="AH169" s="174"/>
      <c r="AI169" s="174"/>
      <c r="AJ169" s="174"/>
      <c r="AK169" s="174"/>
      <c r="AL169" s="177"/>
      <c r="AM169" s="177"/>
      <c r="AN169" s="177"/>
      <c r="AO169" s="177"/>
      <c r="AP169" s="177"/>
      <c r="AQ169" s="177"/>
      <c r="AR169" s="174"/>
      <c r="BL169" s="174"/>
      <c r="BM169" s="174"/>
      <c r="BN169" s="177"/>
      <c r="BO169" s="177"/>
      <c r="BP169" s="174"/>
      <c r="BQ169" s="175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</row>
    <row r="170" spans="1:85" ht="16.5" customHeight="1" thickBot="1" x14ac:dyDescent="0.3">
      <c r="A170" s="178"/>
      <c r="B170" s="332">
        <v>4</v>
      </c>
      <c r="C170" s="272" t="s">
        <v>21</v>
      </c>
      <c r="D170" s="259"/>
      <c r="E170" s="272"/>
      <c r="F170" s="259"/>
      <c r="G170" s="271">
        <v>3</v>
      </c>
      <c r="H170" s="271">
        <v>10</v>
      </c>
      <c r="I170" s="271">
        <v>2</v>
      </c>
      <c r="J170" s="271">
        <v>8</v>
      </c>
      <c r="K170" s="273">
        <v>0.26666666666666666</v>
      </c>
      <c r="L170" s="271">
        <v>19</v>
      </c>
      <c r="M170" s="271">
        <v>50</v>
      </c>
      <c r="N170" s="271">
        <v>23</v>
      </c>
      <c r="O170" s="271">
        <v>16</v>
      </c>
      <c r="P170" s="271">
        <v>7</v>
      </c>
      <c r="Q170" s="178"/>
      <c r="R170" s="249"/>
      <c r="S170" s="249"/>
      <c r="T170" s="194"/>
      <c r="U170" s="175"/>
      <c r="V170" s="174"/>
      <c r="W170" s="174"/>
      <c r="X170" s="174"/>
      <c r="Y170" s="174"/>
      <c r="Z170" s="177"/>
      <c r="AA170" s="177"/>
      <c r="AB170" s="177"/>
      <c r="AC170" s="177"/>
      <c r="AD170" s="177"/>
      <c r="AE170" s="174"/>
      <c r="AF170" s="194"/>
      <c r="AG170" s="175"/>
      <c r="AH170" s="174"/>
      <c r="AI170" s="174"/>
      <c r="AJ170" s="174"/>
      <c r="AK170" s="174"/>
      <c r="AL170" s="177"/>
      <c r="AM170" s="177"/>
      <c r="AN170" s="177"/>
      <c r="AO170" s="177"/>
      <c r="AP170" s="177"/>
      <c r="AQ170" s="177"/>
      <c r="AR170" s="174"/>
      <c r="BL170" s="174"/>
      <c r="BM170" s="174"/>
      <c r="BN170" s="177"/>
      <c r="BO170" s="177"/>
      <c r="BP170" s="174"/>
      <c r="BQ170" s="175"/>
      <c r="BR170" s="174"/>
      <c r="BS170" s="174"/>
      <c r="BT170" s="174"/>
      <c r="BU170" s="174"/>
      <c r="BV170" s="174"/>
      <c r="BW170" s="174"/>
      <c r="BX170" s="174"/>
      <c r="BY170" s="174"/>
      <c r="BZ170" s="174"/>
      <c r="CA170" s="174"/>
      <c r="CB170" s="174"/>
      <c r="CC170" s="174"/>
      <c r="CD170" s="174"/>
      <c r="CE170" s="174"/>
      <c r="CF170" s="174"/>
      <c r="CG170" s="174"/>
    </row>
    <row r="171" spans="1:85" ht="16.5" customHeight="1" x14ac:dyDescent="0.25">
      <c r="A171" s="178"/>
      <c r="B171" s="275"/>
      <c r="C171" s="275"/>
      <c r="D171" s="275"/>
      <c r="E171" s="276"/>
      <c r="F171" s="275"/>
      <c r="G171" s="277">
        <v>50</v>
      </c>
      <c r="H171" s="277">
        <v>50</v>
      </c>
      <c r="I171" s="277">
        <v>20</v>
      </c>
      <c r="J171" s="277"/>
      <c r="K171" s="277"/>
      <c r="L171" s="277">
        <v>329</v>
      </c>
      <c r="M171" s="277">
        <v>329</v>
      </c>
      <c r="N171" s="277">
        <v>480</v>
      </c>
      <c r="O171" s="277">
        <v>132</v>
      </c>
      <c r="P171" s="277"/>
      <c r="Q171" s="178"/>
      <c r="R171" s="249"/>
      <c r="S171" s="249"/>
      <c r="T171" s="194"/>
      <c r="U171" s="175"/>
      <c r="V171" s="174"/>
      <c r="W171" s="174"/>
      <c r="X171" s="174"/>
      <c r="Y171" s="174"/>
      <c r="Z171" s="177"/>
      <c r="AA171" s="177"/>
      <c r="AB171" s="177"/>
      <c r="AC171" s="177"/>
      <c r="AD171" s="177"/>
      <c r="AE171" s="174"/>
      <c r="AF171" s="194"/>
      <c r="AG171" s="175"/>
      <c r="AH171" s="174"/>
      <c r="AI171" s="174"/>
      <c r="AJ171" s="174"/>
      <c r="AK171" s="174"/>
      <c r="AL171" s="177"/>
      <c r="AM171" s="177"/>
      <c r="AN171" s="177"/>
      <c r="AO171" s="177"/>
      <c r="AP171" s="177"/>
      <c r="AQ171" s="177"/>
      <c r="AR171" s="174"/>
      <c r="BL171" s="174"/>
      <c r="BM171" s="174"/>
      <c r="BN171" s="177"/>
      <c r="BO171" s="177"/>
      <c r="BP171" s="174"/>
      <c r="BQ171" s="175"/>
      <c r="BR171" s="174"/>
      <c r="BS171" s="174"/>
      <c r="BT171" s="174"/>
      <c r="BU171" s="174"/>
      <c r="BV171" s="174"/>
      <c r="BW171" s="174"/>
      <c r="BX171" s="174"/>
      <c r="BY171" s="174"/>
      <c r="BZ171" s="174"/>
      <c r="CA171" s="174"/>
      <c r="CB171" s="174"/>
      <c r="CC171" s="174"/>
      <c r="CD171" s="174"/>
      <c r="CE171" s="174"/>
      <c r="CF171" s="174"/>
      <c r="CG171" s="174"/>
    </row>
    <row r="172" spans="1:85" ht="16.5" customHeight="1" x14ac:dyDescent="0.2">
      <c r="A172" s="178"/>
      <c r="Q172" s="178"/>
      <c r="R172" s="249"/>
      <c r="S172" s="249"/>
      <c r="T172" s="194"/>
      <c r="U172" s="175"/>
      <c r="V172" s="174"/>
      <c r="W172" s="174"/>
      <c r="X172" s="174"/>
      <c r="Y172" s="174"/>
      <c r="Z172" s="177"/>
      <c r="AA172" s="177"/>
      <c r="AB172" s="177"/>
      <c r="AC172" s="177"/>
      <c r="AD172" s="177"/>
      <c r="AE172" s="174"/>
      <c r="AF172" s="194"/>
      <c r="AG172" s="175"/>
      <c r="AH172" s="174"/>
      <c r="AI172" s="174"/>
      <c r="AJ172" s="174"/>
      <c r="AK172" s="174"/>
      <c r="AL172" s="177"/>
      <c r="AM172" s="177"/>
      <c r="AN172" s="177"/>
      <c r="AO172" s="177"/>
      <c r="AP172" s="177"/>
      <c r="AQ172" s="177"/>
      <c r="AR172" s="174"/>
      <c r="BL172" s="174"/>
      <c r="BM172" s="174"/>
      <c r="BN172" s="177"/>
      <c r="BO172" s="177"/>
      <c r="BP172" s="174"/>
      <c r="BQ172" s="175"/>
      <c r="BR172" s="174"/>
      <c r="BS172" s="174"/>
      <c r="BT172" s="174"/>
      <c r="BU172" s="174"/>
      <c r="BV172" s="174"/>
      <c r="BW172" s="174"/>
      <c r="BX172" s="174"/>
      <c r="BY172" s="174"/>
      <c r="BZ172" s="174"/>
      <c r="CA172" s="174"/>
      <c r="CB172" s="174"/>
      <c r="CC172" s="174"/>
      <c r="CD172" s="174"/>
      <c r="CE172" s="174"/>
      <c r="CF172" s="174"/>
      <c r="CG172" s="174"/>
    </row>
    <row r="173" spans="1:85" ht="16.5" customHeight="1" x14ac:dyDescent="0.2">
      <c r="A173" s="178"/>
      <c r="B173" s="174"/>
      <c r="C173" s="174"/>
      <c r="D173" s="174"/>
      <c r="E173" s="174"/>
      <c r="F173" s="174"/>
      <c r="G173" s="174"/>
      <c r="H173" s="177"/>
      <c r="I173" s="175"/>
      <c r="J173" s="175"/>
      <c r="K173" s="175"/>
      <c r="L173" s="175"/>
      <c r="M173" s="175"/>
      <c r="N173" s="175"/>
      <c r="O173" s="175"/>
      <c r="P173" s="175"/>
      <c r="Q173" s="178"/>
      <c r="R173" s="249"/>
      <c r="S173" s="249"/>
      <c r="T173" s="194"/>
      <c r="U173" s="175"/>
      <c r="V173" s="174"/>
      <c r="W173" s="174"/>
      <c r="X173" s="174"/>
      <c r="Y173" s="174"/>
      <c r="Z173" s="177"/>
      <c r="AA173" s="177"/>
      <c r="AB173" s="177"/>
      <c r="AC173" s="177"/>
      <c r="AD173" s="177"/>
      <c r="AE173" s="174"/>
      <c r="AF173" s="194"/>
      <c r="AG173" s="175"/>
      <c r="AH173" s="174"/>
      <c r="AI173" s="174"/>
      <c r="AJ173" s="174"/>
      <c r="AK173" s="174"/>
      <c r="AL173" s="177"/>
      <c r="AM173" s="177"/>
      <c r="AN173" s="177"/>
      <c r="AO173" s="177"/>
      <c r="AP173" s="177"/>
      <c r="AQ173" s="177"/>
      <c r="AR173" s="174"/>
      <c r="BL173" s="174"/>
      <c r="BM173" s="174"/>
      <c r="BN173" s="177"/>
      <c r="BO173" s="177"/>
      <c r="BP173" s="174"/>
      <c r="BQ173" s="175"/>
      <c r="BR173" s="174"/>
      <c r="BS173" s="174"/>
      <c r="BT173" s="174"/>
      <c r="BU173" s="174"/>
      <c r="BV173" s="174"/>
      <c r="BW173" s="174"/>
      <c r="BX173" s="174"/>
      <c r="BY173" s="174"/>
      <c r="BZ173" s="174"/>
      <c r="CA173" s="174"/>
      <c r="CB173" s="174"/>
      <c r="CC173" s="174"/>
      <c r="CD173" s="174"/>
      <c r="CE173" s="174"/>
      <c r="CF173" s="174"/>
      <c r="CG173" s="174"/>
    </row>
    <row r="174" spans="1:85" ht="16.5" customHeight="1" x14ac:dyDescent="0.2">
      <c r="A174" s="178"/>
      <c r="B174" s="408" t="s">
        <v>658</v>
      </c>
      <c r="C174" s="408"/>
      <c r="D174" s="408"/>
      <c r="E174" s="408"/>
      <c r="F174" s="408"/>
      <c r="G174" s="408"/>
      <c r="H174" s="408"/>
      <c r="I174" s="408"/>
      <c r="J174" s="408"/>
      <c r="K174" s="408"/>
      <c r="L174" s="408"/>
      <c r="M174" s="408"/>
      <c r="N174" s="408"/>
      <c r="O174" s="408"/>
      <c r="P174" s="408"/>
      <c r="Q174" s="178"/>
      <c r="R174" s="249"/>
      <c r="S174" s="249"/>
      <c r="T174" s="194"/>
      <c r="U174" s="175"/>
      <c r="V174" s="174"/>
      <c r="W174" s="174"/>
      <c r="X174" s="174"/>
      <c r="Y174" s="174"/>
      <c r="Z174" s="177"/>
      <c r="AA174" s="177"/>
      <c r="AB174" s="177"/>
      <c r="AC174" s="177"/>
      <c r="AD174" s="177"/>
      <c r="AE174" s="174"/>
      <c r="AF174" s="194"/>
      <c r="AG174" s="175"/>
      <c r="AH174" s="174"/>
      <c r="AI174" s="174"/>
      <c r="AJ174" s="174"/>
      <c r="AK174" s="174"/>
      <c r="AL174" s="177"/>
      <c r="AM174" s="177"/>
      <c r="AN174" s="177"/>
      <c r="AO174" s="177"/>
      <c r="AP174" s="177"/>
      <c r="AQ174" s="177"/>
      <c r="AR174" s="174"/>
      <c r="BL174" s="174"/>
      <c r="BM174" s="174"/>
      <c r="BN174" s="205"/>
      <c r="BO174" s="205"/>
      <c r="BP174" s="174"/>
      <c r="BQ174" s="205"/>
      <c r="BR174" s="174"/>
      <c r="BS174" s="174"/>
      <c r="BT174" s="174"/>
      <c r="BU174" s="174"/>
      <c r="BV174" s="174"/>
      <c r="BW174" s="174"/>
      <c r="BX174" s="174"/>
      <c r="BY174" s="174"/>
      <c r="BZ174" s="174"/>
      <c r="CA174" s="174"/>
      <c r="CB174" s="174"/>
      <c r="CC174" s="174"/>
      <c r="CD174" s="174"/>
      <c r="CE174" s="174"/>
      <c r="CF174" s="174"/>
      <c r="CG174" s="174"/>
    </row>
    <row r="175" spans="1:85" ht="16.5" customHeight="1" x14ac:dyDescent="0.2">
      <c r="A175" s="178"/>
      <c r="B175" s="332" t="s">
        <v>146</v>
      </c>
      <c r="C175" s="332">
        <f>+C148</f>
        <v>17</v>
      </c>
      <c r="P175" s="244"/>
      <c r="Q175" s="178"/>
      <c r="R175" s="249"/>
      <c r="S175" s="249"/>
      <c r="T175" s="194"/>
      <c r="U175" s="175"/>
      <c r="V175" s="174"/>
      <c r="W175" s="174"/>
      <c r="X175" s="174"/>
      <c r="Y175" s="174"/>
      <c r="Z175" s="177"/>
      <c r="AA175" s="177"/>
      <c r="AB175" s="177"/>
      <c r="AC175" s="177"/>
      <c r="AD175" s="177"/>
      <c r="AE175" s="174"/>
      <c r="AF175" s="194"/>
      <c r="AG175" s="175"/>
      <c r="AH175" s="174"/>
      <c r="AI175" s="174"/>
      <c r="AJ175" s="174"/>
      <c r="AK175" s="174"/>
      <c r="AL175" s="177"/>
      <c r="AM175" s="177"/>
      <c r="AN175" s="177"/>
      <c r="AO175" s="177"/>
      <c r="AP175" s="177"/>
      <c r="AQ175" s="177"/>
      <c r="AR175" s="174"/>
      <c r="BL175" s="174"/>
      <c r="BM175" s="174"/>
      <c r="BN175" s="205"/>
      <c r="BO175" s="205"/>
      <c r="BP175" s="174"/>
      <c r="BQ175" s="205"/>
      <c r="BR175" s="174"/>
      <c r="BS175" s="174"/>
      <c r="BT175" s="174"/>
      <c r="BU175" s="174"/>
      <c r="BV175" s="174"/>
      <c r="BW175" s="174"/>
      <c r="BX175" s="174"/>
      <c r="BY175" s="174"/>
      <c r="BZ175" s="174"/>
      <c r="CA175" s="174"/>
      <c r="CB175" s="174"/>
      <c r="CC175" s="174"/>
      <c r="CD175" s="174"/>
      <c r="CE175" s="174"/>
      <c r="CF175" s="174"/>
      <c r="CG175" s="174"/>
    </row>
    <row r="176" spans="1:85" ht="16.5" customHeight="1" thickBot="1" x14ac:dyDescent="0.25">
      <c r="A176" s="178"/>
      <c r="B176" s="174"/>
      <c r="C176" s="174"/>
      <c r="D176" s="180" t="s">
        <v>123</v>
      </c>
      <c r="E176" s="180"/>
      <c r="F176" s="180"/>
      <c r="G176" s="182" t="s">
        <v>2</v>
      </c>
      <c r="H176" s="182"/>
      <c r="I176" s="182" t="s">
        <v>4</v>
      </c>
      <c r="J176" s="182" t="s">
        <v>30</v>
      </c>
      <c r="K176" s="182" t="s">
        <v>31</v>
      </c>
      <c r="L176" s="340" t="s">
        <v>32</v>
      </c>
      <c r="M176" s="182" t="s">
        <v>3</v>
      </c>
      <c r="N176" s="174"/>
      <c r="O176" s="174"/>
      <c r="P176" s="174"/>
      <c r="Q176" s="178"/>
      <c r="R176" s="249"/>
      <c r="S176" s="249"/>
      <c r="T176" s="194"/>
      <c r="U176" s="175"/>
      <c r="V176" s="174"/>
      <c r="W176" s="174"/>
      <c r="X176" s="174"/>
      <c r="Y176" s="174"/>
      <c r="Z176" s="177"/>
      <c r="AA176" s="177"/>
      <c r="AB176" s="177"/>
      <c r="AC176" s="177"/>
      <c r="AD176" s="177"/>
      <c r="AE176" s="174"/>
      <c r="AF176" s="194"/>
      <c r="AG176" s="175"/>
      <c r="AH176" s="174"/>
      <c r="AI176" s="174"/>
      <c r="AJ176" s="174"/>
      <c r="AK176" s="174"/>
      <c r="AL176" s="177"/>
      <c r="AM176" s="177"/>
      <c r="AN176" s="177"/>
      <c r="AO176" s="177"/>
      <c r="AP176" s="177"/>
      <c r="AQ176" s="177"/>
      <c r="AR176" s="174"/>
      <c r="BL176" s="174"/>
      <c r="BM176" s="174"/>
      <c r="BN176" s="177"/>
      <c r="BO176" s="177"/>
      <c r="BP176" s="174"/>
      <c r="BQ176" s="175"/>
      <c r="BR176" s="174"/>
      <c r="BS176" s="174"/>
      <c r="BT176" s="174"/>
      <c r="BU176" s="174"/>
      <c r="BV176" s="174"/>
      <c r="BW176" s="174"/>
      <c r="BX176" s="174"/>
      <c r="BY176" s="174"/>
      <c r="BZ176" s="174"/>
      <c r="CA176" s="174"/>
      <c r="CB176" s="174"/>
      <c r="CC176" s="174"/>
      <c r="CD176" s="174"/>
      <c r="CE176" s="174"/>
      <c r="CF176" s="174"/>
      <c r="CG176" s="174"/>
    </row>
    <row r="177" spans="1:85" ht="16.5" customHeight="1" x14ac:dyDescent="0.25">
      <c r="A177" s="178" t="s">
        <v>74</v>
      </c>
      <c r="B177" s="175"/>
      <c r="C177" s="175"/>
      <c r="D177" s="47" t="s">
        <v>71</v>
      </c>
      <c r="G177" s="47" t="s">
        <v>17</v>
      </c>
      <c r="I177" s="177">
        <v>15</v>
      </c>
      <c r="J177" s="177">
        <v>20</v>
      </c>
      <c r="K177" s="177">
        <v>19</v>
      </c>
      <c r="L177" s="341">
        <v>39</v>
      </c>
      <c r="M177" s="177">
        <v>6</v>
      </c>
      <c r="N177" s="176"/>
      <c r="O177" s="176"/>
      <c r="P177" s="176"/>
      <c r="Q177" s="178"/>
      <c r="R177" s="249"/>
      <c r="S177" s="249"/>
      <c r="T177" s="194"/>
      <c r="U177" s="175"/>
      <c r="V177" s="174"/>
      <c r="W177" s="174"/>
      <c r="X177" s="174"/>
      <c r="Y177" s="174"/>
      <c r="Z177" s="177"/>
      <c r="AA177" s="177"/>
      <c r="AB177" s="177"/>
      <c r="AC177" s="177"/>
      <c r="AD177" s="177"/>
      <c r="AE177" s="174"/>
      <c r="AF177" s="194"/>
      <c r="AG177" s="175"/>
      <c r="AH177" s="174"/>
      <c r="AI177" s="174"/>
      <c r="AJ177" s="174"/>
      <c r="AK177" s="174"/>
      <c r="AL177" s="177"/>
      <c r="AM177" s="177"/>
      <c r="AN177" s="177"/>
      <c r="AO177" s="177"/>
      <c r="AP177" s="177"/>
      <c r="AQ177" s="177"/>
      <c r="AR177" s="174"/>
      <c r="BL177" s="174"/>
      <c r="BM177" s="174"/>
      <c r="BN177" s="177"/>
      <c r="BO177" s="177"/>
      <c r="BP177" s="174"/>
      <c r="BQ177" s="175"/>
      <c r="BR177" s="174"/>
      <c r="BS177" s="174"/>
      <c r="BT177" s="174"/>
      <c r="BU177" s="174"/>
      <c r="BV177" s="174"/>
      <c r="BW177" s="174"/>
      <c r="BX177" s="174"/>
      <c r="BY177" s="174"/>
      <c r="BZ177" s="174"/>
      <c r="CA177" s="174"/>
      <c r="CB177" s="174"/>
      <c r="CC177" s="174"/>
      <c r="CD177" s="174"/>
      <c r="CE177" s="174"/>
      <c r="CF177" s="174"/>
      <c r="CG177" s="174"/>
    </row>
    <row r="178" spans="1:85" ht="16.5" customHeight="1" x14ac:dyDescent="0.25">
      <c r="A178" s="178"/>
      <c r="B178" s="332"/>
      <c r="C178" s="184"/>
      <c r="D178" s="47" t="s">
        <v>40</v>
      </c>
      <c r="G178" s="47" t="s">
        <v>17</v>
      </c>
      <c r="I178" s="177">
        <v>16</v>
      </c>
      <c r="J178" s="177">
        <v>8</v>
      </c>
      <c r="K178" s="177">
        <v>27</v>
      </c>
      <c r="L178" s="341">
        <v>35</v>
      </c>
      <c r="M178" s="177">
        <v>2</v>
      </c>
      <c r="N178" s="175"/>
      <c r="O178" s="175"/>
      <c r="P178" s="175"/>
      <c r="Q178" s="178"/>
      <c r="R178" s="249"/>
      <c r="S178" s="249"/>
      <c r="T178" s="194"/>
      <c r="U178" s="175"/>
      <c r="V178" s="174"/>
      <c r="W178" s="174"/>
      <c r="X178" s="174"/>
      <c r="Y178" s="174"/>
      <c r="Z178" s="177"/>
      <c r="AA178" s="177"/>
      <c r="AB178" s="177"/>
      <c r="AC178" s="177"/>
      <c r="AD178" s="177"/>
      <c r="AE178" s="174"/>
      <c r="AF178" s="194"/>
      <c r="AG178" s="175"/>
      <c r="AH178" s="174"/>
      <c r="AI178" s="174"/>
      <c r="AJ178" s="174"/>
      <c r="AK178" s="174"/>
      <c r="AL178" s="177"/>
      <c r="AM178" s="177"/>
      <c r="AN178" s="177"/>
      <c r="AO178" s="177"/>
      <c r="AP178" s="177"/>
      <c r="AQ178" s="177"/>
      <c r="AR178" s="174"/>
      <c r="BL178" s="174"/>
      <c r="BM178" s="174"/>
      <c r="BN178" s="177"/>
      <c r="BO178" s="177"/>
      <c r="BP178" s="174"/>
      <c r="BQ178" s="175"/>
      <c r="BR178" s="174"/>
      <c r="BS178" s="174"/>
      <c r="BT178" s="174"/>
      <c r="BU178" s="174"/>
      <c r="BV178" s="174"/>
      <c r="BW178" s="174"/>
      <c r="BX178" s="174"/>
      <c r="BY178" s="174"/>
      <c r="BZ178" s="174"/>
      <c r="CA178" s="174"/>
      <c r="CB178" s="174"/>
      <c r="CC178" s="174"/>
      <c r="CD178" s="174"/>
      <c r="CE178" s="174"/>
      <c r="CF178" s="174"/>
      <c r="CG178" s="174"/>
    </row>
    <row r="179" spans="1:85" ht="16.5" customHeight="1" x14ac:dyDescent="0.25">
      <c r="A179" s="178"/>
      <c r="B179" s="177"/>
      <c r="C179" s="175"/>
      <c r="D179" s="47" t="s">
        <v>166</v>
      </c>
      <c r="G179" s="175" t="s">
        <v>307</v>
      </c>
      <c r="I179" s="177">
        <v>15</v>
      </c>
      <c r="J179" s="177">
        <v>22</v>
      </c>
      <c r="K179" s="177">
        <v>12</v>
      </c>
      <c r="L179" s="341">
        <v>34</v>
      </c>
      <c r="M179" s="177">
        <v>0</v>
      </c>
      <c r="N179" s="175"/>
      <c r="O179" s="175"/>
      <c r="P179" s="175"/>
      <c r="Q179" s="178"/>
      <c r="R179" s="249"/>
      <c r="S179" s="249"/>
      <c r="T179" s="194"/>
      <c r="U179" s="175"/>
      <c r="V179" s="174"/>
      <c r="W179" s="174"/>
      <c r="X179" s="174"/>
      <c r="Y179" s="174"/>
      <c r="Z179" s="177"/>
      <c r="AA179" s="177"/>
      <c r="AB179" s="177"/>
      <c r="AC179" s="177"/>
      <c r="AD179" s="177"/>
      <c r="AE179" s="174"/>
      <c r="AF179" s="194"/>
      <c r="AG179" s="175"/>
      <c r="AH179" s="174"/>
      <c r="AI179" s="174"/>
      <c r="AJ179" s="174"/>
      <c r="AK179" s="174"/>
      <c r="AL179" s="177"/>
      <c r="AM179" s="177"/>
      <c r="AN179" s="177"/>
      <c r="AO179" s="177"/>
      <c r="AP179" s="177"/>
      <c r="AQ179" s="177"/>
      <c r="AR179" s="174"/>
      <c r="BL179" s="174"/>
      <c r="BM179" s="174"/>
      <c r="BN179" s="177"/>
      <c r="BO179" s="177"/>
      <c r="BP179" s="174"/>
      <c r="BQ179" s="175"/>
      <c r="BR179" s="174"/>
      <c r="BS179" s="174"/>
      <c r="BT179" s="174"/>
      <c r="BU179" s="174"/>
      <c r="BV179" s="174"/>
      <c r="BW179" s="174"/>
      <c r="BX179" s="174"/>
      <c r="BY179" s="174"/>
      <c r="BZ179" s="174"/>
      <c r="CA179" s="174"/>
      <c r="CB179" s="174"/>
      <c r="CC179" s="174"/>
      <c r="CD179" s="174"/>
      <c r="CE179" s="174"/>
      <c r="CF179" s="174"/>
      <c r="CG179" s="174"/>
    </row>
    <row r="180" spans="1:85" ht="16.5" customHeight="1" x14ac:dyDescent="0.25">
      <c r="A180" s="178"/>
      <c r="B180" s="174"/>
      <c r="C180" s="174"/>
      <c r="D180" s="47" t="s">
        <v>158</v>
      </c>
      <c r="G180" s="32" t="s">
        <v>179</v>
      </c>
      <c r="I180" s="177">
        <v>17</v>
      </c>
      <c r="J180" s="177">
        <v>23</v>
      </c>
      <c r="K180" s="177">
        <v>10</v>
      </c>
      <c r="L180" s="341">
        <v>33</v>
      </c>
      <c r="M180" s="177">
        <v>2</v>
      </c>
      <c r="N180" s="175"/>
      <c r="O180" s="175"/>
      <c r="P180" s="175"/>
      <c r="Q180" s="178"/>
      <c r="R180" s="249"/>
      <c r="S180" s="249"/>
      <c r="T180" s="174"/>
      <c r="U180" s="175"/>
      <c r="V180" s="174"/>
      <c r="W180" s="174"/>
      <c r="X180" s="174"/>
      <c r="Y180" s="174"/>
      <c r="Z180" s="177"/>
      <c r="AA180" s="177"/>
      <c r="AB180" s="177"/>
      <c r="AC180" s="177"/>
      <c r="AD180" s="177"/>
      <c r="AE180" s="174"/>
      <c r="AF180" s="194"/>
      <c r="AG180" s="175"/>
      <c r="AH180" s="174"/>
      <c r="AI180" s="174"/>
      <c r="AJ180" s="174"/>
      <c r="AK180" s="174"/>
      <c r="AL180" s="177"/>
      <c r="AM180" s="177"/>
      <c r="AN180" s="177"/>
      <c r="AO180" s="177"/>
      <c r="AP180" s="177"/>
      <c r="AQ180" s="177"/>
      <c r="AR180" s="174"/>
      <c r="BL180" s="174"/>
      <c r="BM180" s="174"/>
      <c r="BN180" s="177"/>
      <c r="BO180" s="177"/>
      <c r="BP180" s="174"/>
      <c r="BQ180" s="175"/>
      <c r="BR180" s="174"/>
      <c r="BS180" s="174"/>
      <c r="BT180" s="174"/>
      <c r="BU180" s="174"/>
      <c r="BV180" s="174"/>
      <c r="BW180" s="174"/>
      <c r="BX180" s="174"/>
      <c r="BY180" s="174"/>
      <c r="BZ180" s="174"/>
      <c r="CA180" s="174"/>
      <c r="CB180" s="174"/>
      <c r="CC180" s="174"/>
      <c r="CD180" s="174"/>
      <c r="CE180" s="174"/>
      <c r="CF180" s="174"/>
      <c r="CG180" s="174"/>
    </row>
    <row r="181" spans="1:85" ht="16.5" customHeight="1" x14ac:dyDescent="0.25">
      <c r="A181" s="178"/>
      <c r="B181" s="174"/>
      <c r="C181" s="184"/>
      <c r="D181" s="47" t="s">
        <v>91</v>
      </c>
      <c r="G181" s="47" t="s">
        <v>309</v>
      </c>
      <c r="I181" s="177">
        <v>16</v>
      </c>
      <c r="J181" s="177">
        <v>14</v>
      </c>
      <c r="K181" s="177">
        <v>16</v>
      </c>
      <c r="L181" s="341">
        <v>30</v>
      </c>
      <c r="M181" s="177">
        <v>0</v>
      </c>
      <c r="N181" s="175"/>
      <c r="O181" s="175"/>
      <c r="P181" s="175"/>
      <c r="Q181" s="178"/>
      <c r="R181" s="249"/>
      <c r="S181" s="249"/>
      <c r="T181" s="174"/>
      <c r="U181" s="175"/>
      <c r="V181" s="174"/>
      <c r="W181" s="174"/>
      <c r="X181" s="174"/>
      <c r="Y181" s="174"/>
      <c r="Z181" s="177"/>
      <c r="AA181" s="177"/>
      <c r="AB181" s="177"/>
      <c r="AC181" s="177"/>
      <c r="AD181" s="177"/>
      <c r="AE181" s="174"/>
      <c r="AF181" s="194"/>
      <c r="AG181" s="175"/>
      <c r="AH181" s="174"/>
      <c r="AI181" s="174"/>
      <c r="AJ181" s="174"/>
      <c r="AK181" s="174"/>
      <c r="AL181" s="177"/>
      <c r="AM181" s="177"/>
      <c r="AN181" s="177"/>
      <c r="AO181" s="177"/>
      <c r="AP181" s="177"/>
      <c r="AQ181" s="177"/>
      <c r="AR181" s="174"/>
      <c r="BL181" s="174"/>
      <c r="BM181" s="174"/>
      <c r="BN181" s="177"/>
      <c r="BO181" s="177"/>
      <c r="BP181" s="174"/>
      <c r="BQ181" s="175"/>
      <c r="BR181" s="174"/>
      <c r="BS181" s="174"/>
      <c r="BT181" s="174"/>
      <c r="BU181" s="174"/>
      <c r="BV181" s="174"/>
      <c r="BW181" s="174"/>
      <c r="BX181" s="174"/>
      <c r="BY181" s="174"/>
      <c r="BZ181" s="174"/>
      <c r="CA181" s="174"/>
      <c r="CB181" s="174"/>
      <c r="CC181" s="174"/>
      <c r="CD181" s="174"/>
      <c r="CE181" s="174"/>
      <c r="CF181" s="174"/>
      <c r="CG181" s="174"/>
    </row>
    <row r="182" spans="1:85" ht="16.5" customHeight="1" x14ac:dyDescent="0.25">
      <c r="A182" s="178"/>
      <c r="B182" s="177"/>
      <c r="C182" s="175"/>
      <c r="D182" s="47" t="s">
        <v>150</v>
      </c>
      <c r="G182" s="175" t="s">
        <v>177</v>
      </c>
      <c r="I182" s="177">
        <v>17</v>
      </c>
      <c r="J182" s="177">
        <v>14</v>
      </c>
      <c r="K182" s="177">
        <v>14</v>
      </c>
      <c r="L182" s="341">
        <v>28</v>
      </c>
      <c r="M182" s="177">
        <v>6</v>
      </c>
      <c r="N182" s="175"/>
      <c r="O182" s="175"/>
      <c r="P182" s="175"/>
      <c r="Q182" s="178"/>
      <c r="R182" s="249"/>
      <c r="S182" s="249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5"/>
      <c r="AH182" s="174"/>
      <c r="AI182" s="174"/>
      <c r="AJ182" s="174"/>
      <c r="AK182" s="174"/>
      <c r="AL182" s="177"/>
      <c r="AM182" s="177"/>
      <c r="AN182" s="177"/>
      <c r="AO182" s="177"/>
      <c r="AP182" s="177"/>
      <c r="AQ182" s="177"/>
      <c r="AR182" s="174"/>
      <c r="BL182" s="174"/>
      <c r="BM182" s="174"/>
      <c r="BN182" s="177"/>
      <c r="BO182" s="177"/>
      <c r="BP182" s="174"/>
      <c r="BQ182" s="175"/>
      <c r="BR182" s="174"/>
      <c r="BS182" s="174"/>
      <c r="BT182" s="174"/>
      <c r="BU182" s="174"/>
      <c r="BV182" s="174"/>
      <c r="BW182" s="174"/>
      <c r="BX182" s="174"/>
      <c r="BY182" s="174"/>
      <c r="BZ182" s="174"/>
      <c r="CA182" s="174"/>
      <c r="CB182" s="174"/>
      <c r="CC182" s="174"/>
      <c r="CD182" s="174"/>
      <c r="CE182" s="174"/>
      <c r="CF182" s="174"/>
      <c r="CG182" s="174"/>
    </row>
    <row r="183" spans="1:85" ht="16.5" customHeight="1" x14ac:dyDescent="0.25">
      <c r="A183" s="178"/>
      <c r="B183" s="177"/>
      <c r="C183" s="175"/>
      <c r="D183" s="47" t="s">
        <v>165</v>
      </c>
      <c r="G183" s="47" t="s">
        <v>308</v>
      </c>
      <c r="I183" s="177">
        <v>15</v>
      </c>
      <c r="J183" s="177">
        <v>15</v>
      </c>
      <c r="K183" s="177">
        <v>11</v>
      </c>
      <c r="L183" s="341">
        <v>26</v>
      </c>
      <c r="M183" s="177">
        <v>4</v>
      </c>
      <c r="N183" s="176"/>
      <c r="O183" s="176"/>
      <c r="P183" s="176"/>
      <c r="Q183" s="178"/>
      <c r="R183" s="249"/>
      <c r="S183" s="249"/>
      <c r="T183" s="174"/>
      <c r="U183" s="175"/>
      <c r="V183" s="174"/>
      <c r="W183" s="174"/>
      <c r="X183" s="174"/>
      <c r="Y183" s="174"/>
      <c r="Z183" s="177"/>
      <c r="AA183" s="177"/>
      <c r="AB183" s="177"/>
      <c r="AC183" s="177"/>
      <c r="AD183" s="177"/>
      <c r="AE183" s="174"/>
      <c r="AF183" s="174"/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/>
      <c r="AQ183" s="177"/>
      <c r="AR183" s="174"/>
      <c r="BL183" s="174"/>
      <c r="BM183" s="174"/>
      <c r="BN183" s="205"/>
      <c r="BO183" s="205"/>
      <c r="BP183" s="174"/>
      <c r="BQ183" s="205"/>
      <c r="BR183" s="174"/>
      <c r="BS183" s="174"/>
      <c r="BT183" s="174"/>
      <c r="BU183" s="174"/>
      <c r="BV183" s="174"/>
      <c r="BW183" s="174"/>
      <c r="BX183" s="174"/>
      <c r="BY183" s="174"/>
      <c r="BZ183" s="174"/>
      <c r="CA183" s="174"/>
      <c r="CB183" s="174"/>
      <c r="CC183" s="174"/>
      <c r="CD183" s="174"/>
      <c r="CE183" s="174"/>
      <c r="CF183" s="174"/>
      <c r="CG183" s="174"/>
    </row>
    <row r="184" spans="1:85" ht="16.5" customHeight="1" x14ac:dyDescent="0.25">
      <c r="A184" s="178"/>
      <c r="B184" s="332"/>
      <c r="C184" s="184"/>
      <c r="D184" s="47" t="s">
        <v>112</v>
      </c>
      <c r="G184" s="47" t="s">
        <v>309</v>
      </c>
      <c r="I184" s="177">
        <v>16</v>
      </c>
      <c r="J184" s="177">
        <v>14</v>
      </c>
      <c r="K184" s="177">
        <v>7</v>
      </c>
      <c r="L184" s="341">
        <v>21</v>
      </c>
      <c r="M184" s="177">
        <v>4</v>
      </c>
      <c r="N184" s="175"/>
      <c r="O184" s="175"/>
      <c r="P184" s="175"/>
      <c r="Q184" s="178"/>
      <c r="R184" s="249"/>
      <c r="S184" s="249"/>
      <c r="T184" s="174"/>
      <c r="U184" s="175"/>
      <c r="V184" s="174"/>
      <c r="W184" s="174"/>
      <c r="X184" s="174"/>
      <c r="Y184" s="174"/>
      <c r="Z184" s="177"/>
      <c r="AA184" s="177"/>
      <c r="AB184" s="177"/>
      <c r="AC184" s="177"/>
      <c r="AD184" s="177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7"/>
      <c r="AR184" s="174"/>
      <c r="BL184" s="174"/>
      <c r="BM184" s="174"/>
      <c r="BN184" s="205"/>
      <c r="BO184" s="205"/>
      <c r="BP184" s="174"/>
      <c r="BQ184" s="205"/>
      <c r="BR184" s="174"/>
      <c r="BS184" s="174"/>
      <c r="BT184" s="174"/>
      <c r="BU184" s="174"/>
      <c r="BV184" s="174"/>
      <c r="BW184" s="174"/>
      <c r="BX184" s="174"/>
      <c r="BY184" s="174"/>
      <c r="BZ184" s="174"/>
      <c r="CA184" s="174"/>
      <c r="CB184" s="174"/>
      <c r="CC184" s="174"/>
      <c r="CD184" s="174"/>
      <c r="CE184" s="174"/>
      <c r="CF184" s="174"/>
      <c r="CG184" s="174"/>
    </row>
    <row r="185" spans="1:85" ht="16.5" customHeight="1" x14ac:dyDescent="0.25">
      <c r="A185" s="178"/>
      <c r="B185" s="177"/>
      <c r="C185" s="175"/>
      <c r="D185" s="47" t="s">
        <v>35</v>
      </c>
      <c r="G185" s="47" t="s">
        <v>308</v>
      </c>
      <c r="I185" s="177">
        <v>15</v>
      </c>
      <c r="J185" s="177">
        <v>9</v>
      </c>
      <c r="K185" s="177">
        <v>12</v>
      </c>
      <c r="L185" s="341">
        <v>21</v>
      </c>
      <c r="M185" s="177">
        <v>0</v>
      </c>
      <c r="N185" s="175"/>
      <c r="O185" s="175"/>
      <c r="P185" s="175"/>
      <c r="Q185" s="178"/>
      <c r="R185" s="249"/>
      <c r="S185" s="249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7"/>
      <c r="AR185" s="174"/>
      <c r="BL185" s="174"/>
      <c r="BM185" s="174"/>
      <c r="BN185" s="177"/>
      <c r="BO185" s="177"/>
      <c r="BP185" s="174"/>
      <c r="BQ185" s="175"/>
      <c r="BR185" s="174"/>
      <c r="BS185" s="174"/>
      <c r="BT185" s="174"/>
      <c r="BU185" s="174"/>
      <c r="BV185" s="174"/>
      <c r="BW185" s="174"/>
      <c r="BX185" s="174"/>
      <c r="BY185" s="174"/>
      <c r="BZ185" s="174"/>
      <c r="CA185" s="174"/>
      <c r="CB185" s="174"/>
      <c r="CC185" s="174"/>
      <c r="CD185" s="174"/>
      <c r="CE185" s="174"/>
      <c r="CF185" s="174"/>
      <c r="CG185" s="174"/>
    </row>
    <row r="186" spans="1:85" ht="16.5" customHeight="1" x14ac:dyDescent="0.25">
      <c r="A186" s="178"/>
      <c r="B186" s="176"/>
      <c r="C186" s="184"/>
      <c r="D186" s="47" t="s">
        <v>37</v>
      </c>
      <c r="G186" s="32" t="s">
        <v>179</v>
      </c>
      <c r="I186" s="177">
        <v>17</v>
      </c>
      <c r="J186" s="177">
        <v>5</v>
      </c>
      <c r="K186" s="177">
        <v>16</v>
      </c>
      <c r="L186" s="341">
        <v>21</v>
      </c>
      <c r="M186" s="177">
        <v>4</v>
      </c>
      <c r="N186" s="175"/>
      <c r="O186" s="175"/>
      <c r="P186" s="175"/>
      <c r="Q186" s="178"/>
      <c r="R186" s="177"/>
      <c r="S186" s="177"/>
      <c r="AL186" s="174"/>
      <c r="AM186" s="174"/>
      <c r="AN186" s="174"/>
      <c r="AO186" s="174"/>
      <c r="AP186" s="174"/>
      <c r="AQ186" s="177"/>
      <c r="AR186" s="174"/>
      <c r="BL186" s="174"/>
      <c r="BM186" s="174"/>
      <c r="BN186" s="177"/>
      <c r="BO186" s="177"/>
      <c r="BP186" s="174"/>
      <c r="BQ186" s="175"/>
      <c r="BR186" s="174"/>
      <c r="BS186" s="174"/>
      <c r="BT186" s="174"/>
      <c r="BU186" s="174"/>
      <c r="BV186" s="174"/>
      <c r="BW186" s="174"/>
      <c r="BX186" s="174"/>
      <c r="BY186" s="174"/>
      <c r="BZ186" s="174"/>
      <c r="CA186" s="174"/>
      <c r="CB186" s="174"/>
      <c r="CC186" s="174"/>
      <c r="CD186" s="174"/>
      <c r="CE186" s="174"/>
      <c r="CF186" s="174"/>
      <c r="CG186" s="174"/>
    </row>
    <row r="187" spans="1:85" ht="16.5" customHeight="1" x14ac:dyDescent="0.25">
      <c r="A187" s="178"/>
      <c r="B187" s="177"/>
      <c r="C187" s="175"/>
      <c r="D187" s="41" t="s">
        <v>72</v>
      </c>
      <c r="G187" s="175" t="s">
        <v>19</v>
      </c>
      <c r="I187" s="177">
        <v>15</v>
      </c>
      <c r="J187" s="177">
        <v>8</v>
      </c>
      <c r="K187" s="177">
        <v>8</v>
      </c>
      <c r="L187" s="341">
        <v>16</v>
      </c>
      <c r="M187" s="177">
        <v>0</v>
      </c>
      <c r="N187" s="175"/>
      <c r="O187" s="175"/>
      <c r="P187" s="175"/>
      <c r="Q187" s="178"/>
      <c r="R187" s="249"/>
      <c r="S187" s="249"/>
      <c r="AL187" s="174"/>
      <c r="AM187" s="174"/>
      <c r="AN187" s="174"/>
      <c r="AO187" s="174"/>
      <c r="AP187" s="174"/>
      <c r="AQ187" s="177"/>
      <c r="AR187" s="174"/>
      <c r="BL187" s="174"/>
      <c r="BM187" s="174"/>
      <c r="BN187" s="177"/>
      <c r="BO187" s="177"/>
      <c r="BP187" s="174"/>
      <c r="BQ187" s="175"/>
      <c r="BR187" s="174"/>
      <c r="BS187" s="174"/>
      <c r="BT187" s="174"/>
      <c r="BU187" s="174"/>
      <c r="BV187" s="174"/>
      <c r="BW187" s="174"/>
      <c r="BX187" s="174"/>
      <c r="BY187" s="174"/>
      <c r="BZ187" s="174"/>
      <c r="CA187" s="174"/>
      <c r="CB187" s="174"/>
      <c r="CC187" s="174"/>
      <c r="CD187" s="174"/>
      <c r="CE187" s="174"/>
      <c r="CF187" s="174"/>
      <c r="CG187" s="174"/>
    </row>
    <row r="188" spans="1:85" ht="16.5" customHeight="1" x14ac:dyDescent="0.25">
      <c r="A188" s="178"/>
      <c r="B188" s="174"/>
      <c r="C188" s="175"/>
      <c r="D188" s="47" t="s">
        <v>43</v>
      </c>
      <c r="G188" s="175" t="s">
        <v>307</v>
      </c>
      <c r="I188" s="177">
        <v>15</v>
      </c>
      <c r="J188" s="177">
        <v>6</v>
      </c>
      <c r="K188" s="177">
        <v>10</v>
      </c>
      <c r="L188" s="341">
        <v>16</v>
      </c>
      <c r="M188" s="177">
        <v>0</v>
      </c>
      <c r="N188" s="175"/>
      <c r="O188" s="175"/>
      <c r="P188" s="175"/>
      <c r="Q188" s="178"/>
      <c r="R188" s="177"/>
      <c r="S188" s="177"/>
      <c r="AL188" s="174"/>
      <c r="AM188" s="174"/>
      <c r="AN188" s="174"/>
      <c r="AO188" s="174"/>
      <c r="AP188" s="174"/>
      <c r="AQ188" s="177"/>
      <c r="AR188" s="174"/>
      <c r="BL188" s="174"/>
      <c r="BM188" s="174"/>
      <c r="BN188" s="177"/>
      <c r="BO188" s="177"/>
      <c r="BP188" s="174"/>
      <c r="BQ188" s="175"/>
      <c r="BR188" s="174"/>
      <c r="BS188" s="174"/>
      <c r="BT188" s="174"/>
      <c r="BU188" s="174"/>
      <c r="BV188" s="174"/>
      <c r="BW188" s="174"/>
      <c r="BX188" s="174"/>
      <c r="BY188" s="174"/>
      <c r="BZ188" s="174"/>
      <c r="CA188" s="174"/>
      <c r="CB188" s="174"/>
      <c r="CC188" s="174"/>
      <c r="CD188" s="174"/>
      <c r="CE188" s="174"/>
      <c r="CF188" s="174"/>
      <c r="CG188" s="174"/>
    </row>
    <row r="189" spans="1:85" ht="16.5" customHeight="1" x14ac:dyDescent="0.25">
      <c r="A189" s="178"/>
      <c r="B189" s="177"/>
      <c r="C189" s="175"/>
      <c r="D189" s="47" t="s">
        <v>73</v>
      </c>
      <c r="G189" s="175" t="s">
        <v>307</v>
      </c>
      <c r="I189" s="177">
        <v>13</v>
      </c>
      <c r="J189" s="177">
        <v>8</v>
      </c>
      <c r="K189" s="177">
        <v>7</v>
      </c>
      <c r="L189" s="341">
        <v>15</v>
      </c>
      <c r="M189" s="177">
        <v>2</v>
      </c>
      <c r="N189" s="176"/>
      <c r="O189" s="176"/>
      <c r="P189" s="176"/>
      <c r="Q189" s="178"/>
      <c r="R189" s="249"/>
      <c r="S189" s="249"/>
      <c r="AL189" s="174"/>
      <c r="AM189" s="174"/>
      <c r="AN189" s="174"/>
      <c r="AO189" s="174"/>
      <c r="AP189" s="174"/>
      <c r="AQ189" s="177"/>
      <c r="AR189" s="174"/>
      <c r="BL189" s="174"/>
      <c r="BM189" s="174"/>
      <c r="BN189" s="177"/>
      <c r="BO189" s="177"/>
      <c r="BP189" s="174"/>
      <c r="BQ189" s="175"/>
      <c r="BR189" s="174"/>
      <c r="BS189" s="174"/>
      <c r="BT189" s="174"/>
      <c r="BU189" s="174"/>
      <c r="BV189" s="174"/>
      <c r="BW189" s="174"/>
      <c r="BX189" s="174"/>
      <c r="BY189" s="174"/>
      <c r="BZ189" s="174"/>
      <c r="CA189" s="174"/>
      <c r="CB189" s="174"/>
      <c r="CC189" s="174"/>
      <c r="CD189" s="174"/>
      <c r="CE189" s="174"/>
      <c r="CF189" s="174"/>
      <c r="CG189" s="174"/>
    </row>
    <row r="190" spans="1:85" ht="16.5" customHeight="1" x14ac:dyDescent="0.25">
      <c r="A190" s="178"/>
      <c r="B190" s="176"/>
      <c r="C190" s="176"/>
      <c r="D190" s="47" t="s">
        <v>188</v>
      </c>
      <c r="G190" s="47" t="s">
        <v>308</v>
      </c>
      <c r="I190" s="177">
        <v>17</v>
      </c>
      <c r="J190" s="177">
        <v>6</v>
      </c>
      <c r="K190" s="177">
        <v>9</v>
      </c>
      <c r="L190" s="341">
        <v>15</v>
      </c>
      <c r="M190" s="177">
        <v>0</v>
      </c>
      <c r="N190" s="175"/>
      <c r="O190" s="332"/>
      <c r="P190" s="176"/>
      <c r="Q190" s="178"/>
      <c r="R190" s="177"/>
      <c r="S190" s="177"/>
      <c r="AL190" s="174"/>
      <c r="AM190" s="174"/>
      <c r="AN190" s="174"/>
      <c r="AO190" s="174"/>
      <c r="AP190" s="174"/>
      <c r="AQ190" s="177"/>
      <c r="AR190" s="174"/>
      <c r="BL190" s="174"/>
      <c r="BM190" s="174"/>
      <c r="BN190" s="177"/>
      <c r="BO190" s="177"/>
      <c r="BP190" s="174"/>
      <c r="BQ190" s="175"/>
      <c r="BR190" s="174"/>
      <c r="BS190" s="174"/>
      <c r="BT190" s="174"/>
      <c r="BU190" s="174"/>
      <c r="BV190" s="174"/>
      <c r="BW190" s="174"/>
      <c r="BX190" s="174"/>
      <c r="BY190" s="174"/>
      <c r="BZ190" s="174"/>
      <c r="CA190" s="174"/>
      <c r="CB190" s="174"/>
      <c r="CC190" s="174"/>
      <c r="CD190" s="174"/>
      <c r="CE190" s="174"/>
      <c r="CF190" s="174"/>
      <c r="CG190" s="174"/>
    </row>
    <row r="191" spans="1:85" ht="16.5" customHeight="1" x14ac:dyDescent="0.25">
      <c r="A191" s="178"/>
      <c r="B191" s="174"/>
      <c r="C191" s="174"/>
      <c r="D191" s="47" t="s">
        <v>134</v>
      </c>
      <c r="G191" s="32" t="s">
        <v>179</v>
      </c>
      <c r="I191" s="177">
        <v>15</v>
      </c>
      <c r="J191" s="177">
        <v>9</v>
      </c>
      <c r="K191" s="177">
        <v>5</v>
      </c>
      <c r="L191" s="341">
        <v>14</v>
      </c>
      <c r="M191" s="177">
        <v>0</v>
      </c>
      <c r="N191" s="174"/>
      <c r="O191" s="174"/>
      <c r="P191" s="174"/>
      <c r="Q191" s="178"/>
      <c r="R191" s="177"/>
      <c r="S191" s="177"/>
      <c r="AL191" s="174"/>
      <c r="AM191" s="174"/>
      <c r="AN191" s="174"/>
      <c r="AO191" s="174"/>
      <c r="AP191" s="174"/>
      <c r="AQ191" s="177"/>
      <c r="AR191" s="174"/>
      <c r="BL191" s="174"/>
      <c r="BM191" s="174"/>
      <c r="BN191" s="177"/>
      <c r="BO191" s="177"/>
      <c r="BP191" s="174"/>
      <c r="BQ191" s="175"/>
      <c r="BR191" s="174"/>
      <c r="BS191" s="174"/>
      <c r="BT191" s="174"/>
      <c r="BU191" s="174"/>
      <c r="BV191" s="174"/>
      <c r="BW191" s="174"/>
      <c r="BX191" s="174"/>
      <c r="BY191" s="174"/>
      <c r="BZ191" s="174"/>
      <c r="CA191" s="174"/>
      <c r="CB191" s="174"/>
      <c r="CC191" s="174"/>
      <c r="CD191" s="174"/>
      <c r="CE191" s="174"/>
      <c r="CF191" s="174"/>
      <c r="CG191" s="174"/>
    </row>
    <row r="192" spans="1:85" ht="16.5" customHeight="1" x14ac:dyDescent="0.25">
      <c r="A192" s="178"/>
      <c r="B192" s="174"/>
      <c r="C192" s="174"/>
      <c r="D192" s="47" t="s">
        <v>161</v>
      </c>
      <c r="G192" s="175" t="s">
        <v>177</v>
      </c>
      <c r="I192" s="177">
        <v>17</v>
      </c>
      <c r="J192" s="177">
        <v>6</v>
      </c>
      <c r="K192" s="177">
        <v>8</v>
      </c>
      <c r="L192" s="341">
        <v>14</v>
      </c>
      <c r="M192" s="177">
        <v>0</v>
      </c>
      <c r="N192" s="174"/>
      <c r="O192" s="174"/>
      <c r="P192" s="174"/>
      <c r="Q192" s="178"/>
      <c r="R192" s="177"/>
      <c r="S192" s="177"/>
      <c r="AL192" s="174"/>
      <c r="AM192" s="174"/>
      <c r="AN192" s="174"/>
      <c r="AO192" s="174"/>
      <c r="AP192" s="174"/>
      <c r="AQ192" s="177"/>
      <c r="AR192" s="174"/>
      <c r="BL192" s="174"/>
      <c r="BM192" s="174"/>
      <c r="BN192" s="177"/>
      <c r="BO192" s="177"/>
      <c r="BP192" s="174"/>
      <c r="BQ192" s="175"/>
      <c r="BR192" s="174"/>
      <c r="BS192" s="174"/>
      <c r="BT192" s="174"/>
      <c r="BU192" s="174"/>
      <c r="BV192" s="174"/>
      <c r="BW192" s="174"/>
      <c r="BX192" s="174"/>
      <c r="BY192" s="174"/>
      <c r="BZ192" s="174"/>
      <c r="CA192" s="174"/>
      <c r="CB192" s="174"/>
      <c r="CC192" s="174"/>
      <c r="CD192" s="174"/>
      <c r="CE192" s="174"/>
      <c r="CF192" s="174"/>
      <c r="CG192" s="174"/>
    </row>
    <row r="193" spans="1:85" ht="16.5" customHeight="1" x14ac:dyDescent="0.25">
      <c r="A193" s="178"/>
      <c r="B193" s="184"/>
      <c r="C193" s="184"/>
      <c r="D193" s="47" t="s">
        <v>137</v>
      </c>
      <c r="F193" s="175"/>
      <c r="G193" s="175" t="s">
        <v>307</v>
      </c>
      <c r="H193" s="175"/>
      <c r="I193" s="177">
        <v>13</v>
      </c>
      <c r="J193" s="177">
        <v>6</v>
      </c>
      <c r="K193" s="177">
        <v>6</v>
      </c>
      <c r="L193" s="341">
        <v>12</v>
      </c>
      <c r="M193" s="177">
        <v>6</v>
      </c>
      <c r="N193" s="184"/>
      <c r="O193" s="184"/>
      <c r="P193" s="174"/>
      <c r="Q193" s="178"/>
      <c r="R193" s="174"/>
      <c r="S193" s="174"/>
      <c r="AL193" s="174"/>
      <c r="AM193" s="174"/>
      <c r="AN193" s="174"/>
      <c r="AO193" s="174"/>
      <c r="AP193" s="174"/>
      <c r="AQ193" s="251"/>
      <c r="AR193" s="174"/>
      <c r="BL193" s="174"/>
      <c r="BM193" s="174"/>
      <c r="BN193" s="205"/>
      <c r="BO193" s="205"/>
      <c r="BP193" s="174"/>
      <c r="BQ193" s="205"/>
      <c r="BR193" s="174"/>
      <c r="BS193" s="174"/>
      <c r="BT193" s="174"/>
      <c r="BU193" s="174"/>
      <c r="BV193" s="174"/>
      <c r="BW193" s="174"/>
      <c r="BX193" s="174"/>
      <c r="BY193" s="174"/>
      <c r="BZ193" s="174"/>
      <c r="CA193" s="174"/>
      <c r="CB193" s="174"/>
      <c r="CC193" s="174"/>
      <c r="CD193" s="174"/>
      <c r="CE193" s="174"/>
      <c r="CF193" s="174"/>
      <c r="CG193" s="174"/>
    </row>
    <row r="194" spans="1:85" ht="16.5" customHeight="1" x14ac:dyDescent="0.25">
      <c r="A194" s="178"/>
      <c r="B194" s="174"/>
      <c r="C194" s="174"/>
      <c r="D194" s="47" t="s">
        <v>48</v>
      </c>
      <c r="F194" s="175"/>
      <c r="G194" s="47" t="s">
        <v>308</v>
      </c>
      <c r="H194" s="175"/>
      <c r="I194" s="177">
        <v>12</v>
      </c>
      <c r="J194" s="177">
        <v>3</v>
      </c>
      <c r="K194" s="177">
        <v>9</v>
      </c>
      <c r="L194" s="341">
        <v>12</v>
      </c>
      <c r="M194" s="177">
        <v>0</v>
      </c>
      <c r="N194" s="174"/>
      <c r="O194" s="174"/>
      <c r="P194" s="174"/>
      <c r="Q194" s="178"/>
      <c r="R194" s="174"/>
      <c r="S194" s="174"/>
      <c r="AL194" s="174"/>
      <c r="AM194" s="174"/>
      <c r="AN194" s="174"/>
      <c r="AO194" s="174"/>
      <c r="AP194" s="174"/>
      <c r="AQ194" s="251"/>
      <c r="AR194" s="174"/>
      <c r="BL194" s="174"/>
      <c r="BM194" s="174"/>
      <c r="BN194" s="176"/>
      <c r="BO194" s="176"/>
      <c r="BP194" s="174"/>
      <c r="BQ194" s="176"/>
      <c r="BR194" s="174"/>
      <c r="BS194" s="174"/>
      <c r="BT194" s="174"/>
      <c r="BU194" s="174"/>
      <c r="BV194" s="174"/>
      <c r="BW194" s="174"/>
      <c r="BX194" s="174"/>
      <c r="BY194" s="174"/>
      <c r="BZ194" s="174"/>
      <c r="CA194" s="174"/>
      <c r="CB194" s="174"/>
      <c r="CC194" s="174"/>
      <c r="CD194" s="174"/>
      <c r="CE194" s="174"/>
      <c r="CF194" s="174"/>
      <c r="CG194" s="174"/>
    </row>
    <row r="195" spans="1:85" ht="16.5" customHeight="1" x14ac:dyDescent="0.25">
      <c r="A195" s="178"/>
      <c r="B195" s="174"/>
      <c r="C195" s="184"/>
      <c r="D195" s="47" t="s">
        <v>55</v>
      </c>
      <c r="G195" s="47" t="s">
        <v>21</v>
      </c>
      <c r="I195" s="177">
        <v>16</v>
      </c>
      <c r="J195" s="177">
        <v>5</v>
      </c>
      <c r="K195" s="177">
        <v>6</v>
      </c>
      <c r="L195" s="341">
        <v>11</v>
      </c>
      <c r="M195" s="177">
        <v>4</v>
      </c>
      <c r="N195" s="184"/>
      <c r="O195" s="174"/>
      <c r="P195" s="174"/>
      <c r="Q195" s="178"/>
      <c r="R195" s="174"/>
      <c r="S195" s="174"/>
      <c r="AL195" s="174"/>
      <c r="AM195" s="174"/>
      <c r="AN195" s="174"/>
      <c r="AO195" s="174"/>
      <c r="AP195" s="174"/>
      <c r="AQ195" s="251"/>
      <c r="AR195" s="174"/>
      <c r="BL195" s="174"/>
      <c r="BM195" s="174"/>
      <c r="BN195" s="175"/>
      <c r="BO195" s="175"/>
      <c r="BP195" s="174"/>
      <c r="BQ195" s="176"/>
      <c r="BR195" s="174"/>
      <c r="BS195" s="174"/>
      <c r="BT195" s="174"/>
      <c r="BU195" s="174"/>
      <c r="BV195" s="174"/>
      <c r="BW195" s="174"/>
      <c r="BX195" s="174"/>
      <c r="BY195" s="174"/>
      <c r="BZ195" s="174"/>
      <c r="CA195" s="174"/>
      <c r="CB195" s="174"/>
      <c r="CC195" s="174"/>
      <c r="CD195" s="174"/>
      <c r="CE195" s="174"/>
      <c r="CF195" s="174"/>
      <c r="CG195" s="174"/>
    </row>
    <row r="196" spans="1:85" ht="16.5" customHeight="1" x14ac:dyDescent="0.25">
      <c r="A196" s="178"/>
      <c r="B196" s="174"/>
      <c r="C196" s="175"/>
      <c r="D196" s="47" t="s">
        <v>46</v>
      </c>
      <c r="G196" s="175" t="s">
        <v>177</v>
      </c>
      <c r="I196" s="177">
        <v>17</v>
      </c>
      <c r="J196" s="177">
        <v>4</v>
      </c>
      <c r="K196" s="177">
        <v>7</v>
      </c>
      <c r="L196" s="341">
        <v>11</v>
      </c>
      <c r="M196" s="177">
        <v>8</v>
      </c>
      <c r="N196" s="175"/>
      <c r="O196" s="175"/>
      <c r="P196" s="174"/>
      <c r="Q196" s="178"/>
      <c r="R196" s="174"/>
      <c r="S196" s="174"/>
      <c r="AL196" s="174"/>
      <c r="AM196" s="174"/>
      <c r="AN196" s="174"/>
      <c r="AO196" s="174"/>
      <c r="AP196" s="174"/>
      <c r="AQ196" s="251"/>
      <c r="AR196" s="174"/>
      <c r="BL196" s="174"/>
      <c r="BM196" s="174"/>
      <c r="BN196" s="174"/>
      <c r="BO196" s="174"/>
      <c r="BP196" s="174"/>
      <c r="BQ196" s="174"/>
      <c r="BR196" s="174"/>
      <c r="BS196" s="174"/>
      <c r="BT196" s="174"/>
      <c r="BU196" s="174"/>
      <c r="BV196" s="174"/>
      <c r="BW196" s="174"/>
      <c r="BX196" s="174"/>
      <c r="BY196" s="174"/>
      <c r="BZ196" s="174"/>
      <c r="CA196" s="174"/>
      <c r="CB196" s="174"/>
      <c r="CC196" s="174"/>
      <c r="CD196" s="174"/>
      <c r="CE196" s="174"/>
      <c r="CF196" s="174"/>
      <c r="CG196" s="174"/>
    </row>
    <row r="197" spans="1:85" ht="16.5" customHeight="1" x14ac:dyDescent="0.25">
      <c r="A197" s="178"/>
      <c r="B197" s="174"/>
      <c r="C197" s="175"/>
      <c r="D197" s="47" t="s">
        <v>90</v>
      </c>
      <c r="G197" s="175" t="s">
        <v>177</v>
      </c>
      <c r="I197" s="177">
        <v>15</v>
      </c>
      <c r="J197" s="177">
        <v>4</v>
      </c>
      <c r="K197" s="177">
        <v>7</v>
      </c>
      <c r="L197" s="341">
        <v>11</v>
      </c>
      <c r="M197" s="177">
        <v>0</v>
      </c>
      <c r="N197" s="175"/>
      <c r="O197" s="175"/>
      <c r="P197" s="174"/>
      <c r="Q197" s="178"/>
      <c r="R197" s="174"/>
      <c r="S197" s="174"/>
      <c r="AL197" s="174"/>
      <c r="AM197" s="174"/>
      <c r="AN197" s="174"/>
      <c r="AO197" s="174"/>
      <c r="AP197" s="174"/>
      <c r="AQ197" s="251"/>
      <c r="AR197" s="174"/>
      <c r="BL197" s="174"/>
      <c r="BM197" s="174"/>
      <c r="BN197" s="174"/>
      <c r="BO197" s="174"/>
      <c r="BP197" s="174"/>
      <c r="BQ197" s="174"/>
      <c r="BR197" s="174"/>
      <c r="BS197" s="174"/>
      <c r="BT197" s="174"/>
      <c r="BU197" s="174"/>
      <c r="BV197" s="174"/>
      <c r="BW197" s="174"/>
      <c r="BX197" s="174"/>
      <c r="BY197" s="174"/>
      <c r="BZ197" s="174"/>
      <c r="CA197" s="174"/>
      <c r="CB197" s="174"/>
      <c r="CC197" s="174"/>
      <c r="CD197" s="174"/>
      <c r="CE197" s="174"/>
      <c r="CF197" s="174"/>
      <c r="CG197" s="174"/>
    </row>
    <row r="198" spans="1:85" ht="16.5" customHeight="1" x14ac:dyDescent="0.25">
      <c r="A198" s="178"/>
      <c r="B198" s="174"/>
      <c r="C198" s="175"/>
      <c r="D198" s="47" t="s">
        <v>154</v>
      </c>
      <c r="G198" s="47" t="s">
        <v>309</v>
      </c>
      <c r="I198" s="177">
        <v>17</v>
      </c>
      <c r="J198" s="177">
        <v>2</v>
      </c>
      <c r="K198" s="177">
        <v>9</v>
      </c>
      <c r="L198" s="341">
        <v>11</v>
      </c>
      <c r="M198" s="177">
        <v>0</v>
      </c>
      <c r="N198" s="175"/>
      <c r="O198" s="175"/>
      <c r="P198" s="174"/>
      <c r="Q198" s="178"/>
      <c r="R198" s="174"/>
      <c r="S198" s="174"/>
      <c r="AL198" s="174"/>
      <c r="AM198" s="174"/>
      <c r="AN198" s="174"/>
      <c r="AO198" s="174"/>
      <c r="AP198" s="174"/>
      <c r="AQ198" s="251"/>
      <c r="AR198" s="174"/>
      <c r="BL198" s="174"/>
      <c r="BM198" s="174"/>
      <c r="BN198" s="174"/>
      <c r="BO198" s="174"/>
      <c r="BP198" s="174"/>
      <c r="BQ198" s="174"/>
      <c r="BR198" s="174"/>
      <c r="BS198" s="174"/>
      <c r="BT198" s="174"/>
      <c r="BU198" s="174"/>
      <c r="BV198" s="174"/>
      <c r="BW198" s="174"/>
      <c r="BX198" s="174"/>
      <c r="BY198" s="174"/>
      <c r="BZ198" s="174"/>
      <c r="CA198" s="174"/>
      <c r="CB198" s="174"/>
      <c r="CC198" s="174"/>
      <c r="CD198" s="174"/>
      <c r="CE198" s="174"/>
      <c r="CF198" s="174"/>
      <c r="CG198" s="174"/>
    </row>
    <row r="199" spans="1:85" ht="16.5" customHeight="1" x14ac:dyDescent="0.25">
      <c r="A199" s="178"/>
      <c r="B199" s="174"/>
      <c r="C199" s="175"/>
      <c r="D199" s="47" t="s">
        <v>116</v>
      </c>
      <c r="G199" s="32" t="s">
        <v>179</v>
      </c>
      <c r="I199" s="177">
        <v>15</v>
      </c>
      <c r="J199" s="177">
        <v>1</v>
      </c>
      <c r="K199" s="177">
        <v>10</v>
      </c>
      <c r="L199" s="341">
        <v>11</v>
      </c>
      <c r="M199" s="177">
        <v>0</v>
      </c>
      <c r="N199" s="175"/>
      <c r="O199" s="175"/>
      <c r="P199" s="174"/>
      <c r="Q199" s="178"/>
      <c r="R199" s="174"/>
      <c r="S199" s="174"/>
      <c r="AL199" s="174"/>
      <c r="AM199" s="174"/>
      <c r="AN199" s="174"/>
      <c r="AO199" s="174"/>
      <c r="AP199" s="174"/>
      <c r="AQ199" s="251"/>
      <c r="AR199" s="174"/>
      <c r="BL199" s="174"/>
      <c r="BM199" s="174"/>
      <c r="BN199" s="174"/>
      <c r="BO199" s="174"/>
      <c r="BP199" s="174"/>
      <c r="BQ199" s="174"/>
      <c r="BR199" s="174"/>
      <c r="BS199" s="174"/>
      <c r="BT199" s="174"/>
      <c r="BU199" s="174"/>
      <c r="BV199" s="174"/>
      <c r="BW199" s="174"/>
      <c r="BX199" s="174"/>
      <c r="BY199" s="174"/>
      <c r="BZ199" s="174"/>
      <c r="CA199" s="174"/>
      <c r="CB199" s="174"/>
      <c r="CC199" s="174"/>
      <c r="CD199" s="174"/>
      <c r="CE199" s="174"/>
      <c r="CF199" s="174"/>
      <c r="CG199" s="174"/>
    </row>
    <row r="200" spans="1:85" ht="16.5" customHeight="1" x14ac:dyDescent="0.25">
      <c r="A200" s="178"/>
      <c r="B200" s="174"/>
      <c r="C200" s="175"/>
      <c r="D200" s="47"/>
      <c r="F200" s="175"/>
      <c r="G200" s="175"/>
      <c r="H200" s="175"/>
      <c r="I200" s="177"/>
      <c r="J200" s="177"/>
      <c r="K200" s="177"/>
      <c r="L200" s="177"/>
      <c r="M200" s="175"/>
      <c r="N200" s="175"/>
      <c r="O200" s="175"/>
      <c r="P200" s="174"/>
      <c r="Q200" s="178"/>
      <c r="R200" s="174"/>
      <c r="S200" s="174"/>
      <c r="AL200" s="174"/>
      <c r="AM200" s="174"/>
      <c r="AN200" s="174"/>
      <c r="AO200" s="174"/>
      <c r="AP200" s="174"/>
      <c r="AQ200" s="251"/>
      <c r="AR200" s="174"/>
      <c r="BL200" s="174"/>
      <c r="BM200" s="174"/>
      <c r="BN200" s="174"/>
      <c r="BO200" s="174"/>
      <c r="BP200" s="174"/>
      <c r="BQ200" s="174"/>
      <c r="BR200" s="174"/>
      <c r="BS200" s="174"/>
      <c r="BT200" s="174"/>
      <c r="BU200" s="174"/>
      <c r="BV200" s="174"/>
      <c r="BW200" s="174"/>
      <c r="BX200" s="174"/>
      <c r="BY200" s="174"/>
      <c r="BZ200" s="174"/>
      <c r="CA200" s="174"/>
      <c r="CB200" s="174"/>
      <c r="CC200" s="174"/>
      <c r="CD200" s="174"/>
      <c r="CE200" s="174"/>
      <c r="CF200" s="174"/>
      <c r="CG200" s="174"/>
    </row>
    <row r="201" spans="1:85" ht="16.5" customHeight="1" x14ac:dyDescent="0.25">
      <c r="A201" s="178"/>
      <c r="B201" s="174"/>
      <c r="C201" s="175"/>
      <c r="D201" s="47"/>
      <c r="F201" s="175"/>
      <c r="G201" s="175"/>
      <c r="H201" s="175"/>
      <c r="I201" s="177"/>
      <c r="J201" s="177"/>
      <c r="K201" s="177"/>
      <c r="L201" s="177"/>
      <c r="M201" s="175"/>
      <c r="N201" s="175"/>
      <c r="O201" s="175"/>
      <c r="P201" s="174"/>
      <c r="Q201" s="178"/>
      <c r="R201" s="174"/>
      <c r="S201" s="174"/>
      <c r="AL201" s="174"/>
      <c r="AM201" s="174"/>
      <c r="AN201" s="174"/>
      <c r="AO201" s="174"/>
      <c r="AP201" s="174"/>
      <c r="AQ201" s="251"/>
      <c r="AR201" s="174"/>
      <c r="BL201" s="174"/>
      <c r="BM201" s="174"/>
      <c r="BN201" s="174"/>
      <c r="BO201" s="174"/>
      <c r="BP201" s="174"/>
      <c r="BQ201" s="174"/>
      <c r="BR201" s="174"/>
      <c r="BS201" s="174"/>
      <c r="BT201" s="174"/>
      <c r="BU201" s="174"/>
      <c r="BV201" s="174"/>
      <c r="BW201" s="174"/>
      <c r="BX201" s="174"/>
      <c r="BY201" s="174"/>
      <c r="BZ201" s="174"/>
      <c r="CA201" s="174"/>
      <c r="CB201" s="174"/>
      <c r="CC201" s="174"/>
      <c r="CD201" s="174"/>
      <c r="CE201" s="174"/>
      <c r="CF201" s="174"/>
      <c r="CG201" s="174"/>
    </row>
    <row r="202" spans="1:85" ht="16.5" customHeight="1" thickBot="1" x14ac:dyDescent="0.25">
      <c r="A202" s="178"/>
      <c r="B202" s="174"/>
      <c r="C202" s="175"/>
      <c r="D202" s="180" t="s">
        <v>147</v>
      </c>
      <c r="E202" s="180"/>
      <c r="F202" s="180"/>
      <c r="G202" s="182" t="s">
        <v>2</v>
      </c>
      <c r="H202" s="182"/>
      <c r="I202" s="182" t="s">
        <v>4</v>
      </c>
      <c r="J202" s="182" t="s">
        <v>30</v>
      </c>
      <c r="K202" s="182" t="s">
        <v>31</v>
      </c>
      <c r="L202" s="182" t="s">
        <v>32</v>
      </c>
      <c r="M202" s="340" t="s">
        <v>3</v>
      </c>
      <c r="N202" s="175"/>
      <c r="O202" s="175"/>
      <c r="P202" s="174"/>
      <c r="Q202" s="178"/>
      <c r="R202" s="174"/>
      <c r="S202" s="174"/>
      <c r="AL202" s="174"/>
      <c r="AM202" s="174"/>
      <c r="AN202" s="174"/>
      <c r="AO202" s="174"/>
      <c r="AP202" s="174"/>
      <c r="AQ202" s="251"/>
      <c r="AR202" s="174"/>
      <c r="BL202" s="174"/>
      <c r="BM202" s="174"/>
      <c r="BN202" s="174"/>
      <c r="BO202" s="174"/>
      <c r="BP202" s="174"/>
      <c r="BQ202" s="174"/>
      <c r="BR202" s="174"/>
      <c r="BS202" s="174"/>
      <c r="BT202" s="174"/>
      <c r="BU202" s="174"/>
      <c r="BV202" s="174"/>
      <c r="BW202" s="174"/>
      <c r="BX202" s="174"/>
      <c r="BY202" s="174"/>
      <c r="BZ202" s="174"/>
      <c r="CA202" s="174"/>
      <c r="CB202" s="174"/>
      <c r="CC202" s="174"/>
      <c r="CD202" s="174"/>
      <c r="CE202" s="174"/>
      <c r="CF202" s="174"/>
      <c r="CG202" s="174"/>
    </row>
    <row r="203" spans="1:85" ht="16.5" customHeight="1" x14ac:dyDescent="0.25">
      <c r="A203" s="178"/>
      <c r="B203" s="174"/>
      <c r="C203" s="175"/>
      <c r="D203" s="47" t="s">
        <v>46</v>
      </c>
      <c r="G203" s="32" t="s">
        <v>177</v>
      </c>
      <c r="I203" s="177">
        <v>17</v>
      </c>
      <c r="J203" s="177">
        <v>4</v>
      </c>
      <c r="K203" s="177">
        <v>7</v>
      </c>
      <c r="L203" s="177">
        <v>11</v>
      </c>
      <c r="M203" s="341">
        <v>8</v>
      </c>
      <c r="N203" s="175"/>
      <c r="O203" s="175"/>
      <c r="P203" s="174"/>
      <c r="Q203" s="178"/>
      <c r="R203" s="174"/>
      <c r="S203" s="174"/>
      <c r="AL203" s="174"/>
      <c r="AM203" s="174"/>
      <c r="AN203" s="174"/>
      <c r="AO203" s="174"/>
      <c r="AP203" s="174"/>
      <c r="AQ203" s="251"/>
      <c r="AR203" s="174"/>
      <c r="BL203" s="174"/>
      <c r="BM203" s="174"/>
      <c r="BN203" s="174"/>
      <c r="BO203" s="174"/>
      <c r="BP203" s="174"/>
      <c r="BQ203" s="174"/>
      <c r="BR203" s="174"/>
      <c r="BS203" s="174"/>
      <c r="BT203" s="174"/>
      <c r="BU203" s="174"/>
      <c r="BV203" s="174"/>
      <c r="BW203" s="174"/>
      <c r="BX203" s="174"/>
      <c r="BY203" s="174"/>
      <c r="BZ203" s="174"/>
      <c r="CA203" s="174"/>
      <c r="CB203" s="174"/>
      <c r="CC203" s="174"/>
      <c r="CD203" s="174"/>
      <c r="CE203" s="174"/>
      <c r="CF203" s="174"/>
      <c r="CG203" s="174"/>
    </row>
    <row r="204" spans="1:85" ht="16.5" customHeight="1" x14ac:dyDescent="0.25">
      <c r="A204" s="178"/>
      <c r="B204" s="174"/>
      <c r="C204" s="175"/>
      <c r="D204" s="47" t="s">
        <v>41</v>
      </c>
      <c r="G204" s="32" t="s">
        <v>21</v>
      </c>
      <c r="I204" s="177">
        <v>17</v>
      </c>
      <c r="J204" s="177">
        <v>1</v>
      </c>
      <c r="K204" s="177">
        <v>7</v>
      </c>
      <c r="L204" s="177">
        <v>8</v>
      </c>
      <c r="M204" s="341">
        <v>8</v>
      </c>
      <c r="N204" s="175"/>
      <c r="O204" s="175"/>
      <c r="P204" s="174"/>
      <c r="Q204" s="178"/>
      <c r="R204" s="174"/>
      <c r="S204" s="174"/>
      <c r="AL204" s="174"/>
      <c r="AM204" s="174"/>
      <c r="AN204" s="174"/>
      <c r="AO204" s="174"/>
      <c r="AP204" s="174"/>
      <c r="AQ204" s="251"/>
      <c r="AR204" s="174"/>
      <c r="BL204" s="174"/>
      <c r="BM204" s="174"/>
      <c r="BN204" s="174"/>
      <c r="BO204" s="174"/>
      <c r="BP204" s="174"/>
      <c r="BQ204" s="174"/>
      <c r="BR204" s="174"/>
      <c r="BS204" s="174"/>
      <c r="BT204" s="174"/>
      <c r="BU204" s="174"/>
      <c r="BV204" s="174"/>
      <c r="BW204" s="174"/>
      <c r="BX204" s="174"/>
      <c r="BY204" s="174"/>
      <c r="BZ204" s="174"/>
      <c r="CA204" s="174"/>
      <c r="CB204" s="174"/>
      <c r="CC204" s="174"/>
      <c r="CD204" s="174"/>
      <c r="CE204" s="174"/>
      <c r="CF204" s="174"/>
      <c r="CG204" s="174"/>
    </row>
    <row r="205" spans="1:85" ht="16.5" customHeight="1" x14ac:dyDescent="0.25">
      <c r="A205" s="178"/>
      <c r="B205" s="174"/>
      <c r="C205" s="175"/>
      <c r="D205" s="47" t="s">
        <v>62</v>
      </c>
      <c r="G205" s="32" t="s">
        <v>308</v>
      </c>
      <c r="I205" s="177">
        <v>12</v>
      </c>
      <c r="J205" s="177">
        <v>0</v>
      </c>
      <c r="K205" s="177">
        <v>3</v>
      </c>
      <c r="L205" s="177">
        <v>3</v>
      </c>
      <c r="M205" s="341">
        <v>6</v>
      </c>
      <c r="N205" s="175"/>
      <c r="O205" s="175"/>
      <c r="P205" s="174"/>
      <c r="Q205" s="178"/>
      <c r="R205" s="174"/>
      <c r="S205" s="174"/>
      <c r="AL205" s="174"/>
      <c r="AM205" s="174"/>
      <c r="AN205" s="174"/>
      <c r="AO205" s="174"/>
      <c r="AP205" s="174"/>
      <c r="AQ205" s="251"/>
      <c r="AR205" s="174"/>
      <c r="BL205" s="174"/>
      <c r="BM205" s="174"/>
      <c r="BN205" s="174"/>
      <c r="BO205" s="174"/>
      <c r="BP205" s="174"/>
      <c r="BQ205" s="174"/>
      <c r="BR205" s="174"/>
      <c r="BS205" s="174"/>
      <c r="BT205" s="174"/>
      <c r="BU205" s="174"/>
      <c r="BV205" s="174"/>
      <c r="BW205" s="174"/>
      <c r="BX205" s="174"/>
      <c r="BY205" s="174"/>
      <c r="BZ205" s="174"/>
      <c r="CA205" s="174"/>
      <c r="CB205" s="174"/>
      <c r="CC205" s="174"/>
      <c r="CD205" s="174"/>
      <c r="CE205" s="174"/>
      <c r="CF205" s="174"/>
      <c r="CG205" s="174"/>
    </row>
    <row r="206" spans="1:85" ht="16.5" customHeight="1" x14ac:dyDescent="0.25">
      <c r="A206" s="178"/>
      <c r="B206" s="174"/>
      <c r="C206" s="175"/>
      <c r="D206" s="47" t="s">
        <v>137</v>
      </c>
      <c r="G206" s="32" t="s">
        <v>307</v>
      </c>
      <c r="I206" s="177">
        <v>13</v>
      </c>
      <c r="J206" s="177">
        <v>6</v>
      </c>
      <c r="K206" s="177">
        <v>6</v>
      </c>
      <c r="L206" s="177">
        <v>12</v>
      </c>
      <c r="M206" s="341">
        <v>6</v>
      </c>
      <c r="N206" s="175"/>
      <c r="O206" s="175"/>
      <c r="P206" s="174"/>
      <c r="Q206" s="178"/>
      <c r="R206" s="174"/>
      <c r="S206" s="174"/>
      <c r="AL206" s="174"/>
      <c r="AM206" s="174"/>
      <c r="AN206" s="174"/>
      <c r="AO206" s="174"/>
      <c r="AP206" s="174"/>
      <c r="AQ206" s="251"/>
      <c r="AR206" s="174"/>
      <c r="BL206" s="174"/>
      <c r="BM206" s="174"/>
      <c r="BN206" s="174"/>
      <c r="BO206" s="174"/>
      <c r="BP206" s="174"/>
      <c r="BQ206" s="174"/>
      <c r="BR206" s="174"/>
      <c r="BS206" s="174"/>
      <c r="BT206" s="174"/>
      <c r="BU206" s="174"/>
      <c r="BV206" s="174"/>
      <c r="BW206" s="174"/>
      <c r="BX206" s="174"/>
      <c r="BY206" s="174"/>
      <c r="BZ206" s="174"/>
      <c r="CA206" s="174"/>
      <c r="CB206" s="174"/>
      <c r="CC206" s="174"/>
      <c r="CD206" s="174"/>
      <c r="CE206" s="174"/>
      <c r="CF206" s="174"/>
      <c r="CG206" s="174"/>
    </row>
    <row r="207" spans="1:85" ht="16.5" customHeight="1" x14ac:dyDescent="0.25">
      <c r="A207" s="178"/>
      <c r="B207" s="174"/>
      <c r="C207" s="175"/>
      <c r="D207" s="47" t="s">
        <v>71</v>
      </c>
      <c r="G207" s="32" t="s">
        <v>17</v>
      </c>
      <c r="I207" s="177">
        <v>15</v>
      </c>
      <c r="J207" s="177">
        <v>20</v>
      </c>
      <c r="K207" s="177">
        <v>19</v>
      </c>
      <c r="L207" s="177">
        <v>39</v>
      </c>
      <c r="M207" s="341">
        <v>6</v>
      </c>
      <c r="N207" s="175"/>
      <c r="O207" s="175"/>
      <c r="P207" s="174"/>
      <c r="Q207" s="178"/>
      <c r="R207" s="174"/>
      <c r="S207" s="174"/>
      <c r="AL207" s="174"/>
      <c r="AM207" s="174"/>
      <c r="AN207" s="174"/>
      <c r="AO207" s="174"/>
      <c r="AP207" s="174"/>
      <c r="AQ207" s="251"/>
      <c r="AR207" s="174"/>
      <c r="BL207" s="174"/>
      <c r="BM207" s="174"/>
      <c r="BN207" s="174"/>
      <c r="BO207" s="174"/>
      <c r="BP207" s="174"/>
      <c r="BQ207" s="174"/>
      <c r="BR207" s="174"/>
      <c r="BS207" s="174"/>
      <c r="BT207" s="174"/>
      <c r="BU207" s="174"/>
      <c r="BV207" s="174"/>
      <c r="BW207" s="174"/>
      <c r="BX207" s="174"/>
      <c r="BY207" s="174"/>
      <c r="BZ207" s="174"/>
      <c r="CA207" s="174"/>
      <c r="CB207" s="174"/>
      <c r="CC207" s="174"/>
      <c r="CD207" s="174"/>
      <c r="CE207" s="174"/>
      <c r="CF207" s="174"/>
      <c r="CG207" s="174"/>
    </row>
    <row r="208" spans="1:85" ht="16.5" customHeight="1" x14ac:dyDescent="0.25">
      <c r="A208" s="178"/>
      <c r="B208" s="174"/>
      <c r="C208" s="175"/>
      <c r="D208" s="47" t="s">
        <v>111</v>
      </c>
      <c r="G208" s="32" t="s">
        <v>179</v>
      </c>
      <c r="I208" s="177">
        <v>16</v>
      </c>
      <c r="J208" s="177">
        <v>0</v>
      </c>
      <c r="K208" s="177">
        <v>3</v>
      </c>
      <c r="L208" s="177">
        <v>3</v>
      </c>
      <c r="M208" s="341">
        <v>6</v>
      </c>
      <c r="N208" s="175"/>
      <c r="O208" s="175"/>
      <c r="P208" s="174"/>
      <c r="Q208" s="178"/>
      <c r="R208" s="174"/>
      <c r="S208" s="174"/>
      <c r="AL208" s="174"/>
      <c r="AM208" s="174"/>
      <c r="AN208" s="174"/>
      <c r="AO208" s="174"/>
      <c r="AP208" s="174"/>
      <c r="AQ208" s="251"/>
      <c r="AR208" s="174"/>
      <c r="BL208" s="174"/>
      <c r="BM208" s="174"/>
      <c r="BN208" s="174"/>
      <c r="BO208" s="174"/>
      <c r="BP208" s="174"/>
      <c r="BQ208" s="174"/>
      <c r="BR208" s="174"/>
      <c r="BS208" s="174"/>
      <c r="BT208" s="174"/>
      <c r="BU208" s="174"/>
      <c r="BV208" s="174"/>
      <c r="BW208" s="174"/>
      <c r="BX208" s="174"/>
      <c r="BY208" s="174"/>
      <c r="BZ208" s="174"/>
      <c r="CA208" s="174"/>
      <c r="CB208" s="174"/>
      <c r="CC208" s="174"/>
      <c r="CD208" s="174"/>
      <c r="CE208" s="174"/>
      <c r="CF208" s="174"/>
      <c r="CG208" s="174"/>
    </row>
    <row r="209" spans="1:85" ht="16.5" customHeight="1" x14ac:dyDescent="0.25">
      <c r="A209" s="178"/>
      <c r="B209" s="174"/>
      <c r="C209" s="175"/>
      <c r="D209" s="47" t="s">
        <v>150</v>
      </c>
      <c r="G209" s="32" t="s">
        <v>177</v>
      </c>
      <c r="I209" s="177">
        <v>17</v>
      </c>
      <c r="J209" s="177">
        <v>14</v>
      </c>
      <c r="K209" s="177">
        <v>14</v>
      </c>
      <c r="L209" s="177">
        <v>28</v>
      </c>
      <c r="M209" s="341">
        <v>6</v>
      </c>
      <c r="N209" s="175"/>
      <c r="O209" s="175"/>
      <c r="P209" s="174"/>
      <c r="Q209" s="178"/>
      <c r="R209" s="174"/>
      <c r="S209" s="174"/>
      <c r="AL209" s="174"/>
      <c r="AM209" s="174"/>
      <c r="AN209" s="174"/>
      <c r="AO209" s="174"/>
      <c r="AP209" s="174"/>
      <c r="AQ209" s="251"/>
      <c r="AR209" s="174"/>
      <c r="BL209" s="174"/>
      <c r="BM209" s="174"/>
      <c r="BN209" s="174"/>
      <c r="BO209" s="174"/>
      <c r="BP209" s="174"/>
      <c r="BQ209" s="174"/>
      <c r="BR209" s="174"/>
      <c r="BS209" s="174"/>
      <c r="BT209" s="174"/>
      <c r="BU209" s="174"/>
      <c r="BV209" s="174"/>
      <c r="BW209" s="174"/>
      <c r="BX209" s="174"/>
      <c r="BY209" s="174"/>
      <c r="BZ209" s="174"/>
      <c r="CA209" s="174"/>
      <c r="CB209" s="174"/>
      <c r="CC209" s="174"/>
      <c r="CD209" s="174"/>
      <c r="CE209" s="174"/>
      <c r="CF209" s="174"/>
      <c r="CG209" s="174"/>
    </row>
    <row r="210" spans="1:85" ht="16.5" customHeight="1" x14ac:dyDescent="0.2">
      <c r="A210" s="178"/>
      <c r="B210" s="174"/>
      <c r="C210" s="175"/>
      <c r="N210" s="175"/>
      <c r="O210" s="175"/>
      <c r="P210" s="174"/>
      <c r="Q210" s="178"/>
      <c r="R210" s="174"/>
      <c r="S210" s="174"/>
      <c r="AL210" s="174"/>
      <c r="AM210" s="174"/>
      <c r="AN210" s="174"/>
      <c r="AO210" s="174"/>
      <c r="AP210" s="174"/>
      <c r="AQ210" s="251"/>
      <c r="AR210" s="174"/>
      <c r="BL210" s="174"/>
      <c r="BM210" s="174"/>
      <c r="BN210" s="174"/>
      <c r="BO210" s="174"/>
      <c r="BP210" s="174"/>
      <c r="BQ210" s="174"/>
      <c r="BR210" s="174"/>
      <c r="BS210" s="174"/>
      <c r="BT210" s="174"/>
      <c r="BU210" s="174"/>
      <c r="BV210" s="174"/>
      <c r="BW210" s="174"/>
      <c r="BX210" s="174"/>
      <c r="BY210" s="174"/>
      <c r="BZ210" s="174"/>
      <c r="CA210" s="174"/>
      <c r="CB210" s="174"/>
      <c r="CC210" s="174"/>
      <c r="CD210" s="174"/>
      <c r="CE210" s="174"/>
      <c r="CF210" s="174"/>
      <c r="CG210" s="174"/>
    </row>
    <row r="211" spans="1:85" ht="16.5" customHeight="1" x14ac:dyDescent="0.25">
      <c r="A211" s="178"/>
      <c r="B211" s="174"/>
      <c r="C211" s="175"/>
      <c r="D211" s="47"/>
      <c r="F211" s="175"/>
      <c r="G211" s="175"/>
      <c r="H211" s="175"/>
      <c r="I211" s="177"/>
      <c r="J211" s="177"/>
      <c r="K211" s="177"/>
      <c r="L211" s="177"/>
      <c r="M211" s="175"/>
      <c r="N211" s="175"/>
      <c r="O211" s="175"/>
      <c r="P211" s="174"/>
      <c r="Q211" s="178"/>
      <c r="R211" s="174"/>
      <c r="S211" s="174"/>
      <c r="AL211" s="174"/>
      <c r="AM211" s="174"/>
      <c r="AN211" s="174"/>
      <c r="AO211" s="174"/>
      <c r="AP211" s="174"/>
      <c r="AQ211" s="251"/>
      <c r="AR211" s="174"/>
      <c r="BL211" s="174"/>
      <c r="BM211" s="174"/>
      <c r="BN211" s="174"/>
      <c r="BO211" s="174"/>
      <c r="BP211" s="174"/>
      <c r="BQ211" s="174"/>
      <c r="BR211" s="174"/>
      <c r="BS211" s="174"/>
      <c r="BT211" s="174"/>
      <c r="BU211" s="174"/>
      <c r="BV211" s="174"/>
      <c r="BW211" s="174"/>
      <c r="BX211" s="174"/>
      <c r="BY211" s="174"/>
      <c r="BZ211" s="174"/>
      <c r="CA211" s="174"/>
      <c r="CB211" s="174"/>
      <c r="CC211" s="174"/>
      <c r="CD211" s="174"/>
      <c r="CE211" s="174"/>
      <c r="CF211" s="174"/>
      <c r="CG211" s="174"/>
    </row>
    <row r="212" spans="1:85" ht="16.5" customHeight="1" x14ac:dyDescent="0.25">
      <c r="A212" s="178"/>
      <c r="B212" s="174"/>
      <c r="C212" s="175"/>
      <c r="D212" s="47"/>
      <c r="F212" s="175"/>
      <c r="G212" s="175"/>
      <c r="H212" s="175"/>
      <c r="I212" s="177"/>
      <c r="J212" s="177"/>
      <c r="K212" s="177"/>
      <c r="L212" s="177"/>
      <c r="M212" s="175"/>
      <c r="N212" s="175"/>
      <c r="O212" s="175"/>
      <c r="P212" s="174"/>
      <c r="Q212" s="178"/>
      <c r="R212" s="174"/>
      <c r="S212" s="174"/>
      <c r="AL212" s="174"/>
      <c r="AM212" s="174"/>
      <c r="AN212" s="174"/>
      <c r="AO212" s="174"/>
      <c r="AP212" s="174"/>
      <c r="AQ212" s="251"/>
      <c r="AR212" s="174"/>
      <c r="BL212" s="174"/>
      <c r="BM212" s="174"/>
      <c r="BN212" s="174"/>
      <c r="BO212" s="174"/>
      <c r="BP212" s="174"/>
      <c r="BQ212" s="174"/>
      <c r="BR212" s="174"/>
      <c r="BS212" s="174"/>
      <c r="BT212" s="174"/>
      <c r="BU212" s="174"/>
      <c r="BV212" s="174"/>
      <c r="BW212" s="174"/>
      <c r="BX212" s="174"/>
      <c r="BY212" s="174"/>
      <c r="BZ212" s="174"/>
      <c r="CA212" s="174"/>
      <c r="CB212" s="174"/>
      <c r="CC212" s="174"/>
      <c r="CD212" s="174"/>
      <c r="CE212" s="174"/>
      <c r="CF212" s="174"/>
      <c r="CG212" s="174"/>
    </row>
    <row r="213" spans="1:85" ht="16.5" customHeight="1" x14ac:dyDescent="0.25">
      <c r="A213" s="178"/>
      <c r="B213" s="174"/>
      <c r="C213" s="175"/>
      <c r="D213" s="47"/>
      <c r="F213" s="175"/>
      <c r="G213" s="175"/>
      <c r="H213" s="175"/>
      <c r="I213" s="177"/>
      <c r="J213" s="177"/>
      <c r="K213" s="177"/>
      <c r="L213" s="177"/>
      <c r="M213" s="175"/>
      <c r="N213" s="175"/>
      <c r="O213" s="175"/>
      <c r="P213" s="174"/>
      <c r="Q213" s="178"/>
      <c r="R213" s="174"/>
      <c r="S213" s="174"/>
      <c r="AL213" s="174"/>
      <c r="AM213" s="174"/>
      <c r="AN213" s="174"/>
      <c r="AO213" s="174"/>
      <c r="AP213" s="174"/>
      <c r="AQ213" s="251"/>
      <c r="AR213" s="174"/>
      <c r="BL213" s="174"/>
      <c r="BM213" s="174"/>
      <c r="BN213" s="174"/>
      <c r="BO213" s="174"/>
      <c r="BP213" s="174"/>
      <c r="BQ213" s="174"/>
      <c r="BR213" s="174"/>
      <c r="BS213" s="174"/>
      <c r="BT213" s="174"/>
      <c r="BU213" s="174"/>
      <c r="BV213" s="174"/>
      <c r="BW213" s="174"/>
      <c r="BX213" s="174"/>
      <c r="BY213" s="174"/>
      <c r="BZ213" s="174"/>
      <c r="CA213" s="174"/>
      <c r="CB213" s="174"/>
      <c r="CC213" s="174"/>
      <c r="CD213" s="174"/>
      <c r="CE213" s="174"/>
      <c r="CF213" s="174"/>
      <c r="CG213" s="174"/>
    </row>
    <row r="214" spans="1:85" ht="16.5" customHeight="1" x14ac:dyDescent="0.25">
      <c r="A214" s="178"/>
      <c r="B214" s="174"/>
      <c r="C214" s="175"/>
      <c r="D214" s="47"/>
      <c r="F214" s="175"/>
      <c r="G214" s="175"/>
      <c r="H214" s="175"/>
      <c r="I214" s="177"/>
      <c r="J214" s="177"/>
      <c r="K214" s="177"/>
      <c r="L214" s="177"/>
      <c r="M214" s="175"/>
      <c r="N214" s="175"/>
      <c r="O214" s="175"/>
      <c r="P214" s="174"/>
      <c r="Q214" s="178"/>
      <c r="R214" s="174"/>
      <c r="S214" s="174"/>
      <c r="AL214" s="174"/>
      <c r="AM214" s="174"/>
      <c r="AN214" s="174"/>
      <c r="AO214" s="174"/>
      <c r="AP214" s="174"/>
      <c r="AQ214" s="251"/>
      <c r="AR214" s="174"/>
      <c r="BL214" s="174"/>
      <c r="BM214" s="174"/>
      <c r="BN214" s="174"/>
      <c r="BO214" s="174"/>
      <c r="BP214" s="174"/>
      <c r="BQ214" s="174"/>
      <c r="BR214" s="174"/>
      <c r="BS214" s="174"/>
      <c r="BT214" s="174"/>
      <c r="BU214" s="174"/>
      <c r="BV214" s="174"/>
      <c r="BW214" s="174"/>
      <c r="BX214" s="174"/>
      <c r="BY214" s="174"/>
      <c r="BZ214" s="174"/>
      <c r="CA214" s="174"/>
      <c r="CB214" s="174"/>
      <c r="CC214" s="174"/>
      <c r="CD214" s="174"/>
      <c r="CE214" s="174"/>
      <c r="CF214" s="174"/>
      <c r="CG214" s="174"/>
    </row>
    <row r="215" spans="1:85" ht="16.5" customHeight="1" x14ac:dyDescent="0.25">
      <c r="A215" s="178"/>
      <c r="B215" s="174"/>
      <c r="C215" s="175"/>
      <c r="D215" s="47"/>
      <c r="F215" s="175"/>
      <c r="G215" s="175"/>
      <c r="H215" s="175"/>
      <c r="I215" s="177"/>
      <c r="J215" s="177"/>
      <c r="K215" s="177"/>
      <c r="L215" s="177"/>
      <c r="M215" s="175"/>
      <c r="N215" s="175"/>
      <c r="O215" s="175"/>
      <c r="P215" s="174"/>
      <c r="Q215" s="178"/>
      <c r="R215" s="174"/>
      <c r="S215" s="174"/>
      <c r="AL215" s="174"/>
      <c r="AM215" s="174"/>
      <c r="AN215" s="174"/>
      <c r="AO215" s="174"/>
      <c r="AP215" s="174"/>
      <c r="AQ215" s="251"/>
      <c r="AR215" s="174"/>
      <c r="BL215" s="174"/>
      <c r="BM215" s="174"/>
      <c r="BN215" s="174"/>
      <c r="BO215" s="174"/>
      <c r="BP215" s="174"/>
      <c r="BQ215" s="174"/>
      <c r="BR215" s="174"/>
      <c r="BS215" s="174"/>
      <c r="BT215" s="174"/>
      <c r="BU215" s="174"/>
      <c r="BV215" s="174"/>
      <c r="BW215" s="174"/>
      <c r="BX215" s="174"/>
      <c r="BY215" s="174"/>
      <c r="BZ215" s="174"/>
      <c r="CA215" s="174"/>
      <c r="CB215" s="174"/>
      <c r="CC215" s="174"/>
      <c r="CD215" s="174"/>
      <c r="CE215" s="174"/>
      <c r="CF215" s="174"/>
      <c r="CG215" s="174"/>
    </row>
    <row r="216" spans="1:85" ht="16.5" customHeight="1" x14ac:dyDescent="0.25">
      <c r="A216" s="178"/>
      <c r="B216" s="174"/>
      <c r="C216" s="175"/>
      <c r="D216" s="47"/>
      <c r="F216" s="175"/>
      <c r="G216" s="175"/>
      <c r="H216" s="175"/>
      <c r="I216" s="177"/>
      <c r="J216" s="177"/>
      <c r="K216" s="177"/>
      <c r="L216" s="177"/>
      <c r="M216" s="175"/>
      <c r="N216" s="175"/>
      <c r="O216" s="175"/>
      <c r="P216" s="174"/>
      <c r="Q216" s="178"/>
      <c r="R216" s="174"/>
      <c r="S216" s="174"/>
      <c r="AL216" s="174"/>
      <c r="AM216" s="174"/>
      <c r="AN216" s="174"/>
      <c r="AO216" s="174"/>
      <c r="AP216" s="174"/>
      <c r="AQ216" s="251"/>
      <c r="AR216" s="174"/>
      <c r="BL216" s="174"/>
      <c r="BM216" s="174"/>
      <c r="BN216" s="174"/>
      <c r="BO216" s="174"/>
      <c r="BP216" s="174"/>
      <c r="BQ216" s="174"/>
      <c r="BR216" s="174"/>
      <c r="BS216" s="174"/>
      <c r="BT216" s="174"/>
      <c r="BU216" s="174"/>
      <c r="BV216" s="174"/>
      <c r="BW216" s="174"/>
      <c r="BX216" s="174"/>
      <c r="BY216" s="174"/>
      <c r="BZ216" s="174"/>
      <c r="CA216" s="174"/>
      <c r="CB216" s="174"/>
      <c r="CC216" s="174"/>
      <c r="CD216" s="174"/>
      <c r="CE216" s="174"/>
      <c r="CF216" s="174"/>
      <c r="CG216" s="174"/>
    </row>
    <row r="217" spans="1:85" ht="16.5" customHeight="1" x14ac:dyDescent="0.25">
      <c r="A217" s="178"/>
      <c r="B217" s="174"/>
      <c r="C217" s="175"/>
      <c r="D217" s="47"/>
      <c r="F217" s="175"/>
      <c r="G217" s="175"/>
      <c r="H217" s="175"/>
      <c r="I217" s="177"/>
      <c r="J217" s="177"/>
      <c r="K217" s="177"/>
      <c r="L217" s="177"/>
      <c r="M217" s="175"/>
      <c r="N217" s="175"/>
      <c r="O217" s="175"/>
      <c r="P217" s="174"/>
      <c r="Q217" s="178"/>
      <c r="R217" s="174"/>
      <c r="S217" s="174"/>
      <c r="AL217" s="174"/>
      <c r="AM217" s="174"/>
      <c r="AN217" s="174"/>
      <c r="AO217" s="174"/>
      <c r="AP217" s="174"/>
      <c r="AQ217" s="251"/>
      <c r="AR217" s="174"/>
      <c r="BL217" s="174"/>
      <c r="BM217" s="174"/>
      <c r="BN217" s="174"/>
      <c r="BO217" s="174"/>
      <c r="BP217" s="174"/>
      <c r="BQ217" s="174"/>
      <c r="BR217" s="174"/>
      <c r="BS217" s="174"/>
      <c r="BT217" s="174"/>
      <c r="BU217" s="174"/>
      <c r="BV217" s="174"/>
      <c r="BW217" s="174"/>
      <c r="BX217" s="174"/>
      <c r="BY217" s="174"/>
      <c r="BZ217" s="174"/>
      <c r="CA217" s="174"/>
      <c r="CB217" s="174"/>
      <c r="CC217" s="174"/>
      <c r="CD217" s="174"/>
      <c r="CE217" s="174"/>
      <c r="CF217" s="174"/>
      <c r="CG217" s="174"/>
    </row>
    <row r="218" spans="1:85" ht="15" x14ac:dyDescent="0.2">
      <c r="A218" s="178"/>
      <c r="Q218" s="178"/>
    </row>
    <row r="219" spans="1:85" ht="18" x14ac:dyDescent="0.2">
      <c r="A219" s="178"/>
      <c r="B219" s="407"/>
      <c r="C219" s="407"/>
      <c r="D219" s="407"/>
      <c r="E219" s="407"/>
      <c r="F219" s="407"/>
      <c r="G219" s="407"/>
      <c r="H219" s="407"/>
      <c r="I219" s="407"/>
      <c r="J219" s="407"/>
      <c r="K219" s="407"/>
      <c r="L219" s="407"/>
      <c r="M219" s="407"/>
      <c r="N219" s="407"/>
      <c r="O219" s="407"/>
      <c r="P219" s="407"/>
      <c r="Q219" s="178"/>
    </row>
  </sheetData>
  <mergeCells count="104">
    <mergeCell ref="E14:F14"/>
    <mergeCell ref="AF14:AG14"/>
    <mergeCell ref="BW3:CA3"/>
    <mergeCell ref="CB3:CF3"/>
    <mergeCell ref="AF4:AG4"/>
    <mergeCell ref="AF5:AG5"/>
    <mergeCell ref="AF6:AG6"/>
    <mergeCell ref="AF7:AG7"/>
    <mergeCell ref="B1:P1"/>
    <mergeCell ref="T1:AP1"/>
    <mergeCell ref="AS1:BK1"/>
    <mergeCell ref="BN1:CF1"/>
    <mergeCell ref="G2:M2"/>
    <mergeCell ref="T3:AM3"/>
    <mergeCell ref="AW3:BA3"/>
    <mergeCell ref="BB3:BF3"/>
    <mergeCell ref="BG3:BK3"/>
    <mergeCell ref="BR3:BV3"/>
    <mergeCell ref="T17:AM17"/>
    <mergeCell ref="AF19:AG19"/>
    <mergeCell ref="AF20:AG20"/>
    <mergeCell ref="AF21:AG21"/>
    <mergeCell ref="AF22:AG22"/>
    <mergeCell ref="AF23:AG23"/>
    <mergeCell ref="AF8:AG8"/>
    <mergeCell ref="AF9:AG9"/>
    <mergeCell ref="AF10:AG10"/>
    <mergeCell ref="AF11:AG11"/>
    <mergeCell ref="AF13:AG13"/>
    <mergeCell ref="T32:AM32"/>
    <mergeCell ref="AF34:AG34"/>
    <mergeCell ref="AF35:AG35"/>
    <mergeCell ref="AF36:AG36"/>
    <mergeCell ref="AF37:AG37"/>
    <mergeCell ref="AF38:AG38"/>
    <mergeCell ref="AF24:AG24"/>
    <mergeCell ref="AF25:AG25"/>
    <mergeCell ref="AF26:AG26"/>
    <mergeCell ref="AF27:AG27"/>
    <mergeCell ref="AF28:AG28"/>
    <mergeCell ref="AF29:AG29"/>
    <mergeCell ref="U62:AO62"/>
    <mergeCell ref="X64:Y64"/>
    <mergeCell ref="AJ64:AL64"/>
    <mergeCell ref="Y65:AA65"/>
    <mergeCell ref="AK65:AN65"/>
    <mergeCell ref="U66:V66"/>
    <mergeCell ref="AG66:AH66"/>
    <mergeCell ref="AK66:AN66"/>
    <mergeCell ref="AF39:AG39"/>
    <mergeCell ref="AF40:AG40"/>
    <mergeCell ref="AF41:AG41"/>
    <mergeCell ref="AF42:AG42"/>
    <mergeCell ref="AF43:AG43"/>
    <mergeCell ref="AF44:AG44"/>
    <mergeCell ref="U69:V69"/>
    <mergeCell ref="AG69:AH69"/>
    <mergeCell ref="AK69:AN69"/>
    <mergeCell ref="B74:P74"/>
    <mergeCell ref="T74:AP74"/>
    <mergeCell ref="Y69:AB69"/>
    <mergeCell ref="U67:V67"/>
    <mergeCell ref="AG67:AH67"/>
    <mergeCell ref="AK67:AN67"/>
    <mergeCell ref="U68:V68"/>
    <mergeCell ref="AG68:AH68"/>
    <mergeCell ref="AK68:AN68"/>
    <mergeCell ref="Y68:AB68"/>
    <mergeCell ref="T83:AM83"/>
    <mergeCell ref="AF86:AG86"/>
    <mergeCell ref="AF87:AG87"/>
    <mergeCell ref="AS74:BK74"/>
    <mergeCell ref="BN74:CF74"/>
    <mergeCell ref="T76:AM76"/>
    <mergeCell ref="AW76:BA76"/>
    <mergeCell ref="BB76:BF76"/>
    <mergeCell ref="BG76:BK76"/>
    <mergeCell ref="BR76:BV76"/>
    <mergeCell ref="BW76:CA76"/>
    <mergeCell ref="CB76:CF76"/>
    <mergeCell ref="B219:P219"/>
    <mergeCell ref="Y66:AB66"/>
    <mergeCell ref="Y67:AB67"/>
    <mergeCell ref="AF104:AG104"/>
    <mergeCell ref="AF105:AG105"/>
    <mergeCell ref="AF106:AG106"/>
    <mergeCell ref="B147:P147"/>
    <mergeCell ref="B161:P161"/>
    <mergeCell ref="B174:P174"/>
    <mergeCell ref="T96:AM96"/>
    <mergeCell ref="AF99:AG99"/>
    <mergeCell ref="AF100:AG100"/>
    <mergeCell ref="AF101:AG101"/>
    <mergeCell ref="AF102:AG102"/>
    <mergeCell ref="AF103:AG103"/>
    <mergeCell ref="AF88:AG88"/>
    <mergeCell ref="AF89:AG89"/>
    <mergeCell ref="AF90:AG90"/>
    <mergeCell ref="AF91:AG91"/>
    <mergeCell ref="AF92:AG92"/>
    <mergeCell ref="AF93:AG93"/>
    <mergeCell ref="AF78:AG78"/>
    <mergeCell ref="AF79:AG79"/>
    <mergeCell ref="AF80:AG80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576EA-76C5-4BB6-97DC-50EFF5D911DA}">
  <dimension ref="A1:CG220"/>
  <sheetViews>
    <sheetView zoomScale="70" zoomScaleNormal="70" zoomScaleSheetLayoutView="78" workbookViewId="0">
      <selection activeCell="C2" sqref="C2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1" width="8.7109375" style="44" customWidth="1"/>
    <col min="12" max="12" width="9.7109375" style="44" customWidth="1"/>
    <col min="13" max="13" width="11" style="44" customWidth="1"/>
    <col min="14" max="15" width="12.7109375" style="44" customWidth="1"/>
    <col min="16" max="16" width="18.7109375" style="44" customWidth="1"/>
    <col min="17" max="19" width="2.7109375" style="44" customWidth="1"/>
    <col min="20" max="20" width="5.85546875" style="44" customWidth="1"/>
    <col min="21" max="24" width="6" style="44" customWidth="1"/>
    <col min="25" max="25" width="14" style="44" customWidth="1"/>
    <col min="26" max="30" width="5.85546875" style="44" customWidth="1"/>
    <col min="31" max="31" width="7.42578125" style="44" customWidth="1"/>
    <col min="32" max="32" width="5.85546875" style="44" customWidth="1"/>
    <col min="33" max="37" width="6" style="44" customWidth="1"/>
    <col min="38" max="38" width="5.85546875" style="44" customWidth="1"/>
    <col min="39" max="39" width="11.7109375" style="44" customWidth="1"/>
    <col min="40" max="42" width="5.85546875" style="44" customWidth="1"/>
    <col min="43" max="44" width="2.7109375" style="44" customWidth="1"/>
    <col min="45" max="46" width="5.5703125" style="44" customWidth="1"/>
    <col min="47" max="47" width="25.7109375" style="44" customWidth="1"/>
    <col min="48" max="48" width="14.7109375" style="44" customWidth="1"/>
    <col min="49" max="53" width="6.7109375" style="44" customWidth="1"/>
    <col min="54" max="54" width="7.7109375" style="44" customWidth="1"/>
    <col min="55" max="58" width="6.7109375" style="44" customWidth="1"/>
    <col min="59" max="59" width="7.7109375" style="44" customWidth="1"/>
    <col min="60" max="63" width="6.7109375" style="44" customWidth="1"/>
    <col min="64" max="65" width="2.7109375" style="44" customWidth="1"/>
    <col min="66" max="67" width="5.5703125" style="44" customWidth="1"/>
    <col min="68" max="68" width="25.7109375" style="44" customWidth="1"/>
    <col min="69" max="69" width="14.7109375" style="44" customWidth="1"/>
    <col min="70" max="74" width="6.7109375" style="44" customWidth="1"/>
    <col min="75" max="75" width="7.7109375" style="44" customWidth="1"/>
    <col min="76" max="79" width="6.7109375" style="44" customWidth="1"/>
    <col min="80" max="80" width="7.7109375" style="44" customWidth="1"/>
    <col min="81" max="84" width="6.7109375" style="44" customWidth="1"/>
    <col min="85" max="85" width="2.7109375" style="44" customWidth="1"/>
    <col min="86" max="16384" width="9.140625" style="44"/>
  </cols>
  <sheetData>
    <row r="1" spans="1:85" ht="16.5" customHeight="1" x14ac:dyDescent="0.3">
      <c r="A1" s="170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170"/>
      <c r="R1" s="170"/>
      <c r="S1" s="170"/>
      <c r="T1" s="407" t="s">
        <v>1</v>
      </c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170"/>
      <c r="AR1" s="171"/>
      <c r="AS1" s="430" t="s">
        <v>622</v>
      </c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171"/>
      <c r="BM1" s="171"/>
      <c r="BN1" s="430" t="s">
        <v>623</v>
      </c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171"/>
    </row>
    <row r="2" spans="1:85" ht="16.5" customHeight="1" x14ac:dyDescent="0.3">
      <c r="A2" s="171"/>
      <c r="B2" s="60" t="s">
        <v>146</v>
      </c>
      <c r="C2" s="60">
        <v>16</v>
      </c>
      <c r="D2" s="59"/>
      <c r="E2" s="59"/>
      <c r="F2" s="59"/>
      <c r="G2" s="431" t="s">
        <v>644</v>
      </c>
      <c r="H2" s="431"/>
      <c r="I2" s="431"/>
      <c r="J2" s="431"/>
      <c r="K2" s="431"/>
      <c r="L2" s="431"/>
      <c r="M2" s="431"/>
      <c r="N2" s="59"/>
      <c r="O2" s="59"/>
      <c r="P2" s="59"/>
      <c r="Q2" s="171"/>
      <c r="R2" s="171"/>
      <c r="S2" s="321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5"/>
      <c r="AM2" s="176"/>
      <c r="AN2" s="176"/>
      <c r="AO2" s="177"/>
      <c r="AP2" s="177"/>
      <c r="AQ2" s="170"/>
      <c r="AR2" s="178"/>
      <c r="AS2" s="179"/>
      <c r="AT2" s="179"/>
      <c r="AU2" s="174"/>
      <c r="AV2" s="179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8"/>
      <c r="BM2" s="178"/>
      <c r="BN2" s="179"/>
      <c r="BO2" s="179"/>
      <c r="BP2" s="174"/>
      <c r="BQ2" s="179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8"/>
    </row>
    <row r="3" spans="1:85" ht="16.5" customHeight="1" thickBot="1" x14ac:dyDescent="0.3">
      <c r="A3" s="171"/>
      <c r="B3" s="14" t="s">
        <v>614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16" t="str">
        <f>"Week "&amp;TEXT(C2-1,"##")</f>
        <v>Week 15</v>
      </c>
      <c r="Q3" s="171"/>
      <c r="R3" s="171"/>
      <c r="S3" s="321"/>
      <c r="T3" s="408" t="s">
        <v>654</v>
      </c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174"/>
      <c r="AO3" s="174"/>
      <c r="AP3" s="177"/>
      <c r="AQ3" s="170"/>
      <c r="AR3" s="178"/>
      <c r="AS3" s="174"/>
      <c r="AT3" s="174"/>
      <c r="AU3" s="174"/>
      <c r="AV3" s="174"/>
      <c r="AW3" s="407" t="s">
        <v>654</v>
      </c>
      <c r="AX3" s="407"/>
      <c r="AY3" s="407"/>
      <c r="AZ3" s="407"/>
      <c r="BA3" s="415"/>
      <c r="BB3" s="416" t="s">
        <v>652</v>
      </c>
      <c r="BC3" s="408"/>
      <c r="BD3" s="408"/>
      <c r="BE3" s="408"/>
      <c r="BF3" s="417"/>
      <c r="BG3" s="407" t="s">
        <v>663</v>
      </c>
      <c r="BH3" s="407"/>
      <c r="BI3" s="407"/>
      <c r="BJ3" s="407"/>
      <c r="BK3" s="407"/>
      <c r="BL3" s="178"/>
      <c r="BM3" s="178"/>
      <c r="BN3" s="174"/>
      <c r="BO3" s="174"/>
      <c r="BP3" s="174"/>
      <c r="BQ3" s="174"/>
      <c r="BR3" s="407" t="s">
        <v>654</v>
      </c>
      <c r="BS3" s="407"/>
      <c r="BT3" s="407"/>
      <c r="BU3" s="407"/>
      <c r="BV3" s="415"/>
      <c r="BW3" s="416" t="s">
        <v>652</v>
      </c>
      <c r="BX3" s="408"/>
      <c r="BY3" s="408"/>
      <c r="BZ3" s="408"/>
      <c r="CA3" s="417"/>
      <c r="CB3" s="407" t="s">
        <v>663</v>
      </c>
      <c r="CC3" s="407"/>
      <c r="CD3" s="407"/>
      <c r="CE3" s="407"/>
      <c r="CF3" s="407"/>
      <c r="CG3" s="178"/>
    </row>
    <row r="4" spans="1:85" ht="16.5" customHeight="1" thickBot="1" x14ac:dyDescent="0.3">
      <c r="A4" s="171"/>
      <c r="B4" s="19" t="s">
        <v>624</v>
      </c>
      <c r="C4" s="20" t="s">
        <v>173</v>
      </c>
      <c r="D4" s="42"/>
      <c r="E4" s="20"/>
      <c r="F4" s="42"/>
      <c r="G4" s="19">
        <v>1</v>
      </c>
      <c r="H4" s="19">
        <v>0</v>
      </c>
      <c r="I4" s="19">
        <v>0</v>
      </c>
      <c r="J4" s="19">
        <f t="shared" ref="J4" si="0">2*G4+I4</f>
        <v>2</v>
      </c>
      <c r="K4" s="91">
        <f t="shared" ref="K4:K5" si="1">+J4/((G4+H4+I4)*2)</f>
        <v>1</v>
      </c>
      <c r="L4" s="19">
        <f>+AX89</f>
        <v>3</v>
      </c>
      <c r="M4" s="19">
        <v>1</v>
      </c>
      <c r="N4" s="19">
        <f>+AY89</f>
        <v>4</v>
      </c>
      <c r="O4" s="19">
        <f>+BA89</f>
        <v>2</v>
      </c>
      <c r="P4" s="19">
        <v>1</v>
      </c>
      <c r="Q4" s="171"/>
      <c r="R4" s="171"/>
      <c r="S4" s="321"/>
      <c r="T4" s="169" t="s">
        <v>310</v>
      </c>
      <c r="U4" s="25"/>
      <c r="V4" s="25"/>
      <c r="W4" s="25"/>
      <c r="X4" s="25"/>
      <c r="Y4" s="25" t="s">
        <v>2</v>
      </c>
      <c r="Z4" s="254"/>
      <c r="AA4" s="25"/>
      <c r="AB4" s="169" t="s">
        <v>4</v>
      </c>
      <c r="AC4" s="169" t="s">
        <v>8</v>
      </c>
      <c r="AD4" s="169" t="s">
        <v>9</v>
      </c>
      <c r="AE4" s="169" t="s">
        <v>10</v>
      </c>
      <c r="AF4" s="423" t="s">
        <v>129</v>
      </c>
      <c r="AG4" s="423"/>
      <c r="AH4" s="169" t="s">
        <v>3</v>
      </c>
      <c r="AI4" s="169" t="s">
        <v>130</v>
      </c>
      <c r="AJ4" s="169" t="s">
        <v>5</v>
      </c>
      <c r="AK4" s="169" t="s">
        <v>7</v>
      </c>
      <c r="AL4" s="169" t="s">
        <v>6</v>
      </c>
      <c r="AM4" s="169" t="s">
        <v>131</v>
      </c>
      <c r="AN4" s="174"/>
      <c r="AO4" s="174"/>
      <c r="AP4" s="177"/>
      <c r="AQ4" s="170"/>
      <c r="AR4" s="178"/>
      <c r="AS4" s="186" t="s">
        <v>28</v>
      </c>
      <c r="AT4" s="186"/>
      <c r="AU4" s="186"/>
      <c r="AV4" s="187" t="s">
        <v>29</v>
      </c>
      <c r="AW4" s="171" t="s">
        <v>4</v>
      </c>
      <c r="AX4" s="171" t="s">
        <v>30</v>
      </c>
      <c r="AY4" s="171" t="s">
        <v>31</v>
      </c>
      <c r="AZ4" s="188" t="s">
        <v>32</v>
      </c>
      <c r="BA4" s="171" t="s">
        <v>3</v>
      </c>
      <c r="BB4" s="189" t="s">
        <v>4</v>
      </c>
      <c r="BC4" s="190" t="s">
        <v>30</v>
      </c>
      <c r="BD4" s="190" t="s">
        <v>31</v>
      </c>
      <c r="BE4" s="190" t="s">
        <v>32</v>
      </c>
      <c r="BF4" s="191" t="s">
        <v>3</v>
      </c>
      <c r="BG4" s="188" t="s">
        <v>4</v>
      </c>
      <c r="BH4" s="188" t="s">
        <v>30</v>
      </c>
      <c r="BI4" s="188" t="s">
        <v>31</v>
      </c>
      <c r="BJ4" s="188" t="s">
        <v>32</v>
      </c>
      <c r="BK4" s="188" t="s">
        <v>3</v>
      </c>
      <c r="BL4" s="178"/>
      <c r="BM4" s="178"/>
      <c r="BN4" s="192" t="s">
        <v>28</v>
      </c>
      <c r="BO4" s="192"/>
      <c r="BP4" s="192"/>
      <c r="BQ4" s="193"/>
      <c r="BR4" s="188" t="s">
        <v>4</v>
      </c>
      <c r="BS4" s="188" t="s">
        <v>30</v>
      </c>
      <c r="BT4" s="188" t="s">
        <v>31</v>
      </c>
      <c r="BU4" s="188" t="s">
        <v>32</v>
      </c>
      <c r="BV4" s="188" t="s">
        <v>3</v>
      </c>
      <c r="BW4" s="189" t="s">
        <v>4</v>
      </c>
      <c r="BX4" s="190" t="s">
        <v>30</v>
      </c>
      <c r="BY4" s="190" t="s">
        <v>31</v>
      </c>
      <c r="BZ4" s="190" t="s">
        <v>32</v>
      </c>
      <c r="CA4" s="191" t="s">
        <v>3</v>
      </c>
      <c r="CB4" s="188" t="s">
        <v>4</v>
      </c>
      <c r="CC4" s="188" t="s">
        <v>30</v>
      </c>
      <c r="CD4" s="188" t="s">
        <v>31</v>
      </c>
      <c r="CE4" s="188" t="s">
        <v>32</v>
      </c>
      <c r="CF4" s="188" t="s">
        <v>3</v>
      </c>
      <c r="CG4" s="178"/>
    </row>
    <row r="5" spans="1:85" ht="16.5" customHeight="1" x14ac:dyDescent="0.25">
      <c r="A5" s="171"/>
      <c r="B5" s="19" t="s">
        <v>625</v>
      </c>
      <c r="C5" s="20" t="s">
        <v>23</v>
      </c>
      <c r="D5" s="42"/>
      <c r="E5" s="42"/>
      <c r="F5" s="42"/>
      <c r="G5" s="19">
        <v>1</v>
      </c>
      <c r="H5" s="19">
        <v>0</v>
      </c>
      <c r="I5" s="19">
        <v>0</v>
      </c>
      <c r="J5" s="19">
        <f t="shared" ref="J5:J7" si="2">2*G5+I5</f>
        <v>2</v>
      </c>
      <c r="K5" s="91">
        <f t="shared" si="1"/>
        <v>1</v>
      </c>
      <c r="L5" s="19">
        <f>+AX130</f>
        <v>6</v>
      </c>
      <c r="M5" s="19">
        <v>4</v>
      </c>
      <c r="N5" s="19">
        <f>+AY130</f>
        <v>8</v>
      </c>
      <c r="O5" s="19">
        <f>+BA130</f>
        <v>0</v>
      </c>
      <c r="P5" s="19">
        <v>2</v>
      </c>
      <c r="Q5" s="171"/>
      <c r="R5" s="171"/>
      <c r="S5" s="321"/>
      <c r="T5" s="94">
        <v>7.5</v>
      </c>
      <c r="U5" s="106" t="s">
        <v>180</v>
      </c>
      <c r="V5" s="107"/>
      <c r="W5" s="106"/>
      <c r="X5" s="106"/>
      <c r="Y5" s="106" t="s">
        <v>173</v>
      </c>
      <c r="Z5" s="177"/>
      <c r="AA5" s="177"/>
      <c r="AB5" s="177">
        <v>1</v>
      </c>
      <c r="AC5" s="177">
        <v>1</v>
      </c>
      <c r="AD5" s="177">
        <v>0</v>
      </c>
      <c r="AE5" s="177">
        <v>0</v>
      </c>
      <c r="AF5" s="413">
        <f t="shared" ref="AF5:AF11" si="3">+(AC5*2+AE5)/(2*AB5)</f>
        <v>1</v>
      </c>
      <c r="AG5" s="413"/>
      <c r="AH5" s="177">
        <v>0</v>
      </c>
      <c r="AI5" s="177">
        <v>0</v>
      </c>
      <c r="AJ5" s="177">
        <v>1</v>
      </c>
      <c r="AK5" s="177">
        <v>0</v>
      </c>
      <c r="AL5" s="177">
        <v>0</v>
      </c>
      <c r="AM5" s="196">
        <f t="shared" ref="AM5:AM11" si="4">+AJ5/AB5</f>
        <v>1</v>
      </c>
      <c r="AN5" s="174"/>
      <c r="AO5" s="174"/>
      <c r="AP5" s="177"/>
      <c r="AQ5" s="170"/>
      <c r="AR5" s="178"/>
      <c r="AS5" s="197" t="s">
        <v>68</v>
      </c>
      <c r="AT5" s="197"/>
      <c r="AU5" s="197"/>
      <c r="AV5" s="198" t="s">
        <v>52</v>
      </c>
      <c r="AW5" s="199">
        <v>0</v>
      </c>
      <c r="AX5" s="199">
        <v>0</v>
      </c>
      <c r="AY5" s="199">
        <v>0</v>
      </c>
      <c r="AZ5" s="177">
        <f t="shared" ref="AZ5" si="5">+AY5+AX5</f>
        <v>0</v>
      </c>
      <c r="BA5" s="199">
        <v>0</v>
      </c>
      <c r="BB5" s="200">
        <f t="shared" ref="BB5:BF5" si="6">+AW5+BG5</f>
        <v>34</v>
      </c>
      <c r="BC5" s="199">
        <f t="shared" si="6"/>
        <v>9</v>
      </c>
      <c r="BD5" s="199">
        <f t="shared" si="6"/>
        <v>9</v>
      </c>
      <c r="BE5" s="177">
        <f t="shared" si="6"/>
        <v>18</v>
      </c>
      <c r="BF5" s="201">
        <f t="shared" si="6"/>
        <v>0</v>
      </c>
      <c r="BG5" s="31">
        <v>34</v>
      </c>
      <c r="BH5" s="31">
        <v>9</v>
      </c>
      <c r="BI5" s="31">
        <v>9</v>
      </c>
      <c r="BJ5" s="31">
        <f t="shared" ref="BJ5:BJ13" si="7">+BH5+BI5</f>
        <v>18</v>
      </c>
      <c r="BK5" s="31">
        <v>0</v>
      </c>
      <c r="BL5" s="178"/>
      <c r="BM5" s="178"/>
      <c r="BN5" s="64">
        <v>6</v>
      </c>
      <c r="BP5" s="47" t="s">
        <v>478</v>
      </c>
      <c r="BQ5" s="174"/>
      <c r="BR5" s="177">
        <v>1</v>
      </c>
      <c r="BS5" s="177">
        <v>0</v>
      </c>
      <c r="BT5" s="177">
        <v>1</v>
      </c>
      <c r="BU5" s="177">
        <f t="shared" ref="BU5:BU6" si="8">+BS5+BT5</f>
        <v>1</v>
      </c>
      <c r="BV5" s="177">
        <v>0</v>
      </c>
      <c r="BW5" s="202">
        <f>+CB5+BR5</f>
        <v>10</v>
      </c>
      <c r="BX5" s="177">
        <f>+CC5+BS5</f>
        <v>1</v>
      </c>
      <c r="BY5" s="177">
        <f>+CD5+BT5</f>
        <v>1</v>
      </c>
      <c r="BZ5" s="177">
        <f>+BX5+BY5</f>
        <v>2</v>
      </c>
      <c r="CA5" s="203">
        <f>+CF5+BV5</f>
        <v>2</v>
      </c>
      <c r="CB5" s="48">
        <v>9</v>
      </c>
      <c r="CC5" s="48">
        <v>1</v>
      </c>
      <c r="CD5" s="48">
        <v>0</v>
      </c>
      <c r="CE5" s="48">
        <f t="shared" ref="CE5:CE52" si="9">+CC5+CD5</f>
        <v>1</v>
      </c>
      <c r="CF5" s="48">
        <v>2</v>
      </c>
      <c r="CG5" s="178"/>
    </row>
    <row r="6" spans="1:85" ht="16.5" customHeight="1" x14ac:dyDescent="0.25">
      <c r="A6" s="171"/>
      <c r="B6" s="19" t="s">
        <v>626</v>
      </c>
      <c r="C6" s="20" t="s">
        <v>51</v>
      </c>
      <c r="D6" s="42"/>
      <c r="E6" s="42"/>
      <c r="F6" s="42"/>
      <c r="G6" s="19">
        <v>0</v>
      </c>
      <c r="H6" s="19">
        <v>1</v>
      </c>
      <c r="I6" s="19">
        <v>0</v>
      </c>
      <c r="J6" s="19">
        <f t="shared" si="2"/>
        <v>0</v>
      </c>
      <c r="K6" s="91">
        <f t="shared" ref="K6:K11" si="10">+J6/((G6+H6+I6)*2)</f>
        <v>0</v>
      </c>
      <c r="L6" s="19">
        <f>+AX18</f>
        <v>1</v>
      </c>
      <c r="M6" s="19">
        <v>3</v>
      </c>
      <c r="N6" s="19">
        <f>+AY18</f>
        <v>1</v>
      </c>
      <c r="O6" s="19">
        <f>+BA18</f>
        <v>0</v>
      </c>
      <c r="P6" s="19">
        <v>7</v>
      </c>
      <c r="Q6" s="171"/>
      <c r="R6" s="171"/>
      <c r="S6" s="321"/>
      <c r="T6" s="94">
        <v>7.5</v>
      </c>
      <c r="U6" s="106" t="s">
        <v>127</v>
      </c>
      <c r="V6" s="107"/>
      <c r="W6" s="106"/>
      <c r="X6" s="106"/>
      <c r="Y6" s="106" t="s">
        <v>19</v>
      </c>
      <c r="Z6" s="177"/>
      <c r="AA6" s="177"/>
      <c r="AB6" s="177">
        <v>1</v>
      </c>
      <c r="AC6" s="177">
        <v>0</v>
      </c>
      <c r="AD6" s="177">
        <v>1</v>
      </c>
      <c r="AE6" s="177">
        <v>0</v>
      </c>
      <c r="AF6" s="411">
        <f t="shared" si="3"/>
        <v>0</v>
      </c>
      <c r="AG6" s="411"/>
      <c r="AH6" s="177">
        <v>0</v>
      </c>
      <c r="AI6" s="177">
        <v>0</v>
      </c>
      <c r="AJ6" s="177">
        <v>2</v>
      </c>
      <c r="AK6" s="177">
        <v>1</v>
      </c>
      <c r="AL6" s="177">
        <v>0</v>
      </c>
      <c r="AM6" s="255">
        <f t="shared" si="4"/>
        <v>2</v>
      </c>
      <c r="AN6" s="174"/>
      <c r="AO6" s="174"/>
      <c r="AP6" s="177"/>
      <c r="AQ6" s="170"/>
      <c r="AR6" s="178"/>
      <c r="AS6" s="94">
        <v>8.5</v>
      </c>
      <c r="AT6" s="43">
        <v>13</v>
      </c>
      <c r="AU6" s="41" t="s">
        <v>72</v>
      </c>
      <c r="AV6" s="175" t="s">
        <v>19</v>
      </c>
      <c r="AW6" s="177">
        <v>1</v>
      </c>
      <c r="AX6" s="177">
        <v>0</v>
      </c>
      <c r="AY6" s="177">
        <v>1</v>
      </c>
      <c r="AZ6" s="177">
        <f t="shared" ref="AZ6:AZ13" si="11">+AY6+AX6</f>
        <v>1</v>
      </c>
      <c r="BA6" s="177">
        <v>0</v>
      </c>
      <c r="BB6" s="202">
        <f t="shared" ref="BB6:BF13" si="12">+AW6+BG6</f>
        <v>14</v>
      </c>
      <c r="BC6" s="177">
        <f t="shared" si="12"/>
        <v>8</v>
      </c>
      <c r="BD6" s="177">
        <f t="shared" si="12"/>
        <v>8</v>
      </c>
      <c r="BE6" s="177">
        <f t="shared" si="12"/>
        <v>16</v>
      </c>
      <c r="BF6" s="203">
        <f t="shared" si="12"/>
        <v>0</v>
      </c>
      <c r="BG6" s="48">
        <v>13</v>
      </c>
      <c r="BH6" s="48">
        <v>8</v>
      </c>
      <c r="BI6" s="48">
        <v>7</v>
      </c>
      <c r="BJ6" s="48">
        <f t="shared" si="7"/>
        <v>15</v>
      </c>
      <c r="BK6" s="48">
        <v>0</v>
      </c>
      <c r="BL6" s="178"/>
      <c r="BM6" s="178"/>
      <c r="BN6" s="64">
        <v>6.5</v>
      </c>
      <c r="BP6" s="47" t="s">
        <v>366</v>
      </c>
      <c r="BQ6" s="174"/>
      <c r="BR6" s="177">
        <v>0</v>
      </c>
      <c r="BS6" s="177">
        <v>0</v>
      </c>
      <c r="BT6" s="177">
        <v>0</v>
      </c>
      <c r="BU6" s="177">
        <f t="shared" si="8"/>
        <v>0</v>
      </c>
      <c r="BV6" s="177">
        <v>0</v>
      </c>
      <c r="BW6" s="202">
        <f t="shared" ref="BW6:BY14" si="13">+CB6+BR6</f>
        <v>3</v>
      </c>
      <c r="BX6" s="177">
        <f t="shared" si="13"/>
        <v>0</v>
      </c>
      <c r="BY6" s="177">
        <f t="shared" si="13"/>
        <v>1</v>
      </c>
      <c r="BZ6" s="177">
        <f t="shared" ref="BZ6:BZ14" si="14">+BX6+BY6</f>
        <v>1</v>
      </c>
      <c r="CA6" s="203">
        <f t="shared" ref="CA6:CA14" si="15">+CF6+BV6</f>
        <v>0</v>
      </c>
      <c r="CB6" s="48">
        <v>3</v>
      </c>
      <c r="CC6" s="48">
        <v>0</v>
      </c>
      <c r="CD6" s="48">
        <v>1</v>
      </c>
      <c r="CE6" s="48">
        <f t="shared" si="9"/>
        <v>1</v>
      </c>
      <c r="CF6" s="48">
        <v>0</v>
      </c>
      <c r="CG6" s="178"/>
    </row>
    <row r="7" spans="1:85" ht="16.5" customHeight="1" thickBot="1" x14ac:dyDescent="0.3">
      <c r="A7" s="171"/>
      <c r="B7" s="19" t="s">
        <v>627</v>
      </c>
      <c r="C7" s="20" t="s">
        <v>21</v>
      </c>
      <c r="D7" s="42"/>
      <c r="E7" s="20"/>
      <c r="F7" s="42"/>
      <c r="G7" s="19">
        <v>0</v>
      </c>
      <c r="H7" s="19">
        <v>1</v>
      </c>
      <c r="I7" s="19">
        <v>0</v>
      </c>
      <c r="J7" s="19">
        <f t="shared" si="2"/>
        <v>0</v>
      </c>
      <c r="K7" s="91">
        <f t="shared" si="10"/>
        <v>0</v>
      </c>
      <c r="L7" s="19">
        <f>+AX59</f>
        <v>4</v>
      </c>
      <c r="M7" s="19">
        <v>6</v>
      </c>
      <c r="N7" s="19">
        <f>+AY59</f>
        <v>7</v>
      </c>
      <c r="O7" s="19">
        <f>+BA59</f>
        <v>0</v>
      </c>
      <c r="P7" s="19">
        <v>8</v>
      </c>
      <c r="Q7" s="171"/>
      <c r="R7" s="171"/>
      <c r="S7" s="321"/>
      <c r="T7" s="94">
        <v>8</v>
      </c>
      <c r="U7" s="106" t="s">
        <v>18</v>
      </c>
      <c r="V7" s="107"/>
      <c r="W7" s="106"/>
      <c r="X7" s="106"/>
      <c r="Y7" s="106" t="s">
        <v>177</v>
      </c>
      <c r="Z7" s="177"/>
      <c r="AA7" s="177"/>
      <c r="AB7" s="177">
        <v>1</v>
      </c>
      <c r="AC7" s="177">
        <v>0</v>
      </c>
      <c r="AD7" s="177">
        <v>0</v>
      </c>
      <c r="AE7" s="177">
        <v>1</v>
      </c>
      <c r="AF7" s="411">
        <f t="shared" si="3"/>
        <v>0.5</v>
      </c>
      <c r="AG7" s="411"/>
      <c r="AH7" s="177">
        <v>0</v>
      </c>
      <c r="AI7" s="177">
        <v>0</v>
      </c>
      <c r="AJ7" s="177">
        <v>4</v>
      </c>
      <c r="AK7" s="177">
        <v>0</v>
      </c>
      <c r="AL7" s="177">
        <v>0</v>
      </c>
      <c r="AM7" s="255">
        <f t="shared" si="4"/>
        <v>4</v>
      </c>
      <c r="AN7" s="174"/>
      <c r="AO7" s="174"/>
      <c r="AP7" s="177"/>
      <c r="AQ7" s="170"/>
      <c r="AR7" s="178"/>
      <c r="AS7" s="94">
        <v>7</v>
      </c>
      <c r="AT7" s="43">
        <v>6</v>
      </c>
      <c r="AU7" s="41" t="s">
        <v>58</v>
      </c>
      <c r="AV7" s="175" t="s">
        <v>19</v>
      </c>
      <c r="AW7" s="177">
        <v>1</v>
      </c>
      <c r="AX7" s="177">
        <v>0</v>
      </c>
      <c r="AY7" s="177">
        <v>0</v>
      </c>
      <c r="AZ7" s="177">
        <f t="shared" si="11"/>
        <v>0</v>
      </c>
      <c r="BA7" s="177">
        <v>0</v>
      </c>
      <c r="BB7" s="202">
        <f t="shared" si="12"/>
        <v>16</v>
      </c>
      <c r="BC7" s="177">
        <f t="shared" si="12"/>
        <v>1</v>
      </c>
      <c r="BD7" s="177">
        <f t="shared" si="12"/>
        <v>7</v>
      </c>
      <c r="BE7" s="177">
        <f t="shared" si="12"/>
        <v>8</v>
      </c>
      <c r="BF7" s="203">
        <f t="shared" si="12"/>
        <v>0</v>
      </c>
      <c r="BG7" s="48">
        <v>15</v>
      </c>
      <c r="BH7" s="48">
        <v>1</v>
      </c>
      <c r="BI7" s="48">
        <v>7</v>
      </c>
      <c r="BJ7" s="48">
        <f t="shared" si="7"/>
        <v>8</v>
      </c>
      <c r="BK7" s="48">
        <v>0</v>
      </c>
      <c r="BL7" s="178"/>
      <c r="BM7" s="178"/>
      <c r="BN7" s="64">
        <v>8</v>
      </c>
      <c r="BP7" s="47" t="s">
        <v>611</v>
      </c>
      <c r="BQ7" s="174"/>
      <c r="BR7" s="177">
        <v>1</v>
      </c>
      <c r="BS7" s="177">
        <v>0</v>
      </c>
      <c r="BT7" s="177">
        <v>1</v>
      </c>
      <c r="BU7" s="177">
        <f t="shared" ref="BU7:BU13" si="16">+BS7+BT7</f>
        <v>1</v>
      </c>
      <c r="BV7" s="177">
        <v>0</v>
      </c>
      <c r="BW7" s="202">
        <f t="shared" si="13"/>
        <v>2</v>
      </c>
      <c r="BX7" s="177">
        <f t="shared" si="13"/>
        <v>1</v>
      </c>
      <c r="BY7" s="177">
        <f t="shared" si="13"/>
        <v>1</v>
      </c>
      <c r="BZ7" s="177">
        <f t="shared" si="14"/>
        <v>2</v>
      </c>
      <c r="CA7" s="203">
        <f t="shared" si="15"/>
        <v>0</v>
      </c>
      <c r="CB7" s="48">
        <v>1</v>
      </c>
      <c r="CC7" s="48">
        <v>1</v>
      </c>
      <c r="CD7" s="48">
        <v>0</v>
      </c>
      <c r="CE7" s="48">
        <f t="shared" si="9"/>
        <v>1</v>
      </c>
      <c r="CF7" s="48">
        <v>0</v>
      </c>
      <c r="CG7" s="178"/>
    </row>
    <row r="8" spans="1:85" ht="16.5" customHeight="1" x14ac:dyDescent="0.25">
      <c r="A8" s="171"/>
      <c r="B8" s="23" t="s">
        <v>628</v>
      </c>
      <c r="C8" s="252" t="s">
        <v>86</v>
      </c>
      <c r="D8" s="84"/>
      <c r="E8" s="252"/>
      <c r="F8" s="84"/>
      <c r="G8" s="23">
        <v>1</v>
      </c>
      <c r="H8" s="23">
        <v>0</v>
      </c>
      <c r="I8" s="23">
        <v>0</v>
      </c>
      <c r="J8" s="23">
        <f>2*G8+I8</f>
        <v>2</v>
      </c>
      <c r="K8" s="253">
        <f t="shared" si="10"/>
        <v>1</v>
      </c>
      <c r="L8" s="23">
        <f>+AX116</f>
        <v>4</v>
      </c>
      <c r="M8" s="23">
        <v>1</v>
      </c>
      <c r="N8" s="23">
        <f>+AY116</f>
        <v>7</v>
      </c>
      <c r="O8" s="23">
        <f>+BA116</f>
        <v>2</v>
      </c>
      <c r="P8" s="23">
        <v>2</v>
      </c>
      <c r="Q8" s="171"/>
      <c r="R8" s="171"/>
      <c r="S8" s="321"/>
      <c r="T8" s="94">
        <v>7.5</v>
      </c>
      <c r="U8" s="106" t="s">
        <v>149</v>
      </c>
      <c r="V8" s="107"/>
      <c r="W8" s="106"/>
      <c r="X8" s="106"/>
      <c r="Y8" s="106" t="s">
        <v>23</v>
      </c>
      <c r="Z8" s="177"/>
      <c r="AA8" s="177"/>
      <c r="AB8" s="177">
        <v>1</v>
      </c>
      <c r="AC8" s="177">
        <v>1</v>
      </c>
      <c r="AD8" s="177">
        <v>0</v>
      </c>
      <c r="AE8" s="177">
        <v>0</v>
      </c>
      <c r="AF8" s="411">
        <f t="shared" si="3"/>
        <v>1</v>
      </c>
      <c r="AG8" s="411"/>
      <c r="AH8" s="177">
        <v>0</v>
      </c>
      <c r="AI8" s="177">
        <v>0</v>
      </c>
      <c r="AJ8" s="177">
        <v>4</v>
      </c>
      <c r="AK8" s="177">
        <v>0</v>
      </c>
      <c r="AL8" s="177">
        <v>0</v>
      </c>
      <c r="AM8" s="255">
        <f t="shared" si="4"/>
        <v>4</v>
      </c>
      <c r="AN8" s="174"/>
      <c r="AO8" s="174"/>
      <c r="AP8" s="177"/>
      <c r="AQ8" s="170"/>
      <c r="AR8" s="178"/>
      <c r="AS8" s="94">
        <v>9</v>
      </c>
      <c r="AT8" s="43">
        <v>4</v>
      </c>
      <c r="AU8" s="41" t="s">
        <v>117</v>
      </c>
      <c r="AV8" s="175" t="s">
        <v>19</v>
      </c>
      <c r="AW8" s="177">
        <v>1</v>
      </c>
      <c r="AX8" s="177">
        <v>0</v>
      </c>
      <c r="AY8" s="177">
        <v>0</v>
      </c>
      <c r="AZ8" s="177">
        <f t="shared" si="11"/>
        <v>0</v>
      </c>
      <c r="BA8" s="177">
        <v>0</v>
      </c>
      <c r="BB8" s="202">
        <f t="shared" si="12"/>
        <v>10</v>
      </c>
      <c r="BC8" s="177">
        <f t="shared" si="12"/>
        <v>5</v>
      </c>
      <c r="BD8" s="177">
        <f t="shared" si="12"/>
        <v>2</v>
      </c>
      <c r="BE8" s="177">
        <f t="shared" si="12"/>
        <v>7</v>
      </c>
      <c r="BF8" s="203">
        <f t="shared" si="12"/>
        <v>2</v>
      </c>
      <c r="BG8" s="48">
        <v>9</v>
      </c>
      <c r="BH8" s="48">
        <v>5</v>
      </c>
      <c r="BI8" s="48">
        <v>2</v>
      </c>
      <c r="BJ8" s="48">
        <f t="shared" si="7"/>
        <v>7</v>
      </c>
      <c r="BK8" s="48">
        <v>2</v>
      </c>
      <c r="BL8" s="178"/>
      <c r="BM8" s="178"/>
      <c r="BN8" s="64">
        <v>6.5</v>
      </c>
      <c r="BP8" s="47" t="s">
        <v>443</v>
      </c>
      <c r="BQ8" s="47" t="s">
        <v>692</v>
      </c>
      <c r="BR8" s="177"/>
      <c r="BS8" s="177"/>
      <c r="BT8" s="177"/>
      <c r="BU8" s="177"/>
      <c r="BV8" s="177"/>
      <c r="BW8" s="202">
        <f t="shared" si="13"/>
        <v>7</v>
      </c>
      <c r="BX8" s="177">
        <f t="shared" si="13"/>
        <v>7</v>
      </c>
      <c r="BY8" s="177">
        <f t="shared" si="13"/>
        <v>3</v>
      </c>
      <c r="BZ8" s="177">
        <f t="shared" si="14"/>
        <v>10</v>
      </c>
      <c r="CA8" s="203">
        <f t="shared" si="15"/>
        <v>0</v>
      </c>
      <c r="CB8" s="48">
        <v>7</v>
      </c>
      <c r="CC8" s="48">
        <v>7</v>
      </c>
      <c r="CD8" s="48">
        <v>3</v>
      </c>
      <c r="CE8" s="48">
        <f t="shared" si="9"/>
        <v>10</v>
      </c>
      <c r="CF8" s="48">
        <v>0</v>
      </c>
      <c r="CG8" s="178"/>
    </row>
    <row r="9" spans="1:85" ht="16.5" customHeight="1" x14ac:dyDescent="0.25">
      <c r="A9" s="171"/>
      <c r="B9" s="19" t="s">
        <v>629</v>
      </c>
      <c r="C9" s="20" t="s">
        <v>172</v>
      </c>
      <c r="D9" s="42"/>
      <c r="E9" s="42"/>
      <c r="F9" s="42"/>
      <c r="G9" s="19">
        <v>0</v>
      </c>
      <c r="H9" s="19">
        <v>0</v>
      </c>
      <c r="I9" s="19">
        <v>1</v>
      </c>
      <c r="J9" s="19">
        <f>2*G9+I9</f>
        <v>1</v>
      </c>
      <c r="K9" s="91">
        <f t="shared" si="10"/>
        <v>0.5</v>
      </c>
      <c r="L9" s="19">
        <f>+AX32</f>
        <v>4</v>
      </c>
      <c r="M9" s="19">
        <v>4</v>
      </c>
      <c r="N9" s="19">
        <f>+AY32</f>
        <v>7</v>
      </c>
      <c r="O9" s="19">
        <f>+BA32</f>
        <v>4</v>
      </c>
      <c r="P9" s="19">
        <v>4</v>
      </c>
      <c r="Q9" s="171"/>
      <c r="R9" s="171"/>
      <c r="S9" s="321"/>
      <c r="T9" s="94">
        <v>7</v>
      </c>
      <c r="U9" s="106" t="s">
        <v>24</v>
      </c>
      <c r="V9" s="107"/>
      <c r="W9" s="106"/>
      <c r="X9" s="106"/>
      <c r="Y9" s="106" t="s">
        <v>25</v>
      </c>
      <c r="Z9" s="177"/>
      <c r="AA9" s="177"/>
      <c r="AB9" s="177">
        <v>1</v>
      </c>
      <c r="AC9" s="177">
        <v>0</v>
      </c>
      <c r="AD9" s="177">
        <v>1</v>
      </c>
      <c r="AE9" s="177">
        <v>0</v>
      </c>
      <c r="AF9" s="411">
        <f t="shared" si="3"/>
        <v>0</v>
      </c>
      <c r="AG9" s="411"/>
      <c r="AH9" s="177">
        <v>0</v>
      </c>
      <c r="AI9" s="177">
        <v>0</v>
      </c>
      <c r="AJ9" s="177">
        <v>4</v>
      </c>
      <c r="AK9" s="177">
        <v>0</v>
      </c>
      <c r="AL9" s="177">
        <v>0</v>
      </c>
      <c r="AM9" s="255">
        <f t="shared" si="4"/>
        <v>4</v>
      </c>
      <c r="AN9" s="174"/>
      <c r="AO9" s="174"/>
      <c r="AP9" s="177"/>
      <c r="AQ9" s="170"/>
      <c r="AR9" s="178"/>
      <c r="AS9" s="94">
        <v>6.5</v>
      </c>
      <c r="AT9" s="43">
        <v>11</v>
      </c>
      <c r="AU9" s="41" t="s">
        <v>99</v>
      </c>
      <c r="AV9" s="175" t="s">
        <v>19</v>
      </c>
      <c r="AW9" s="177">
        <v>1</v>
      </c>
      <c r="AX9" s="177">
        <v>1</v>
      </c>
      <c r="AY9" s="177">
        <v>0</v>
      </c>
      <c r="AZ9" s="177">
        <f t="shared" si="11"/>
        <v>1</v>
      </c>
      <c r="BA9" s="177">
        <v>0</v>
      </c>
      <c r="BB9" s="202">
        <f t="shared" si="12"/>
        <v>13</v>
      </c>
      <c r="BC9" s="177">
        <f t="shared" si="12"/>
        <v>5</v>
      </c>
      <c r="BD9" s="177">
        <f t="shared" si="12"/>
        <v>3</v>
      </c>
      <c r="BE9" s="177">
        <f t="shared" si="12"/>
        <v>8</v>
      </c>
      <c r="BF9" s="203">
        <f t="shared" si="12"/>
        <v>2</v>
      </c>
      <c r="BG9" s="48">
        <v>12</v>
      </c>
      <c r="BH9" s="48">
        <v>4</v>
      </c>
      <c r="BI9" s="48">
        <v>3</v>
      </c>
      <c r="BJ9" s="48">
        <f t="shared" si="7"/>
        <v>7</v>
      </c>
      <c r="BK9" s="48">
        <v>2</v>
      </c>
      <c r="BL9" s="178"/>
      <c r="BM9" s="178"/>
      <c r="BN9" s="64">
        <v>7.5</v>
      </c>
      <c r="BP9" s="47" t="s">
        <v>365</v>
      </c>
      <c r="BQ9" s="174"/>
      <c r="BR9" s="177">
        <v>1</v>
      </c>
      <c r="BS9" s="177">
        <v>0</v>
      </c>
      <c r="BT9" s="177">
        <v>1</v>
      </c>
      <c r="BU9" s="177">
        <f t="shared" si="16"/>
        <v>1</v>
      </c>
      <c r="BV9" s="177">
        <v>0</v>
      </c>
      <c r="BW9" s="202">
        <f t="shared" si="13"/>
        <v>3</v>
      </c>
      <c r="BX9" s="177">
        <f t="shared" si="13"/>
        <v>0</v>
      </c>
      <c r="BY9" s="177">
        <f t="shared" si="13"/>
        <v>1</v>
      </c>
      <c r="BZ9" s="177">
        <f t="shared" si="14"/>
        <v>1</v>
      </c>
      <c r="CA9" s="203">
        <f t="shared" si="15"/>
        <v>0</v>
      </c>
      <c r="CB9" s="48">
        <v>2</v>
      </c>
      <c r="CC9" s="48">
        <v>0</v>
      </c>
      <c r="CD9" s="48">
        <v>0</v>
      </c>
      <c r="CE9" s="48">
        <f t="shared" si="9"/>
        <v>0</v>
      </c>
      <c r="CF9" s="48">
        <v>0</v>
      </c>
      <c r="CG9" s="178"/>
    </row>
    <row r="10" spans="1:85" ht="16.5" customHeight="1" x14ac:dyDescent="0.25">
      <c r="A10" s="206"/>
      <c r="B10" s="19" t="s">
        <v>630</v>
      </c>
      <c r="C10" s="20" t="s">
        <v>15</v>
      </c>
      <c r="D10" s="42"/>
      <c r="E10" s="20"/>
      <c r="F10" s="42"/>
      <c r="G10" s="19">
        <v>0</v>
      </c>
      <c r="H10" s="19">
        <v>0</v>
      </c>
      <c r="I10" s="19">
        <v>1</v>
      </c>
      <c r="J10" s="19">
        <f>2*G10+I10</f>
        <v>1</v>
      </c>
      <c r="K10" s="91">
        <f t="shared" si="10"/>
        <v>0.5</v>
      </c>
      <c r="L10" s="19">
        <f>+AX102</f>
        <v>4</v>
      </c>
      <c r="M10" s="19">
        <v>4</v>
      </c>
      <c r="N10" s="19">
        <f>+AY102</f>
        <v>6</v>
      </c>
      <c r="O10" s="19">
        <f>+BA102</f>
        <v>2</v>
      </c>
      <c r="P10" s="19">
        <v>6</v>
      </c>
      <c r="Q10" s="206"/>
      <c r="R10" s="206"/>
      <c r="S10" s="322"/>
      <c r="T10" s="94">
        <v>7</v>
      </c>
      <c r="U10" s="106" t="s">
        <v>22</v>
      </c>
      <c r="V10" s="107"/>
      <c r="W10" s="106"/>
      <c r="X10" s="106"/>
      <c r="Y10" s="106" t="s">
        <v>15</v>
      </c>
      <c r="Z10" s="177"/>
      <c r="AA10" s="177"/>
      <c r="AB10" s="177">
        <v>1</v>
      </c>
      <c r="AC10" s="177">
        <v>0</v>
      </c>
      <c r="AD10" s="177">
        <v>0</v>
      </c>
      <c r="AE10" s="177">
        <v>1</v>
      </c>
      <c r="AF10" s="411">
        <f t="shared" si="3"/>
        <v>0.5</v>
      </c>
      <c r="AG10" s="411"/>
      <c r="AH10" s="177">
        <v>0</v>
      </c>
      <c r="AI10" s="177">
        <v>0</v>
      </c>
      <c r="AJ10" s="177">
        <v>4</v>
      </c>
      <c r="AK10" s="177">
        <v>0</v>
      </c>
      <c r="AL10" s="177">
        <v>0</v>
      </c>
      <c r="AM10" s="255">
        <f t="shared" si="4"/>
        <v>4</v>
      </c>
      <c r="AN10" s="174"/>
      <c r="AO10" s="174"/>
      <c r="AP10" s="177"/>
      <c r="AQ10" s="170"/>
      <c r="AR10" s="178"/>
      <c r="AS10" s="94">
        <v>7</v>
      </c>
      <c r="AT10" s="43">
        <v>10</v>
      </c>
      <c r="AU10" s="41" t="s">
        <v>47</v>
      </c>
      <c r="AV10" s="175" t="s">
        <v>19</v>
      </c>
      <c r="AW10" s="177">
        <v>1</v>
      </c>
      <c r="AX10" s="177">
        <v>0</v>
      </c>
      <c r="AY10" s="177">
        <v>0</v>
      </c>
      <c r="AZ10" s="177">
        <f t="shared" si="11"/>
        <v>0</v>
      </c>
      <c r="BA10" s="177">
        <v>0</v>
      </c>
      <c r="BB10" s="202">
        <f t="shared" si="12"/>
        <v>12</v>
      </c>
      <c r="BC10" s="177">
        <f t="shared" si="12"/>
        <v>3</v>
      </c>
      <c r="BD10" s="177">
        <f t="shared" si="12"/>
        <v>2</v>
      </c>
      <c r="BE10" s="177">
        <f t="shared" si="12"/>
        <v>5</v>
      </c>
      <c r="BF10" s="203">
        <f t="shared" si="12"/>
        <v>2</v>
      </c>
      <c r="BG10" s="48">
        <v>11</v>
      </c>
      <c r="BH10" s="48">
        <v>3</v>
      </c>
      <c r="BI10" s="48">
        <v>2</v>
      </c>
      <c r="BJ10" s="48">
        <f t="shared" si="7"/>
        <v>5</v>
      </c>
      <c r="BK10" s="48">
        <v>2</v>
      </c>
      <c r="BL10" s="178"/>
      <c r="BM10" s="178"/>
      <c r="BN10" s="64">
        <v>8</v>
      </c>
      <c r="BP10" s="47" t="s">
        <v>408</v>
      </c>
      <c r="BQ10" s="174"/>
      <c r="BR10" s="177">
        <v>0</v>
      </c>
      <c r="BS10" s="177">
        <v>0</v>
      </c>
      <c r="BT10" s="177">
        <v>0</v>
      </c>
      <c r="BU10" s="177">
        <f t="shared" si="16"/>
        <v>0</v>
      </c>
      <c r="BV10" s="177">
        <v>0</v>
      </c>
      <c r="BW10" s="202">
        <f t="shared" si="13"/>
        <v>1</v>
      </c>
      <c r="BX10" s="177">
        <f t="shared" si="13"/>
        <v>0</v>
      </c>
      <c r="BY10" s="177">
        <f t="shared" si="13"/>
        <v>0</v>
      </c>
      <c r="BZ10" s="177">
        <f t="shared" si="14"/>
        <v>0</v>
      </c>
      <c r="CA10" s="203">
        <f t="shared" si="15"/>
        <v>0</v>
      </c>
      <c r="CB10" s="48">
        <v>1</v>
      </c>
      <c r="CC10" s="48">
        <v>0</v>
      </c>
      <c r="CD10" s="48">
        <v>0</v>
      </c>
      <c r="CE10" s="48">
        <f t="shared" si="9"/>
        <v>0</v>
      </c>
      <c r="CF10" s="48">
        <v>0</v>
      </c>
      <c r="CG10" s="178"/>
    </row>
    <row r="11" spans="1:85" ht="16.5" customHeight="1" thickBot="1" x14ac:dyDescent="0.3">
      <c r="A11" s="206"/>
      <c r="B11" s="19" t="s">
        <v>631</v>
      </c>
      <c r="C11" s="20" t="s">
        <v>53</v>
      </c>
      <c r="D11" s="42"/>
      <c r="E11" s="20"/>
      <c r="F11" s="42"/>
      <c r="G11" s="19">
        <v>0</v>
      </c>
      <c r="H11" s="19">
        <v>1</v>
      </c>
      <c r="I11" s="19">
        <v>0</v>
      </c>
      <c r="J11" s="19">
        <f>2*G11+I11</f>
        <v>0</v>
      </c>
      <c r="K11" s="91">
        <f t="shared" si="10"/>
        <v>0</v>
      </c>
      <c r="L11" s="19">
        <f>+AX44</f>
        <v>1</v>
      </c>
      <c r="M11" s="19">
        <v>4</v>
      </c>
      <c r="N11" s="19">
        <f>+AY44</f>
        <v>1</v>
      </c>
      <c r="O11" s="19">
        <f>+BA44</f>
        <v>2</v>
      </c>
      <c r="P11" s="19">
        <v>5</v>
      </c>
      <c r="Q11" s="206"/>
      <c r="R11" s="206"/>
      <c r="S11" s="322"/>
      <c r="T11" s="94">
        <v>8</v>
      </c>
      <c r="U11" s="106" t="s">
        <v>126</v>
      </c>
      <c r="V11" s="107"/>
      <c r="W11" s="106"/>
      <c r="X11" s="106"/>
      <c r="Y11" s="106" t="s">
        <v>21</v>
      </c>
      <c r="Z11" s="177"/>
      <c r="AA11" s="177"/>
      <c r="AB11" s="177">
        <v>1</v>
      </c>
      <c r="AC11" s="177">
        <v>0</v>
      </c>
      <c r="AD11" s="177">
        <v>1</v>
      </c>
      <c r="AE11" s="177">
        <v>0</v>
      </c>
      <c r="AF11" s="411">
        <f t="shared" si="3"/>
        <v>0</v>
      </c>
      <c r="AG11" s="411"/>
      <c r="AH11" s="177">
        <v>0</v>
      </c>
      <c r="AI11" s="177">
        <v>0</v>
      </c>
      <c r="AJ11" s="177">
        <v>5</v>
      </c>
      <c r="AK11" s="177">
        <v>1</v>
      </c>
      <c r="AL11" s="177">
        <v>0</v>
      </c>
      <c r="AM11" s="255">
        <f t="shared" si="4"/>
        <v>5</v>
      </c>
      <c r="AN11" s="174"/>
      <c r="AO11" s="174"/>
      <c r="AP11" s="176"/>
      <c r="AQ11" s="170"/>
      <c r="AR11" s="178"/>
      <c r="AS11" s="94">
        <v>6.5</v>
      </c>
      <c r="AT11" s="43">
        <v>5</v>
      </c>
      <c r="AU11" s="41" t="s">
        <v>75</v>
      </c>
      <c r="AV11" s="175" t="s">
        <v>19</v>
      </c>
      <c r="AW11" s="177">
        <v>1</v>
      </c>
      <c r="AX11" s="177">
        <v>0</v>
      </c>
      <c r="AY11" s="177">
        <v>0</v>
      </c>
      <c r="AZ11" s="177">
        <f t="shared" si="11"/>
        <v>0</v>
      </c>
      <c r="BA11" s="177">
        <v>0</v>
      </c>
      <c r="BB11" s="202">
        <f t="shared" si="12"/>
        <v>13</v>
      </c>
      <c r="BC11" s="177">
        <f t="shared" si="12"/>
        <v>2</v>
      </c>
      <c r="BD11" s="177">
        <f t="shared" si="12"/>
        <v>2</v>
      </c>
      <c r="BE11" s="177">
        <f t="shared" si="12"/>
        <v>4</v>
      </c>
      <c r="BF11" s="203">
        <f t="shared" si="12"/>
        <v>0</v>
      </c>
      <c r="BG11" s="48">
        <v>12</v>
      </c>
      <c r="BH11" s="48">
        <v>2</v>
      </c>
      <c r="BI11" s="48">
        <v>2</v>
      </c>
      <c r="BJ11" s="48">
        <f t="shared" si="7"/>
        <v>4</v>
      </c>
      <c r="BK11" s="48">
        <v>0</v>
      </c>
      <c r="BL11" s="178"/>
      <c r="BM11" s="178"/>
      <c r="BN11" s="64">
        <v>7.5</v>
      </c>
      <c r="BP11" s="47" t="s">
        <v>334</v>
      </c>
      <c r="BQ11" s="174"/>
      <c r="BR11" s="177">
        <v>0</v>
      </c>
      <c r="BS11" s="177">
        <v>0</v>
      </c>
      <c r="BT11" s="177">
        <v>0</v>
      </c>
      <c r="BU11" s="177">
        <f t="shared" si="16"/>
        <v>0</v>
      </c>
      <c r="BV11" s="177">
        <v>0</v>
      </c>
      <c r="BW11" s="202">
        <f t="shared" si="13"/>
        <v>7</v>
      </c>
      <c r="BX11" s="177">
        <f t="shared" si="13"/>
        <v>2</v>
      </c>
      <c r="BY11" s="177">
        <f t="shared" si="13"/>
        <v>2</v>
      </c>
      <c r="BZ11" s="177">
        <f t="shared" si="14"/>
        <v>4</v>
      </c>
      <c r="CA11" s="203">
        <f t="shared" si="15"/>
        <v>4</v>
      </c>
      <c r="CB11" s="48">
        <v>7</v>
      </c>
      <c r="CC11" s="48">
        <v>2</v>
      </c>
      <c r="CD11" s="48">
        <v>2</v>
      </c>
      <c r="CE11" s="48">
        <f t="shared" si="9"/>
        <v>4</v>
      </c>
      <c r="CF11" s="48">
        <v>4</v>
      </c>
      <c r="CG11" s="178"/>
    </row>
    <row r="12" spans="1:85" ht="16.5" customHeight="1" x14ac:dyDescent="0.25">
      <c r="A12" s="206"/>
      <c r="B12" s="21"/>
      <c r="C12" s="21"/>
      <c r="D12" s="21"/>
      <c r="E12" s="22"/>
      <c r="F12" s="21"/>
      <c r="G12" s="23">
        <f>SUM(G4:G11)</f>
        <v>3</v>
      </c>
      <c r="H12" s="23">
        <f>SUM(H4:H11)</f>
        <v>3</v>
      </c>
      <c r="I12" s="23">
        <f>SUM(I4:I11)</f>
        <v>2</v>
      </c>
      <c r="J12" s="23"/>
      <c r="K12" s="23"/>
      <c r="L12" s="23">
        <f>SUM(L4:L11)</f>
        <v>27</v>
      </c>
      <c r="M12" s="23">
        <f>SUM(M4:M11)</f>
        <v>27</v>
      </c>
      <c r="N12" s="23">
        <f>SUM(N4:N11)</f>
        <v>41</v>
      </c>
      <c r="O12" s="23">
        <f>SUM(O4:O11)</f>
        <v>12</v>
      </c>
      <c r="P12" s="23"/>
      <c r="Q12" s="206"/>
      <c r="R12" s="206"/>
      <c r="S12" s="322"/>
      <c r="T12" s="94">
        <v>7.5</v>
      </c>
      <c r="U12" s="106" t="s">
        <v>16</v>
      </c>
      <c r="V12" s="107"/>
      <c r="W12" s="106"/>
      <c r="X12" s="106"/>
      <c r="Y12" s="106" t="s">
        <v>17</v>
      </c>
      <c r="Z12" s="177"/>
      <c r="AA12" s="177"/>
      <c r="AB12" s="177">
        <v>0</v>
      </c>
      <c r="AC12" s="177">
        <v>0</v>
      </c>
      <c r="AD12" s="177">
        <v>0</v>
      </c>
      <c r="AE12" s="177">
        <v>0</v>
      </c>
      <c r="AF12" s="319"/>
      <c r="AG12" s="319"/>
      <c r="AH12" s="177">
        <v>0</v>
      </c>
      <c r="AI12" s="177">
        <v>0</v>
      </c>
      <c r="AJ12" s="177">
        <v>0</v>
      </c>
      <c r="AK12" s="177">
        <v>0</v>
      </c>
      <c r="AL12" s="177">
        <v>0</v>
      </c>
      <c r="AM12" s="255"/>
      <c r="AN12" s="174"/>
      <c r="AO12" s="174"/>
      <c r="AP12" s="174"/>
      <c r="AQ12" s="170"/>
      <c r="AR12" s="178"/>
      <c r="AS12" s="94">
        <v>7.5</v>
      </c>
      <c r="AT12" s="43">
        <v>3</v>
      </c>
      <c r="AU12" s="41" t="s">
        <v>66</v>
      </c>
      <c r="AV12" s="175" t="s">
        <v>19</v>
      </c>
      <c r="AW12" s="177">
        <v>1</v>
      </c>
      <c r="AX12" s="177">
        <v>0</v>
      </c>
      <c r="AY12" s="177">
        <v>0</v>
      </c>
      <c r="AZ12" s="177">
        <f t="shared" si="11"/>
        <v>0</v>
      </c>
      <c r="BA12" s="177">
        <v>0</v>
      </c>
      <c r="BB12" s="202">
        <f t="shared" si="12"/>
        <v>14</v>
      </c>
      <c r="BC12" s="177">
        <f t="shared" si="12"/>
        <v>0</v>
      </c>
      <c r="BD12" s="177">
        <f t="shared" si="12"/>
        <v>3</v>
      </c>
      <c r="BE12" s="177">
        <f t="shared" si="12"/>
        <v>3</v>
      </c>
      <c r="BF12" s="203">
        <f t="shared" si="12"/>
        <v>0</v>
      </c>
      <c r="BG12" s="48">
        <v>13</v>
      </c>
      <c r="BH12" s="48">
        <v>0</v>
      </c>
      <c r="BI12" s="48">
        <v>3</v>
      </c>
      <c r="BJ12" s="48">
        <f t="shared" si="7"/>
        <v>3</v>
      </c>
      <c r="BK12" s="48">
        <v>0</v>
      </c>
      <c r="BL12" s="178"/>
      <c r="BM12" s="178"/>
      <c r="BN12" s="64">
        <v>6</v>
      </c>
      <c r="BP12" s="47" t="s">
        <v>367</v>
      </c>
      <c r="BQ12" s="174"/>
      <c r="BR12" s="177">
        <v>0</v>
      </c>
      <c r="BS12" s="177">
        <v>0</v>
      </c>
      <c r="BT12" s="177">
        <v>0</v>
      </c>
      <c r="BU12" s="177">
        <f t="shared" si="16"/>
        <v>0</v>
      </c>
      <c r="BV12" s="177">
        <v>0</v>
      </c>
      <c r="BW12" s="202">
        <f t="shared" si="13"/>
        <v>3</v>
      </c>
      <c r="BX12" s="177">
        <f t="shared" si="13"/>
        <v>0</v>
      </c>
      <c r="BY12" s="177">
        <f t="shared" si="13"/>
        <v>0</v>
      </c>
      <c r="BZ12" s="177">
        <f t="shared" si="14"/>
        <v>0</v>
      </c>
      <c r="CA12" s="203">
        <f t="shared" si="15"/>
        <v>0</v>
      </c>
      <c r="CB12" s="48">
        <v>3</v>
      </c>
      <c r="CC12" s="48">
        <v>0</v>
      </c>
      <c r="CD12" s="48">
        <v>0</v>
      </c>
      <c r="CE12" s="48">
        <f t="shared" si="9"/>
        <v>0</v>
      </c>
      <c r="CF12" s="48">
        <v>0</v>
      </c>
      <c r="CG12" s="178"/>
    </row>
    <row r="13" spans="1:85" ht="16.5" customHeight="1" thickBot="1" x14ac:dyDescent="0.3">
      <c r="A13" s="178"/>
      <c r="Q13" s="178"/>
      <c r="R13" s="178"/>
      <c r="S13" s="323"/>
      <c r="T13" s="194"/>
      <c r="U13" s="175" t="s">
        <v>26</v>
      </c>
      <c r="V13" s="174"/>
      <c r="W13" s="175"/>
      <c r="X13" s="176"/>
      <c r="Y13" s="175"/>
      <c r="Z13" s="177"/>
      <c r="AA13" s="177"/>
      <c r="AB13" s="177">
        <f>+AB80</f>
        <v>1</v>
      </c>
      <c r="AC13" s="177">
        <f t="shared" ref="AC13:AE13" si="17">+AC80</f>
        <v>1</v>
      </c>
      <c r="AD13" s="177">
        <f t="shared" si="17"/>
        <v>0</v>
      </c>
      <c r="AE13" s="177">
        <f t="shared" si="17"/>
        <v>0</v>
      </c>
      <c r="AF13" s="411">
        <f t="shared" ref="AF13:AF14" si="18">+(AC13*2+AE13)/(2*AB13)</f>
        <v>1</v>
      </c>
      <c r="AG13" s="411"/>
      <c r="AH13" s="177">
        <f t="shared" ref="AH13:AL13" si="19">+AH80</f>
        <v>0</v>
      </c>
      <c r="AI13" s="177">
        <f t="shared" si="19"/>
        <v>0</v>
      </c>
      <c r="AJ13" s="177">
        <f t="shared" si="19"/>
        <v>1</v>
      </c>
      <c r="AK13" s="177">
        <f t="shared" si="19"/>
        <v>0</v>
      </c>
      <c r="AL13" s="177">
        <f t="shared" si="19"/>
        <v>0</v>
      </c>
      <c r="AM13" s="256">
        <f t="shared" ref="AM13:AM14" si="20">+AJ13/AB13</f>
        <v>1</v>
      </c>
      <c r="AN13" s="174"/>
      <c r="AO13" s="174"/>
      <c r="AP13" s="174"/>
      <c r="AQ13" s="170"/>
      <c r="AR13" s="178"/>
      <c r="AS13" s="94">
        <v>6</v>
      </c>
      <c r="AT13" s="43">
        <v>2</v>
      </c>
      <c r="AU13" s="41" t="s">
        <v>100</v>
      </c>
      <c r="AV13" s="175" t="s">
        <v>19</v>
      </c>
      <c r="AW13" s="177">
        <v>1</v>
      </c>
      <c r="AX13" s="177">
        <v>0</v>
      </c>
      <c r="AY13" s="177">
        <v>0</v>
      </c>
      <c r="AZ13" s="177">
        <f t="shared" si="11"/>
        <v>0</v>
      </c>
      <c r="BA13" s="177">
        <v>0</v>
      </c>
      <c r="BB13" s="202">
        <f t="shared" si="12"/>
        <v>16</v>
      </c>
      <c r="BC13" s="177">
        <f t="shared" si="12"/>
        <v>0</v>
      </c>
      <c r="BD13" s="177">
        <f t="shared" si="12"/>
        <v>0</v>
      </c>
      <c r="BE13" s="177">
        <f t="shared" si="12"/>
        <v>0</v>
      </c>
      <c r="BF13" s="203">
        <f t="shared" si="12"/>
        <v>0</v>
      </c>
      <c r="BG13" s="48">
        <v>15</v>
      </c>
      <c r="BH13" s="48">
        <v>0</v>
      </c>
      <c r="BI13" s="48">
        <v>0</v>
      </c>
      <c r="BJ13" s="48">
        <f t="shared" si="7"/>
        <v>0</v>
      </c>
      <c r="BK13" s="48">
        <v>0</v>
      </c>
      <c r="BL13" s="178"/>
      <c r="BM13" s="178"/>
      <c r="BN13" s="64">
        <v>6.5</v>
      </c>
      <c r="BP13" s="47" t="s">
        <v>427</v>
      </c>
      <c r="BQ13" s="174"/>
      <c r="BR13" s="177">
        <v>1</v>
      </c>
      <c r="BS13" s="177">
        <v>0</v>
      </c>
      <c r="BT13" s="177">
        <v>0</v>
      </c>
      <c r="BU13" s="177">
        <f t="shared" si="16"/>
        <v>0</v>
      </c>
      <c r="BV13" s="177">
        <v>0</v>
      </c>
      <c r="BW13" s="202">
        <f t="shared" si="13"/>
        <v>6</v>
      </c>
      <c r="BX13" s="177">
        <f t="shared" si="13"/>
        <v>0</v>
      </c>
      <c r="BY13" s="177">
        <f t="shared" si="13"/>
        <v>1</v>
      </c>
      <c r="BZ13" s="177">
        <f t="shared" si="14"/>
        <v>1</v>
      </c>
      <c r="CA13" s="203">
        <f t="shared" si="15"/>
        <v>0</v>
      </c>
      <c r="CB13" s="48">
        <v>5</v>
      </c>
      <c r="CC13" s="48">
        <v>0</v>
      </c>
      <c r="CD13" s="48">
        <v>1</v>
      </c>
      <c r="CE13" s="48">
        <f t="shared" si="9"/>
        <v>1</v>
      </c>
      <c r="CF13" s="48">
        <v>0</v>
      </c>
      <c r="CG13" s="178"/>
    </row>
    <row r="14" spans="1:85" ht="16.5" customHeight="1" x14ac:dyDescent="0.25">
      <c r="A14" s="178"/>
      <c r="B14" s="210" t="str">
        <f>"Summary for Week "&amp;TEXT(C2,"##")&amp;":"</f>
        <v>Summary for Week 16:</v>
      </c>
      <c r="C14" s="211"/>
      <c r="D14" s="211"/>
      <c r="E14" s="429">
        <v>44270</v>
      </c>
      <c r="F14" s="429"/>
      <c r="G14" s="212" t="s">
        <v>128</v>
      </c>
      <c r="H14" s="212" t="s">
        <v>33</v>
      </c>
      <c r="I14" s="212" t="s">
        <v>170</v>
      </c>
      <c r="J14" s="213"/>
      <c r="K14" s="213"/>
      <c r="L14" s="212" t="s">
        <v>169</v>
      </c>
      <c r="M14" s="213"/>
      <c r="N14" s="213"/>
      <c r="O14" s="213"/>
      <c r="P14" s="213"/>
      <c r="Q14" s="178"/>
      <c r="R14" s="178"/>
      <c r="S14" s="323"/>
      <c r="T14" s="208"/>
      <c r="U14" s="214"/>
      <c r="V14" s="215" t="s">
        <v>656</v>
      </c>
      <c r="W14" s="214"/>
      <c r="X14" s="214"/>
      <c r="Y14" s="215"/>
      <c r="Z14" s="199"/>
      <c r="AA14" s="199"/>
      <c r="AB14" s="68">
        <f t="shared" ref="AB14:AE14" si="21">SUM(AB5:AB13)</f>
        <v>8</v>
      </c>
      <c r="AC14" s="68">
        <f t="shared" si="21"/>
        <v>3</v>
      </c>
      <c r="AD14" s="68">
        <f t="shared" si="21"/>
        <v>3</v>
      </c>
      <c r="AE14" s="68">
        <f t="shared" si="21"/>
        <v>2</v>
      </c>
      <c r="AF14" s="413">
        <f t="shared" si="18"/>
        <v>0.5</v>
      </c>
      <c r="AG14" s="413"/>
      <c r="AH14" s="68">
        <f t="shared" ref="AH14:AL14" si="22">SUM(AH5:AH13)</f>
        <v>0</v>
      </c>
      <c r="AI14" s="68">
        <f t="shared" si="22"/>
        <v>0</v>
      </c>
      <c r="AJ14" s="68">
        <f t="shared" si="22"/>
        <v>25</v>
      </c>
      <c r="AK14" s="68">
        <f t="shared" si="22"/>
        <v>2</v>
      </c>
      <c r="AL14" s="68">
        <f t="shared" si="22"/>
        <v>0</v>
      </c>
      <c r="AM14" s="196">
        <f t="shared" si="20"/>
        <v>3.125</v>
      </c>
      <c r="AN14" s="177"/>
      <c r="AO14" s="177"/>
      <c r="AP14" s="177"/>
      <c r="AQ14" s="170"/>
      <c r="AR14" s="178"/>
      <c r="AS14" s="94">
        <v>6.5</v>
      </c>
      <c r="AT14" s="43">
        <v>15</v>
      </c>
      <c r="AU14" s="41" t="s">
        <v>242</v>
      </c>
      <c r="AV14" s="175" t="s">
        <v>19</v>
      </c>
      <c r="AW14" s="177">
        <v>1</v>
      </c>
      <c r="AX14" s="177">
        <v>0</v>
      </c>
      <c r="AY14" s="177">
        <v>0</v>
      </c>
      <c r="AZ14" s="177">
        <f t="shared" ref="AZ14:AZ15" si="23">+AY14+AX14</f>
        <v>0</v>
      </c>
      <c r="BA14" s="177">
        <v>0</v>
      </c>
      <c r="BB14" s="202">
        <f t="shared" ref="BB14:BB15" si="24">+AW14+BG14</f>
        <v>1</v>
      </c>
      <c r="BC14" s="177">
        <f t="shared" ref="BC14:BC15" si="25">+AX14+BH14</f>
        <v>0</v>
      </c>
      <c r="BD14" s="177">
        <f t="shared" ref="BD14:BD15" si="26">+AY14+BI14</f>
        <v>0</v>
      </c>
      <c r="BE14" s="177">
        <f t="shared" ref="BE14:BE15" si="27">+AZ14+BJ14</f>
        <v>0</v>
      </c>
      <c r="BF14" s="203">
        <f t="shared" ref="BF14:BF15" si="28">+BA14+BK14</f>
        <v>0</v>
      </c>
      <c r="BG14" s="48"/>
      <c r="BH14" s="48"/>
      <c r="BI14" s="48"/>
      <c r="BJ14" s="48"/>
      <c r="BK14" s="48"/>
      <c r="BL14" s="178"/>
      <c r="BM14" s="178"/>
      <c r="BN14" s="64">
        <v>7</v>
      </c>
      <c r="BP14" s="47" t="s">
        <v>685</v>
      </c>
      <c r="BR14" s="177">
        <v>1</v>
      </c>
      <c r="BS14" s="177">
        <v>0</v>
      </c>
      <c r="BT14" s="177">
        <v>0</v>
      </c>
      <c r="BU14" s="177">
        <f>+BS14+BT14</f>
        <v>0</v>
      </c>
      <c r="BV14" s="177">
        <v>0</v>
      </c>
      <c r="BW14" s="202">
        <f t="shared" si="13"/>
        <v>2</v>
      </c>
      <c r="BX14" s="177">
        <f t="shared" si="13"/>
        <v>0</v>
      </c>
      <c r="BY14" s="177">
        <f t="shared" si="13"/>
        <v>0</v>
      </c>
      <c r="BZ14" s="177">
        <f t="shared" si="14"/>
        <v>0</v>
      </c>
      <c r="CA14" s="203">
        <f t="shared" si="15"/>
        <v>0</v>
      </c>
      <c r="CB14" s="48">
        <v>1</v>
      </c>
      <c r="CC14" s="48">
        <v>0</v>
      </c>
      <c r="CD14" s="48">
        <v>0</v>
      </c>
      <c r="CE14" s="48">
        <f t="shared" si="9"/>
        <v>0</v>
      </c>
      <c r="CF14" s="48">
        <v>0</v>
      </c>
      <c r="CG14" s="178"/>
    </row>
    <row r="15" spans="1:85" ht="16.5" customHeight="1" x14ac:dyDescent="0.25">
      <c r="A15" s="178"/>
      <c r="B15" s="183" t="s">
        <v>56</v>
      </c>
      <c r="C15" s="327" t="s">
        <v>645</v>
      </c>
      <c r="D15" s="328"/>
      <c r="E15" s="320"/>
      <c r="F15" s="320"/>
      <c r="G15" s="330">
        <v>4</v>
      </c>
      <c r="H15" s="321">
        <v>1</v>
      </c>
      <c r="I15" s="175" t="s">
        <v>71</v>
      </c>
      <c r="J15" s="175"/>
      <c r="K15" s="175"/>
      <c r="L15" s="175" t="s">
        <v>674</v>
      </c>
      <c r="M15" s="175"/>
      <c r="N15" s="175"/>
      <c r="O15" s="175"/>
      <c r="P15" s="175"/>
      <c r="Q15" s="178"/>
      <c r="R15" s="178"/>
      <c r="S15" s="323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7"/>
      <c r="AM15" s="177"/>
      <c r="AN15" s="177"/>
      <c r="AO15" s="177"/>
      <c r="AP15" s="177"/>
      <c r="AQ15" s="170"/>
      <c r="AR15" s="178"/>
      <c r="AS15" s="94">
        <v>9</v>
      </c>
      <c r="AT15" s="43">
        <v>19</v>
      </c>
      <c r="AU15" s="41" t="s">
        <v>680</v>
      </c>
      <c r="AV15" s="175" t="s">
        <v>19</v>
      </c>
      <c r="AW15" s="177">
        <v>1</v>
      </c>
      <c r="AX15" s="177">
        <v>0</v>
      </c>
      <c r="AY15" s="177">
        <v>0</v>
      </c>
      <c r="AZ15" s="177">
        <f t="shared" si="23"/>
        <v>0</v>
      </c>
      <c r="BA15" s="177">
        <v>0</v>
      </c>
      <c r="BB15" s="202">
        <f t="shared" si="24"/>
        <v>1</v>
      </c>
      <c r="BC15" s="177">
        <f t="shared" si="25"/>
        <v>0</v>
      </c>
      <c r="BD15" s="177">
        <f t="shared" si="26"/>
        <v>0</v>
      </c>
      <c r="BE15" s="177">
        <f t="shared" si="27"/>
        <v>0</v>
      </c>
      <c r="BF15" s="203">
        <f t="shared" si="28"/>
        <v>0</v>
      </c>
      <c r="BG15" s="48"/>
      <c r="BH15" s="48"/>
      <c r="BI15" s="48"/>
      <c r="BJ15" s="48"/>
      <c r="BK15" s="48"/>
      <c r="BL15" s="178"/>
      <c r="BM15" s="178"/>
      <c r="BN15" s="64">
        <v>6.5</v>
      </c>
      <c r="BP15" s="47" t="s">
        <v>433</v>
      </c>
      <c r="BQ15" s="47" t="s">
        <v>692</v>
      </c>
      <c r="BR15" s="177"/>
      <c r="BS15" s="177"/>
      <c r="BT15" s="177"/>
      <c r="BU15" s="177"/>
      <c r="BV15" s="177"/>
      <c r="BW15" s="202">
        <f t="shared" ref="BW15:BW28" si="29">+CB15+BR15</f>
        <v>7</v>
      </c>
      <c r="BX15" s="177">
        <f t="shared" ref="BX15:BX28" si="30">+CC15+BS15</f>
        <v>0</v>
      </c>
      <c r="BY15" s="177">
        <f t="shared" ref="BY15:BY28" si="31">+CD15+BT15</f>
        <v>2</v>
      </c>
      <c r="BZ15" s="177">
        <f t="shared" ref="BZ15:BZ28" si="32">+BX15+BY15</f>
        <v>2</v>
      </c>
      <c r="CA15" s="203">
        <f t="shared" ref="CA15:CA28" si="33">+CF15+BV15</f>
        <v>0</v>
      </c>
      <c r="CB15" s="48">
        <v>7</v>
      </c>
      <c r="CC15" s="48">
        <v>0</v>
      </c>
      <c r="CD15" s="48">
        <v>2</v>
      </c>
      <c r="CE15" s="48">
        <f t="shared" si="9"/>
        <v>2</v>
      </c>
      <c r="CF15" s="48">
        <v>0</v>
      </c>
      <c r="CG15" s="178"/>
    </row>
    <row r="16" spans="1:85" ht="16.5" customHeight="1" x14ac:dyDescent="0.25">
      <c r="A16" s="178"/>
      <c r="B16" s="177" t="s">
        <v>36</v>
      </c>
      <c r="C16" s="320" t="s">
        <v>664</v>
      </c>
      <c r="D16" s="320"/>
      <c r="E16" s="320"/>
      <c r="F16" s="320"/>
      <c r="G16" s="330"/>
      <c r="H16" s="321">
        <v>1</v>
      </c>
      <c r="I16" s="175" t="s">
        <v>40</v>
      </c>
      <c r="J16" s="174"/>
      <c r="K16" s="174"/>
      <c r="L16" s="175" t="s">
        <v>577</v>
      </c>
      <c r="M16" s="175"/>
      <c r="N16" s="175"/>
      <c r="O16" s="175"/>
      <c r="P16" s="175"/>
      <c r="Q16" s="178"/>
      <c r="R16" s="178"/>
      <c r="S16" s="323"/>
      <c r="T16" s="177"/>
      <c r="U16" s="175"/>
      <c r="V16" s="175"/>
      <c r="W16" s="175"/>
      <c r="X16" s="175"/>
      <c r="Y16" s="205"/>
      <c r="Z16" s="177"/>
      <c r="AA16" s="177"/>
      <c r="AB16" s="177"/>
      <c r="AC16" s="177"/>
      <c r="AD16" s="177"/>
      <c r="AE16" s="176"/>
      <c r="AF16" s="175"/>
      <c r="AG16" s="175"/>
      <c r="AH16" s="175"/>
      <c r="AI16" s="175"/>
      <c r="AJ16" s="175"/>
      <c r="AK16" s="205"/>
      <c r="AL16" s="177"/>
      <c r="AM16" s="177"/>
      <c r="AN16" s="177"/>
      <c r="AO16" s="177"/>
      <c r="AP16" s="177"/>
      <c r="AQ16" s="170"/>
      <c r="AR16" s="178"/>
      <c r="AS16" s="94">
        <v>9</v>
      </c>
      <c r="AT16" s="43"/>
      <c r="AU16" s="41" t="s">
        <v>133</v>
      </c>
      <c r="AV16" s="175" t="s">
        <v>19</v>
      </c>
      <c r="AW16" s="177"/>
      <c r="AX16" s="177"/>
      <c r="AY16" s="177"/>
      <c r="AZ16" s="177"/>
      <c r="BA16" s="177"/>
      <c r="BB16" s="202">
        <f t="shared" ref="BB16:BB26" si="34">+AW16+BG16</f>
        <v>5</v>
      </c>
      <c r="BC16" s="177">
        <f t="shared" ref="BC16:BC26" si="35">+AX16+BH16</f>
        <v>1</v>
      </c>
      <c r="BD16" s="177">
        <f t="shared" ref="BD16:BD26" si="36">+AY16+BI16</f>
        <v>3</v>
      </c>
      <c r="BE16" s="177">
        <f t="shared" ref="BE16:BE26" si="37">+AZ16+BJ16</f>
        <v>4</v>
      </c>
      <c r="BF16" s="203">
        <f t="shared" ref="BF16:BF26" si="38">+BA16+BK16</f>
        <v>2</v>
      </c>
      <c r="BG16" s="48">
        <v>5</v>
      </c>
      <c r="BH16" s="48">
        <v>1</v>
      </c>
      <c r="BI16" s="48">
        <v>3</v>
      </c>
      <c r="BJ16" s="48">
        <f>+BH16+BI16</f>
        <v>4</v>
      </c>
      <c r="BK16" s="48">
        <v>2</v>
      </c>
      <c r="BL16" s="178"/>
      <c r="BM16" s="178"/>
      <c r="BN16" s="64">
        <v>8</v>
      </c>
      <c r="BP16" s="47" t="s">
        <v>401</v>
      </c>
      <c r="BQ16" s="47" t="s">
        <v>697</v>
      </c>
      <c r="BR16" s="177"/>
      <c r="BS16" s="177"/>
      <c r="BT16" s="177"/>
      <c r="BU16" s="177"/>
      <c r="BV16" s="177"/>
      <c r="BW16" s="202">
        <f t="shared" si="29"/>
        <v>8</v>
      </c>
      <c r="BX16" s="177">
        <f t="shared" si="30"/>
        <v>12</v>
      </c>
      <c r="BY16" s="177">
        <f t="shared" si="31"/>
        <v>7</v>
      </c>
      <c r="BZ16" s="177">
        <f t="shared" si="32"/>
        <v>19</v>
      </c>
      <c r="CA16" s="203">
        <f t="shared" si="33"/>
        <v>0</v>
      </c>
      <c r="CB16" s="48">
        <v>8</v>
      </c>
      <c r="CC16" s="48">
        <v>12</v>
      </c>
      <c r="CD16" s="48">
        <v>7</v>
      </c>
      <c r="CE16" s="48">
        <f t="shared" si="9"/>
        <v>19</v>
      </c>
      <c r="CF16" s="48">
        <v>0</v>
      </c>
      <c r="CG16" s="178"/>
    </row>
    <row r="17" spans="1:85" ht="16.5" customHeight="1" x14ac:dyDescent="0.25">
      <c r="A17" s="178"/>
      <c r="B17" s="174"/>
      <c r="C17" s="18"/>
      <c r="D17" s="324"/>
      <c r="E17" s="324"/>
      <c r="F17" s="324"/>
      <c r="G17" s="324"/>
      <c r="H17" s="321">
        <v>2</v>
      </c>
      <c r="I17" s="175" t="s">
        <v>443</v>
      </c>
      <c r="J17" s="174"/>
      <c r="K17" s="174"/>
      <c r="L17" s="175" t="s">
        <v>517</v>
      </c>
      <c r="M17" s="175"/>
      <c r="N17" s="175"/>
      <c r="O17" s="175"/>
      <c r="P17" s="175"/>
      <c r="Q17" s="178"/>
      <c r="R17" s="178"/>
      <c r="S17" s="323"/>
      <c r="T17" s="408" t="s">
        <v>658</v>
      </c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177"/>
      <c r="AO17" s="177"/>
      <c r="AP17" s="177"/>
      <c r="AQ17" s="170"/>
      <c r="AR17" s="178"/>
      <c r="AS17" s="94">
        <v>6.5</v>
      </c>
      <c r="AT17" s="43"/>
      <c r="AU17" s="41" t="s">
        <v>119</v>
      </c>
      <c r="AV17" s="175" t="s">
        <v>19</v>
      </c>
      <c r="AW17" s="177"/>
      <c r="AX17" s="177"/>
      <c r="AY17" s="177"/>
      <c r="AZ17" s="177"/>
      <c r="BA17" s="177"/>
      <c r="BB17" s="202">
        <f t="shared" si="34"/>
        <v>9</v>
      </c>
      <c r="BC17" s="177">
        <f t="shared" si="35"/>
        <v>0</v>
      </c>
      <c r="BD17" s="177">
        <f t="shared" si="36"/>
        <v>2</v>
      </c>
      <c r="BE17" s="177">
        <f t="shared" si="37"/>
        <v>2</v>
      </c>
      <c r="BF17" s="203">
        <f t="shared" si="38"/>
        <v>0</v>
      </c>
      <c r="BG17" s="48">
        <v>9</v>
      </c>
      <c r="BH17" s="48">
        <v>0</v>
      </c>
      <c r="BI17" s="48">
        <v>2</v>
      </c>
      <c r="BJ17" s="48">
        <f>+BH17+BI17</f>
        <v>2</v>
      </c>
      <c r="BK17" s="48">
        <v>0</v>
      </c>
      <c r="BL17" s="178"/>
      <c r="BM17" s="178"/>
      <c r="BN17" s="64">
        <v>8</v>
      </c>
      <c r="BP17" s="47" t="s">
        <v>397</v>
      </c>
      <c r="BQ17" s="174"/>
      <c r="BR17" s="177">
        <v>0</v>
      </c>
      <c r="BS17" s="177">
        <v>0</v>
      </c>
      <c r="BT17" s="177">
        <v>0</v>
      </c>
      <c r="BU17" s="177">
        <f t="shared" ref="BU17:BU23" si="39">+BS17+BT17</f>
        <v>0</v>
      </c>
      <c r="BV17" s="177">
        <v>0</v>
      </c>
      <c r="BW17" s="202">
        <f t="shared" si="29"/>
        <v>4</v>
      </c>
      <c r="BX17" s="177">
        <f t="shared" si="30"/>
        <v>1</v>
      </c>
      <c r="BY17" s="177">
        <f t="shared" si="31"/>
        <v>1</v>
      </c>
      <c r="BZ17" s="177">
        <f t="shared" si="32"/>
        <v>2</v>
      </c>
      <c r="CA17" s="203">
        <f t="shared" si="33"/>
        <v>0</v>
      </c>
      <c r="CB17" s="48">
        <v>4</v>
      </c>
      <c r="CC17" s="48">
        <v>1</v>
      </c>
      <c r="CD17" s="48">
        <v>1</v>
      </c>
      <c r="CE17" s="48">
        <f t="shared" si="9"/>
        <v>2</v>
      </c>
      <c r="CF17" s="48">
        <v>0</v>
      </c>
      <c r="CG17" s="178"/>
    </row>
    <row r="18" spans="1:85" ht="16.5" customHeight="1" thickBot="1" x14ac:dyDescent="0.3">
      <c r="A18" s="178"/>
      <c r="C18" s="18"/>
      <c r="D18" s="18"/>
      <c r="E18" s="18"/>
      <c r="F18" s="18"/>
      <c r="G18" s="18"/>
      <c r="H18" s="321">
        <v>2</v>
      </c>
      <c r="I18" s="175" t="s">
        <v>443</v>
      </c>
      <c r="L18" s="175" t="s">
        <v>675</v>
      </c>
      <c r="Q18" s="178"/>
      <c r="R18" s="178"/>
      <c r="S18" s="323"/>
      <c r="AN18" s="177"/>
      <c r="AO18" s="177"/>
      <c r="AP18" s="177"/>
      <c r="AQ18" s="170"/>
      <c r="AR18" s="178"/>
      <c r="AS18" s="33" t="s">
        <v>247</v>
      </c>
      <c r="AT18" s="216"/>
      <c r="AU18" s="216"/>
      <c r="AV18" s="216"/>
      <c r="AW18" s="217">
        <f>SUM(AW5:AW17)</f>
        <v>10</v>
      </c>
      <c r="AX18" s="217">
        <f>SUM(AX5:AX17)</f>
        <v>1</v>
      </c>
      <c r="AY18" s="217">
        <f>SUM(AY5:AY17)</f>
        <v>1</v>
      </c>
      <c r="AZ18" s="217">
        <f>+AY18+AX18</f>
        <v>2</v>
      </c>
      <c r="BA18" s="217">
        <f>SUM(BA5:BA17)</f>
        <v>0</v>
      </c>
      <c r="BB18" s="218">
        <f t="shared" si="34"/>
        <v>158</v>
      </c>
      <c r="BC18" s="217">
        <f t="shared" si="35"/>
        <v>34</v>
      </c>
      <c r="BD18" s="217">
        <f t="shared" si="36"/>
        <v>42</v>
      </c>
      <c r="BE18" s="217">
        <f t="shared" si="37"/>
        <v>76</v>
      </c>
      <c r="BF18" s="219">
        <f t="shared" si="38"/>
        <v>8</v>
      </c>
      <c r="BG18" s="217">
        <f>+SUM(BG5:BG17)</f>
        <v>148</v>
      </c>
      <c r="BH18" s="217">
        <f>+SUM(BH5:BH17)</f>
        <v>33</v>
      </c>
      <c r="BI18" s="217">
        <f>+SUM(BI5:BI17)+SUMIF($Y$35:$Y$42,"Canadiens",$AI$35:$AI$42)</f>
        <v>41</v>
      </c>
      <c r="BJ18" s="217">
        <f>+BI18+BH18</f>
        <v>74</v>
      </c>
      <c r="BK18" s="217">
        <f>+SUM(BK5:BK17)+SUMIF($Y$35:$Y$42,"Canadiens",$AH$35:$AH$42)</f>
        <v>8</v>
      </c>
      <c r="BL18" s="178"/>
      <c r="BM18" s="178"/>
      <c r="BN18" s="64">
        <v>8</v>
      </c>
      <c r="BP18" s="47" t="s">
        <v>479</v>
      </c>
      <c r="BQ18" s="174"/>
      <c r="BR18" s="177">
        <v>1</v>
      </c>
      <c r="BS18" s="177">
        <v>0</v>
      </c>
      <c r="BT18" s="177">
        <v>0</v>
      </c>
      <c r="BU18" s="177">
        <f t="shared" si="39"/>
        <v>0</v>
      </c>
      <c r="BV18" s="177">
        <v>2</v>
      </c>
      <c r="BW18" s="202">
        <f t="shared" si="29"/>
        <v>6</v>
      </c>
      <c r="BX18" s="177">
        <f t="shared" si="30"/>
        <v>7</v>
      </c>
      <c r="BY18" s="177">
        <f t="shared" si="31"/>
        <v>4</v>
      </c>
      <c r="BZ18" s="177">
        <f t="shared" si="32"/>
        <v>11</v>
      </c>
      <c r="CA18" s="203">
        <f t="shared" si="33"/>
        <v>2</v>
      </c>
      <c r="CB18" s="48">
        <v>5</v>
      </c>
      <c r="CC18" s="48">
        <v>7</v>
      </c>
      <c r="CD18" s="48">
        <v>4</v>
      </c>
      <c r="CE18" s="48">
        <f t="shared" si="9"/>
        <v>11</v>
      </c>
      <c r="CF18" s="48">
        <v>0</v>
      </c>
      <c r="CG18" s="178"/>
    </row>
    <row r="19" spans="1:85" ht="16.5" customHeight="1" thickBot="1" x14ac:dyDescent="0.3">
      <c r="A19" s="178"/>
      <c r="C19" s="18"/>
      <c r="D19" s="18"/>
      <c r="E19" s="18"/>
      <c r="F19" s="18"/>
      <c r="G19" s="18"/>
      <c r="H19" s="18"/>
      <c r="I19" s="175"/>
      <c r="J19" s="174"/>
      <c r="K19" s="174"/>
      <c r="L19" s="175"/>
      <c r="M19" s="175"/>
      <c r="N19" s="175"/>
      <c r="O19" s="175"/>
      <c r="P19" s="175"/>
      <c r="Q19" s="178"/>
      <c r="R19" s="178"/>
      <c r="S19" s="323"/>
      <c r="T19" s="169" t="s">
        <v>310</v>
      </c>
      <c r="U19" s="25"/>
      <c r="V19" s="25"/>
      <c r="W19" s="25"/>
      <c r="X19" s="25"/>
      <c r="Y19" s="25" t="s">
        <v>2</v>
      </c>
      <c r="Z19" s="254"/>
      <c r="AA19" s="25"/>
      <c r="AB19" s="169" t="s">
        <v>4</v>
      </c>
      <c r="AC19" s="169" t="s">
        <v>8</v>
      </c>
      <c r="AD19" s="169" t="s">
        <v>9</v>
      </c>
      <c r="AE19" s="169" t="s">
        <v>10</v>
      </c>
      <c r="AF19" s="423" t="s">
        <v>129</v>
      </c>
      <c r="AG19" s="423"/>
      <c r="AH19" s="169" t="s">
        <v>3</v>
      </c>
      <c r="AI19" s="169" t="s">
        <v>130</v>
      </c>
      <c r="AJ19" s="169" t="s">
        <v>5</v>
      </c>
      <c r="AK19" s="169" t="s">
        <v>7</v>
      </c>
      <c r="AL19" s="169" t="s">
        <v>6</v>
      </c>
      <c r="AM19" s="169" t="s">
        <v>131</v>
      </c>
      <c r="AN19" s="177"/>
      <c r="AO19" s="177"/>
      <c r="AP19" s="177"/>
      <c r="AQ19" s="170"/>
      <c r="AR19" s="178"/>
      <c r="AS19" s="34" t="s">
        <v>172</v>
      </c>
      <c r="AT19" s="220"/>
      <c r="AU19" s="221"/>
      <c r="AV19" s="32" t="s">
        <v>176</v>
      </c>
      <c r="AW19" s="199">
        <v>2</v>
      </c>
      <c r="AX19" s="199">
        <v>0</v>
      </c>
      <c r="AY19" s="199">
        <v>1</v>
      </c>
      <c r="AZ19" s="177">
        <f t="shared" ref="AZ19" si="40">+AY19+AX19</f>
        <v>1</v>
      </c>
      <c r="BA19" s="199">
        <v>0</v>
      </c>
      <c r="BB19" s="202">
        <f t="shared" si="34"/>
        <v>32</v>
      </c>
      <c r="BC19" s="177">
        <f t="shared" si="35"/>
        <v>5</v>
      </c>
      <c r="BD19" s="177">
        <f t="shared" si="36"/>
        <v>9</v>
      </c>
      <c r="BE19" s="177">
        <f t="shared" si="37"/>
        <v>14</v>
      </c>
      <c r="BF19" s="203">
        <f t="shared" si="38"/>
        <v>6</v>
      </c>
      <c r="BG19" s="31">
        <v>30</v>
      </c>
      <c r="BH19" s="31">
        <v>5</v>
      </c>
      <c r="BI19" s="31">
        <v>8</v>
      </c>
      <c r="BJ19" s="31">
        <f t="shared" ref="BJ19:BJ26" si="41">+BH19+BI19</f>
        <v>13</v>
      </c>
      <c r="BK19" s="31">
        <v>6</v>
      </c>
      <c r="BL19" s="178"/>
      <c r="BM19" s="178"/>
      <c r="BN19" s="64">
        <v>6.5</v>
      </c>
      <c r="BP19" s="47" t="s">
        <v>531</v>
      </c>
      <c r="BQ19" s="174"/>
      <c r="BR19" s="177">
        <v>0</v>
      </c>
      <c r="BS19" s="177">
        <v>0</v>
      </c>
      <c r="BT19" s="177">
        <v>0</v>
      </c>
      <c r="BU19" s="177">
        <f t="shared" si="39"/>
        <v>0</v>
      </c>
      <c r="BV19" s="177">
        <v>0</v>
      </c>
      <c r="BW19" s="202">
        <f t="shared" si="29"/>
        <v>4</v>
      </c>
      <c r="BX19" s="177">
        <f t="shared" si="30"/>
        <v>1</v>
      </c>
      <c r="BY19" s="177">
        <f t="shared" si="31"/>
        <v>1</v>
      </c>
      <c r="BZ19" s="177">
        <f t="shared" si="32"/>
        <v>2</v>
      </c>
      <c r="CA19" s="203">
        <f t="shared" si="33"/>
        <v>0</v>
      </c>
      <c r="CB19" s="48">
        <v>4</v>
      </c>
      <c r="CC19" s="48">
        <v>1</v>
      </c>
      <c r="CD19" s="48">
        <v>1</v>
      </c>
      <c r="CE19" s="48">
        <f t="shared" si="9"/>
        <v>2</v>
      </c>
      <c r="CF19" s="48">
        <v>0</v>
      </c>
      <c r="CG19" s="178"/>
    </row>
    <row r="20" spans="1:85" ht="16.5" customHeight="1" x14ac:dyDescent="0.25">
      <c r="A20" s="178"/>
      <c r="B20" s="177" t="s">
        <v>60</v>
      </c>
      <c r="C20" s="327" t="s">
        <v>634</v>
      </c>
      <c r="D20" s="324"/>
      <c r="E20" s="320"/>
      <c r="F20" s="320"/>
      <c r="G20" s="330">
        <v>1</v>
      </c>
      <c r="H20" s="321">
        <v>1</v>
      </c>
      <c r="I20" s="175" t="s">
        <v>192</v>
      </c>
      <c r="J20" s="174"/>
      <c r="K20" s="174"/>
      <c r="L20" s="175" t="s">
        <v>478</v>
      </c>
      <c r="M20" s="175"/>
      <c r="N20" s="175"/>
      <c r="O20" s="175"/>
      <c r="P20" s="175"/>
      <c r="Q20" s="178"/>
      <c r="R20" s="178"/>
      <c r="S20" s="323"/>
      <c r="T20" s="94">
        <v>7.5</v>
      </c>
      <c r="U20" s="106" t="s">
        <v>16</v>
      </c>
      <c r="V20" s="107"/>
      <c r="W20" s="106"/>
      <c r="X20" s="106"/>
      <c r="Y20" s="106" t="s">
        <v>17</v>
      </c>
      <c r="Z20" s="177"/>
      <c r="AA20" s="177"/>
      <c r="AB20" s="177">
        <f t="shared" ref="AB20:AE27" si="42">SUMIF($U$5:$U$12,$U20,AB$5:AB$12)+SUMIF($U$35:$U$42,$U20,AB$35:AB$42)</f>
        <v>10.5</v>
      </c>
      <c r="AC20" s="177">
        <f t="shared" si="42"/>
        <v>6</v>
      </c>
      <c r="AD20" s="177">
        <f t="shared" si="42"/>
        <v>3</v>
      </c>
      <c r="AE20" s="177">
        <f t="shared" si="42"/>
        <v>1</v>
      </c>
      <c r="AF20" s="411">
        <f t="shared" ref="AF20:AF28" si="43">+(AC20*2+AE20)/(2*AB20)</f>
        <v>0.61904761904761907</v>
      </c>
      <c r="AG20" s="411"/>
      <c r="AH20" s="177">
        <f t="shared" ref="AH20:AL27" si="44">SUMIF($U$5:$U$12,$U20,AH$5:AH$12)+SUMIF($U$35:$U$42,$U20,AH$35:AH$42)</f>
        <v>0</v>
      </c>
      <c r="AI20" s="177">
        <f t="shared" si="44"/>
        <v>0</v>
      </c>
      <c r="AJ20" s="177">
        <f t="shared" si="44"/>
        <v>15</v>
      </c>
      <c r="AK20" s="177">
        <f t="shared" si="44"/>
        <v>0</v>
      </c>
      <c r="AL20" s="177">
        <f t="shared" si="44"/>
        <v>4</v>
      </c>
      <c r="AM20" s="196">
        <f>+AJ20/AB20</f>
        <v>1.4285714285714286</v>
      </c>
      <c r="AN20" s="177"/>
      <c r="AO20" s="177"/>
      <c r="AP20" s="177"/>
      <c r="AQ20" s="170"/>
      <c r="AR20" s="178"/>
      <c r="AS20" s="64">
        <v>9</v>
      </c>
      <c r="AT20" s="48">
        <v>27</v>
      </c>
      <c r="AU20" s="47" t="s">
        <v>150</v>
      </c>
      <c r="AV20" s="175" t="s">
        <v>177</v>
      </c>
      <c r="AW20" s="177">
        <v>1</v>
      </c>
      <c r="AX20" s="177">
        <v>2</v>
      </c>
      <c r="AY20" s="177">
        <v>1</v>
      </c>
      <c r="AZ20" s="177">
        <f t="shared" ref="AZ20:AZ26" si="45">+AY20+AX20</f>
        <v>3</v>
      </c>
      <c r="BA20" s="177">
        <v>2</v>
      </c>
      <c r="BB20" s="202">
        <f t="shared" si="34"/>
        <v>16</v>
      </c>
      <c r="BC20" s="177">
        <f t="shared" si="35"/>
        <v>13</v>
      </c>
      <c r="BD20" s="177">
        <f t="shared" si="36"/>
        <v>13</v>
      </c>
      <c r="BE20" s="177">
        <f t="shared" si="37"/>
        <v>26</v>
      </c>
      <c r="BF20" s="203">
        <f t="shared" si="38"/>
        <v>6</v>
      </c>
      <c r="BG20" s="48">
        <v>15</v>
      </c>
      <c r="BH20" s="48">
        <v>11</v>
      </c>
      <c r="BI20" s="48">
        <v>12</v>
      </c>
      <c r="BJ20" s="48">
        <f t="shared" si="41"/>
        <v>23</v>
      </c>
      <c r="BK20" s="48">
        <v>4</v>
      </c>
      <c r="BL20" s="178"/>
      <c r="BM20" s="178"/>
      <c r="BN20" s="64">
        <v>7</v>
      </c>
      <c r="BP20" s="47" t="s">
        <v>423</v>
      </c>
      <c r="BQ20" s="174"/>
      <c r="BR20" s="177">
        <v>0</v>
      </c>
      <c r="BS20" s="177">
        <v>0</v>
      </c>
      <c r="BT20" s="177">
        <v>0</v>
      </c>
      <c r="BU20" s="177">
        <f t="shared" si="39"/>
        <v>0</v>
      </c>
      <c r="BV20" s="177">
        <v>0</v>
      </c>
      <c r="BW20" s="202">
        <f t="shared" si="29"/>
        <v>1</v>
      </c>
      <c r="BX20" s="177">
        <f t="shared" si="30"/>
        <v>0</v>
      </c>
      <c r="BY20" s="177">
        <f t="shared" si="31"/>
        <v>0</v>
      </c>
      <c r="BZ20" s="177">
        <f t="shared" si="32"/>
        <v>0</v>
      </c>
      <c r="CA20" s="203">
        <f t="shared" si="33"/>
        <v>0</v>
      </c>
      <c r="CB20" s="48">
        <v>1</v>
      </c>
      <c r="CC20" s="48">
        <v>0</v>
      </c>
      <c r="CD20" s="48">
        <v>0</v>
      </c>
      <c r="CE20" s="48">
        <f t="shared" si="9"/>
        <v>0</v>
      </c>
      <c r="CF20" s="48">
        <v>0</v>
      </c>
      <c r="CG20" s="178"/>
    </row>
    <row r="21" spans="1:85" ht="16.5" customHeight="1" x14ac:dyDescent="0.25">
      <c r="A21" s="178"/>
      <c r="B21" s="177" t="s">
        <v>36</v>
      </c>
      <c r="C21" s="175" t="s">
        <v>676</v>
      </c>
      <c r="D21" s="175"/>
      <c r="E21" s="175"/>
      <c r="F21" s="175"/>
      <c r="G21" s="183"/>
      <c r="H21" s="177"/>
      <c r="I21" s="175"/>
      <c r="J21" s="174"/>
      <c r="K21" s="174"/>
      <c r="L21" s="175"/>
      <c r="M21" s="175"/>
      <c r="N21" s="175"/>
      <c r="O21" s="175"/>
      <c r="P21" s="175"/>
      <c r="Q21" s="178"/>
      <c r="R21" s="178"/>
      <c r="S21" s="323"/>
      <c r="T21" s="94">
        <v>7.5</v>
      </c>
      <c r="U21" s="106" t="s">
        <v>180</v>
      </c>
      <c r="V21" s="107"/>
      <c r="W21" s="106"/>
      <c r="X21" s="106"/>
      <c r="Y21" s="106" t="s">
        <v>173</v>
      </c>
      <c r="Z21" s="177"/>
      <c r="AA21" s="177"/>
      <c r="AB21" s="177">
        <f t="shared" si="42"/>
        <v>14</v>
      </c>
      <c r="AC21" s="177">
        <f t="shared" si="42"/>
        <v>9</v>
      </c>
      <c r="AD21" s="177">
        <f t="shared" si="42"/>
        <v>2</v>
      </c>
      <c r="AE21" s="177">
        <f t="shared" si="42"/>
        <v>3</v>
      </c>
      <c r="AF21" s="411">
        <f t="shared" si="43"/>
        <v>0.75</v>
      </c>
      <c r="AG21" s="411"/>
      <c r="AH21" s="177">
        <f t="shared" si="44"/>
        <v>0</v>
      </c>
      <c r="AI21" s="177">
        <f t="shared" si="44"/>
        <v>3</v>
      </c>
      <c r="AJ21" s="177">
        <f t="shared" si="44"/>
        <v>21</v>
      </c>
      <c r="AK21" s="177">
        <f t="shared" si="44"/>
        <v>0</v>
      </c>
      <c r="AL21" s="177">
        <f t="shared" si="44"/>
        <v>3</v>
      </c>
      <c r="AM21" s="255">
        <f t="shared" ref="AM21:AM29" si="46">+AJ21/AB21</f>
        <v>1.5</v>
      </c>
      <c r="AN21" s="177"/>
      <c r="AO21" s="177"/>
      <c r="AP21" s="177"/>
      <c r="AQ21" s="170"/>
      <c r="AR21" s="178"/>
      <c r="AS21" s="64">
        <v>6.5</v>
      </c>
      <c r="AT21" s="48">
        <v>2</v>
      </c>
      <c r="AU21" s="47" t="s">
        <v>161</v>
      </c>
      <c r="AV21" s="175" t="s">
        <v>177</v>
      </c>
      <c r="AW21" s="177">
        <v>1</v>
      </c>
      <c r="AX21" s="177">
        <v>1</v>
      </c>
      <c r="AY21" s="177">
        <v>0</v>
      </c>
      <c r="AZ21" s="177">
        <f t="shared" si="45"/>
        <v>1</v>
      </c>
      <c r="BA21" s="177">
        <v>0</v>
      </c>
      <c r="BB21" s="202">
        <f t="shared" si="34"/>
        <v>16</v>
      </c>
      <c r="BC21" s="177">
        <f t="shared" si="35"/>
        <v>6</v>
      </c>
      <c r="BD21" s="177">
        <f t="shared" si="36"/>
        <v>8</v>
      </c>
      <c r="BE21" s="177">
        <f t="shared" si="37"/>
        <v>14</v>
      </c>
      <c r="BF21" s="203">
        <f t="shared" si="38"/>
        <v>0</v>
      </c>
      <c r="BG21" s="48">
        <v>15</v>
      </c>
      <c r="BH21" s="48">
        <v>5</v>
      </c>
      <c r="BI21" s="48">
        <v>8</v>
      </c>
      <c r="BJ21" s="48">
        <f t="shared" si="41"/>
        <v>13</v>
      </c>
      <c r="BK21" s="48">
        <v>0</v>
      </c>
      <c r="BL21" s="178"/>
      <c r="BM21" s="178"/>
      <c r="BN21" s="64">
        <v>8</v>
      </c>
      <c r="BP21" s="47" t="s">
        <v>398</v>
      </c>
      <c r="BQ21" s="174"/>
      <c r="BR21" s="177">
        <v>0</v>
      </c>
      <c r="BS21" s="177">
        <v>0</v>
      </c>
      <c r="BT21" s="177">
        <v>0</v>
      </c>
      <c r="BU21" s="177">
        <f t="shared" si="39"/>
        <v>0</v>
      </c>
      <c r="BV21" s="177">
        <v>0</v>
      </c>
      <c r="BW21" s="202">
        <f t="shared" si="29"/>
        <v>3</v>
      </c>
      <c r="BX21" s="177">
        <f t="shared" si="30"/>
        <v>1</v>
      </c>
      <c r="BY21" s="177">
        <f t="shared" si="31"/>
        <v>0</v>
      </c>
      <c r="BZ21" s="177">
        <f t="shared" si="32"/>
        <v>1</v>
      </c>
      <c r="CA21" s="203">
        <f t="shared" si="33"/>
        <v>0</v>
      </c>
      <c r="CB21" s="48">
        <v>3</v>
      </c>
      <c r="CC21" s="48">
        <v>1</v>
      </c>
      <c r="CD21" s="48">
        <v>0</v>
      </c>
      <c r="CE21" s="48">
        <f t="shared" si="9"/>
        <v>1</v>
      </c>
      <c r="CF21" s="48">
        <v>0</v>
      </c>
      <c r="CG21" s="178"/>
    </row>
    <row r="22" spans="1:85" ht="16.5" customHeight="1" x14ac:dyDescent="0.25">
      <c r="A22" s="178"/>
      <c r="B22" s="223"/>
      <c r="C22" s="224"/>
      <c r="D22" s="224"/>
      <c r="E22" s="224"/>
      <c r="F22" s="224"/>
      <c r="G22" s="224"/>
      <c r="H22" s="224"/>
      <c r="I22" s="224"/>
      <c r="J22" s="225"/>
      <c r="K22" s="225"/>
      <c r="L22" s="225"/>
      <c r="M22" s="225"/>
      <c r="N22" s="225"/>
      <c r="O22" s="225"/>
      <c r="P22" s="225"/>
      <c r="Q22" s="178"/>
      <c r="R22" s="178"/>
      <c r="S22" s="323"/>
      <c r="T22" s="94">
        <v>8</v>
      </c>
      <c r="U22" s="106" t="s">
        <v>18</v>
      </c>
      <c r="V22" s="107"/>
      <c r="W22" s="106"/>
      <c r="X22" s="106"/>
      <c r="Y22" s="106" t="s">
        <v>177</v>
      </c>
      <c r="Z22" s="177"/>
      <c r="AA22" s="177"/>
      <c r="AB22" s="177">
        <f t="shared" si="42"/>
        <v>16</v>
      </c>
      <c r="AC22" s="177">
        <f t="shared" si="42"/>
        <v>6</v>
      </c>
      <c r="AD22" s="177">
        <f t="shared" si="42"/>
        <v>5</v>
      </c>
      <c r="AE22" s="177">
        <f t="shared" si="42"/>
        <v>5</v>
      </c>
      <c r="AF22" s="411">
        <f t="shared" si="43"/>
        <v>0.53125</v>
      </c>
      <c r="AG22" s="411"/>
      <c r="AH22" s="177">
        <f t="shared" si="44"/>
        <v>0</v>
      </c>
      <c r="AI22" s="177">
        <f t="shared" si="44"/>
        <v>0</v>
      </c>
      <c r="AJ22" s="177">
        <f t="shared" si="44"/>
        <v>35</v>
      </c>
      <c r="AK22" s="177">
        <f t="shared" si="44"/>
        <v>1</v>
      </c>
      <c r="AL22" s="177">
        <f t="shared" si="44"/>
        <v>3</v>
      </c>
      <c r="AM22" s="255">
        <f t="shared" si="46"/>
        <v>2.1875</v>
      </c>
      <c r="AN22" s="177"/>
      <c r="AO22" s="177"/>
      <c r="AP22" s="177"/>
      <c r="AQ22" s="222"/>
      <c r="AR22" s="178"/>
      <c r="AS22" s="64">
        <v>7.5</v>
      </c>
      <c r="AT22" s="48">
        <v>4</v>
      </c>
      <c r="AU22" s="47" t="s">
        <v>90</v>
      </c>
      <c r="AV22" s="175" t="s">
        <v>177</v>
      </c>
      <c r="AW22" s="177">
        <v>1</v>
      </c>
      <c r="AX22" s="177">
        <v>0</v>
      </c>
      <c r="AY22" s="177">
        <v>1</v>
      </c>
      <c r="AZ22" s="177">
        <f t="shared" si="45"/>
        <v>1</v>
      </c>
      <c r="BA22" s="177">
        <v>0</v>
      </c>
      <c r="BB22" s="202">
        <f t="shared" si="34"/>
        <v>14</v>
      </c>
      <c r="BC22" s="177">
        <f t="shared" si="35"/>
        <v>4</v>
      </c>
      <c r="BD22" s="177">
        <f t="shared" si="36"/>
        <v>7</v>
      </c>
      <c r="BE22" s="177">
        <f t="shared" si="37"/>
        <v>11</v>
      </c>
      <c r="BF22" s="203">
        <f t="shared" si="38"/>
        <v>0</v>
      </c>
      <c r="BG22" s="48">
        <v>13</v>
      </c>
      <c r="BH22" s="48">
        <v>4</v>
      </c>
      <c r="BI22" s="48">
        <v>6</v>
      </c>
      <c r="BJ22" s="48">
        <f t="shared" si="41"/>
        <v>10</v>
      </c>
      <c r="BK22" s="48">
        <v>0</v>
      </c>
      <c r="BL22" s="178"/>
      <c r="BM22" s="178"/>
      <c r="BN22" s="64">
        <v>7</v>
      </c>
      <c r="BP22" s="47" t="s">
        <v>422</v>
      </c>
      <c r="BQ22" s="174"/>
      <c r="BR22" s="177">
        <v>1</v>
      </c>
      <c r="BS22" s="177">
        <v>0</v>
      </c>
      <c r="BT22" s="177">
        <v>0</v>
      </c>
      <c r="BU22" s="177">
        <f t="shared" si="39"/>
        <v>0</v>
      </c>
      <c r="BV22" s="177">
        <v>0</v>
      </c>
      <c r="BW22" s="202">
        <f t="shared" si="29"/>
        <v>3</v>
      </c>
      <c r="BX22" s="177">
        <f t="shared" si="30"/>
        <v>0</v>
      </c>
      <c r="BY22" s="177">
        <f t="shared" si="31"/>
        <v>1</v>
      </c>
      <c r="BZ22" s="177">
        <f t="shared" si="32"/>
        <v>1</v>
      </c>
      <c r="CA22" s="203">
        <f t="shared" si="33"/>
        <v>0</v>
      </c>
      <c r="CB22" s="48">
        <v>2</v>
      </c>
      <c r="CC22" s="48">
        <v>0</v>
      </c>
      <c r="CD22" s="48">
        <v>1</v>
      </c>
      <c r="CE22" s="48">
        <f t="shared" si="9"/>
        <v>1</v>
      </c>
      <c r="CF22" s="48">
        <v>0</v>
      </c>
      <c r="CG22" s="178"/>
    </row>
    <row r="23" spans="1:85" ht="16.5" customHeight="1" x14ac:dyDescent="0.25">
      <c r="A23" s="178"/>
      <c r="B23" s="226" t="s">
        <v>65</v>
      </c>
      <c r="C23" s="327" t="s">
        <v>647</v>
      </c>
      <c r="D23" s="328"/>
      <c r="E23" s="320"/>
      <c r="F23" s="320"/>
      <c r="G23" s="183">
        <v>4</v>
      </c>
      <c r="H23" s="177">
        <v>1</v>
      </c>
      <c r="I23" s="175" t="s">
        <v>150</v>
      </c>
      <c r="J23" s="175"/>
      <c r="K23" s="175"/>
      <c r="L23" s="175" t="s">
        <v>670</v>
      </c>
      <c r="M23" s="175"/>
      <c r="N23" s="175"/>
      <c r="O23" s="175"/>
      <c r="P23" s="175"/>
      <c r="Q23" s="178"/>
      <c r="R23" s="178"/>
      <c r="S23" s="323"/>
      <c r="T23" s="94">
        <v>7.5</v>
      </c>
      <c r="U23" s="106" t="s">
        <v>149</v>
      </c>
      <c r="V23" s="107"/>
      <c r="W23" s="106"/>
      <c r="X23" s="106"/>
      <c r="Y23" s="106" t="s">
        <v>23</v>
      </c>
      <c r="Z23" s="177"/>
      <c r="AA23" s="177"/>
      <c r="AB23" s="177">
        <f t="shared" si="42"/>
        <v>15</v>
      </c>
      <c r="AC23" s="177">
        <f t="shared" si="42"/>
        <v>9</v>
      </c>
      <c r="AD23" s="177">
        <f t="shared" si="42"/>
        <v>5</v>
      </c>
      <c r="AE23" s="177">
        <f t="shared" si="42"/>
        <v>1</v>
      </c>
      <c r="AF23" s="411">
        <f t="shared" si="43"/>
        <v>0.6333333333333333</v>
      </c>
      <c r="AG23" s="411"/>
      <c r="AH23" s="177">
        <f t="shared" si="44"/>
        <v>0</v>
      </c>
      <c r="AI23" s="177">
        <f t="shared" si="44"/>
        <v>1</v>
      </c>
      <c r="AJ23" s="177">
        <f t="shared" si="44"/>
        <v>43</v>
      </c>
      <c r="AK23" s="177">
        <f t="shared" si="44"/>
        <v>1</v>
      </c>
      <c r="AL23" s="177">
        <f t="shared" si="44"/>
        <v>1</v>
      </c>
      <c r="AM23" s="255">
        <f t="shared" si="46"/>
        <v>2.8666666666666667</v>
      </c>
      <c r="AN23" s="177"/>
      <c r="AO23" s="177"/>
      <c r="AP23" s="177"/>
      <c r="AQ23" s="171"/>
      <c r="AR23" s="178"/>
      <c r="AS23" s="64">
        <v>7.5</v>
      </c>
      <c r="AT23" s="48">
        <v>7</v>
      </c>
      <c r="AU23" s="47" t="s">
        <v>46</v>
      </c>
      <c r="AV23" s="175" t="s">
        <v>177</v>
      </c>
      <c r="AW23" s="177">
        <v>1</v>
      </c>
      <c r="AX23" s="177">
        <v>1</v>
      </c>
      <c r="AY23" s="177">
        <v>1</v>
      </c>
      <c r="AZ23" s="177">
        <f t="shared" si="45"/>
        <v>2</v>
      </c>
      <c r="BA23" s="177">
        <v>0</v>
      </c>
      <c r="BB23" s="202">
        <f t="shared" si="34"/>
        <v>16</v>
      </c>
      <c r="BC23" s="177">
        <f t="shared" si="35"/>
        <v>3</v>
      </c>
      <c r="BD23" s="177">
        <f t="shared" si="36"/>
        <v>6</v>
      </c>
      <c r="BE23" s="177">
        <f t="shared" si="37"/>
        <v>9</v>
      </c>
      <c r="BF23" s="203">
        <f t="shared" si="38"/>
        <v>6</v>
      </c>
      <c r="BG23" s="48">
        <v>15</v>
      </c>
      <c r="BH23" s="48">
        <v>2</v>
      </c>
      <c r="BI23" s="48">
        <v>5</v>
      </c>
      <c r="BJ23" s="48">
        <f t="shared" si="41"/>
        <v>7</v>
      </c>
      <c r="BK23" s="48">
        <v>6</v>
      </c>
      <c r="BL23" s="178"/>
      <c r="BM23" s="178"/>
      <c r="BN23" s="64">
        <v>7.5</v>
      </c>
      <c r="BP23" s="47" t="s">
        <v>396</v>
      </c>
      <c r="BQ23" s="174"/>
      <c r="BR23" s="177">
        <v>1</v>
      </c>
      <c r="BS23" s="177">
        <v>0</v>
      </c>
      <c r="BT23" s="177">
        <v>1</v>
      </c>
      <c r="BU23" s="177">
        <f t="shared" si="39"/>
        <v>1</v>
      </c>
      <c r="BV23" s="177">
        <v>2</v>
      </c>
      <c r="BW23" s="202">
        <f t="shared" si="29"/>
        <v>4</v>
      </c>
      <c r="BX23" s="177">
        <f t="shared" si="30"/>
        <v>0</v>
      </c>
      <c r="BY23" s="177">
        <f t="shared" si="31"/>
        <v>1</v>
      </c>
      <c r="BZ23" s="177">
        <f t="shared" si="32"/>
        <v>1</v>
      </c>
      <c r="CA23" s="203">
        <f t="shared" si="33"/>
        <v>2</v>
      </c>
      <c r="CB23" s="48">
        <v>3</v>
      </c>
      <c r="CC23" s="48">
        <v>0</v>
      </c>
      <c r="CD23" s="48">
        <v>0</v>
      </c>
      <c r="CE23" s="48">
        <f t="shared" si="9"/>
        <v>0</v>
      </c>
      <c r="CF23" s="48">
        <v>0</v>
      </c>
      <c r="CG23" s="178"/>
    </row>
    <row r="24" spans="1:85" ht="16.5" customHeight="1" x14ac:dyDescent="0.25">
      <c r="A24" s="178"/>
      <c r="B24" s="177" t="s">
        <v>36</v>
      </c>
      <c r="C24" s="320" t="s">
        <v>665</v>
      </c>
      <c r="D24" s="328"/>
      <c r="E24" s="320"/>
      <c r="F24" s="320"/>
      <c r="G24" s="176"/>
      <c r="H24" s="177">
        <v>1</v>
      </c>
      <c r="I24" s="175" t="s">
        <v>150</v>
      </c>
      <c r="J24" s="175"/>
      <c r="K24" s="175"/>
      <c r="L24" s="175" t="s">
        <v>118</v>
      </c>
      <c r="M24" s="175"/>
      <c r="N24" s="175"/>
      <c r="O24" s="175"/>
      <c r="P24" s="175"/>
      <c r="Q24" s="178"/>
      <c r="R24" s="178"/>
      <c r="S24" s="323"/>
      <c r="T24" s="94">
        <v>7</v>
      </c>
      <c r="U24" s="106" t="s">
        <v>24</v>
      </c>
      <c r="V24" s="107"/>
      <c r="W24" s="106"/>
      <c r="X24" s="106"/>
      <c r="Y24" s="106" t="s">
        <v>25</v>
      </c>
      <c r="Z24" s="177"/>
      <c r="AA24" s="177"/>
      <c r="AB24" s="177">
        <f t="shared" si="42"/>
        <v>16</v>
      </c>
      <c r="AC24" s="177">
        <f t="shared" si="42"/>
        <v>7</v>
      </c>
      <c r="AD24" s="177">
        <f t="shared" si="42"/>
        <v>8</v>
      </c>
      <c r="AE24" s="177">
        <f t="shared" si="42"/>
        <v>1</v>
      </c>
      <c r="AF24" s="411">
        <f t="shared" si="43"/>
        <v>0.46875</v>
      </c>
      <c r="AG24" s="411"/>
      <c r="AH24" s="177">
        <f t="shared" si="44"/>
        <v>2</v>
      </c>
      <c r="AI24" s="177">
        <f t="shared" si="44"/>
        <v>0</v>
      </c>
      <c r="AJ24" s="177">
        <f t="shared" si="44"/>
        <v>51</v>
      </c>
      <c r="AK24" s="177">
        <f t="shared" si="44"/>
        <v>1</v>
      </c>
      <c r="AL24" s="177">
        <f t="shared" si="44"/>
        <v>1</v>
      </c>
      <c r="AM24" s="255">
        <f t="shared" si="46"/>
        <v>3.1875</v>
      </c>
      <c r="AN24" s="177"/>
      <c r="AO24" s="177"/>
      <c r="AP24" s="177"/>
      <c r="AQ24" s="171"/>
      <c r="AR24" s="178"/>
      <c r="AS24" s="64">
        <v>8</v>
      </c>
      <c r="AT24" s="48">
        <v>5</v>
      </c>
      <c r="AU24" s="47" t="s">
        <v>76</v>
      </c>
      <c r="AV24" s="175" t="s">
        <v>177</v>
      </c>
      <c r="AW24" s="177">
        <v>1</v>
      </c>
      <c r="AX24" s="177">
        <v>0</v>
      </c>
      <c r="AY24" s="177">
        <v>0</v>
      </c>
      <c r="AZ24" s="177">
        <f t="shared" si="45"/>
        <v>0</v>
      </c>
      <c r="BA24" s="177">
        <v>0</v>
      </c>
      <c r="BB24" s="202">
        <f t="shared" si="34"/>
        <v>15</v>
      </c>
      <c r="BC24" s="177">
        <f t="shared" si="35"/>
        <v>2</v>
      </c>
      <c r="BD24" s="177">
        <f t="shared" si="36"/>
        <v>4</v>
      </c>
      <c r="BE24" s="177">
        <f t="shared" si="37"/>
        <v>6</v>
      </c>
      <c r="BF24" s="203">
        <f t="shared" si="38"/>
        <v>0</v>
      </c>
      <c r="BG24" s="48">
        <v>14</v>
      </c>
      <c r="BH24" s="48">
        <v>2</v>
      </c>
      <c r="BI24" s="48">
        <v>4</v>
      </c>
      <c r="BJ24" s="48">
        <f t="shared" si="41"/>
        <v>6</v>
      </c>
      <c r="BK24" s="48">
        <v>0</v>
      </c>
      <c r="BL24" s="178"/>
      <c r="BM24" s="178"/>
      <c r="BN24" s="64">
        <v>6.5</v>
      </c>
      <c r="BP24" s="47" t="s">
        <v>242</v>
      </c>
      <c r="BQ24" s="47" t="s">
        <v>693</v>
      </c>
      <c r="BR24" s="177"/>
      <c r="BS24" s="177"/>
      <c r="BT24" s="177"/>
      <c r="BU24" s="177"/>
      <c r="BV24" s="177"/>
      <c r="BW24" s="202">
        <f t="shared" si="29"/>
        <v>14</v>
      </c>
      <c r="BX24" s="177">
        <f t="shared" si="30"/>
        <v>2</v>
      </c>
      <c r="BY24" s="177">
        <f t="shared" si="31"/>
        <v>3</v>
      </c>
      <c r="BZ24" s="177">
        <f t="shared" si="32"/>
        <v>5</v>
      </c>
      <c r="CA24" s="203">
        <f t="shared" si="33"/>
        <v>0</v>
      </c>
      <c r="CB24" s="48">
        <v>14</v>
      </c>
      <c r="CC24" s="48">
        <v>2</v>
      </c>
      <c r="CD24" s="48">
        <v>3</v>
      </c>
      <c r="CE24" s="48">
        <f t="shared" si="9"/>
        <v>5</v>
      </c>
      <c r="CF24" s="48">
        <v>0</v>
      </c>
      <c r="CG24" s="178"/>
    </row>
    <row r="25" spans="1:85" ht="16.5" customHeight="1" x14ac:dyDescent="0.25">
      <c r="A25" s="178"/>
      <c r="B25" s="174"/>
      <c r="C25" s="320" t="s">
        <v>666</v>
      </c>
      <c r="D25" s="324"/>
      <c r="E25" s="324"/>
      <c r="F25" s="324"/>
      <c r="G25" s="174"/>
      <c r="H25" s="177">
        <v>2</v>
      </c>
      <c r="I25" s="175" t="s">
        <v>161</v>
      </c>
      <c r="J25" s="175"/>
      <c r="K25" s="175"/>
      <c r="L25" s="175" t="s">
        <v>671</v>
      </c>
      <c r="M25" s="175"/>
      <c r="N25" s="175"/>
      <c r="O25" s="175"/>
      <c r="P25" s="175"/>
      <c r="Q25" s="178"/>
      <c r="R25" s="178"/>
      <c r="S25" s="323"/>
      <c r="T25" s="94">
        <v>8</v>
      </c>
      <c r="U25" s="106" t="s">
        <v>126</v>
      </c>
      <c r="V25" s="107"/>
      <c r="W25" s="106"/>
      <c r="X25" s="106"/>
      <c r="Y25" s="106" t="s">
        <v>21</v>
      </c>
      <c r="Z25" s="177"/>
      <c r="AA25" s="177"/>
      <c r="AB25" s="177">
        <f t="shared" si="42"/>
        <v>16</v>
      </c>
      <c r="AC25" s="177">
        <f t="shared" si="42"/>
        <v>3</v>
      </c>
      <c r="AD25" s="177">
        <f t="shared" si="42"/>
        <v>11</v>
      </c>
      <c r="AE25" s="177">
        <f t="shared" si="42"/>
        <v>2</v>
      </c>
      <c r="AF25" s="411">
        <f t="shared" si="43"/>
        <v>0.25</v>
      </c>
      <c r="AG25" s="411"/>
      <c r="AH25" s="177">
        <f t="shared" si="44"/>
        <v>0</v>
      </c>
      <c r="AI25" s="177">
        <f t="shared" si="44"/>
        <v>0</v>
      </c>
      <c r="AJ25" s="177">
        <f t="shared" si="44"/>
        <v>54</v>
      </c>
      <c r="AK25" s="177">
        <f t="shared" si="44"/>
        <v>2</v>
      </c>
      <c r="AL25" s="177">
        <f t="shared" si="44"/>
        <v>0</v>
      </c>
      <c r="AM25" s="255">
        <f t="shared" si="46"/>
        <v>3.375</v>
      </c>
      <c r="AN25" s="177"/>
      <c r="AO25" s="177"/>
      <c r="AP25" s="177"/>
      <c r="AQ25" s="171"/>
      <c r="AR25" s="178"/>
      <c r="AS25" s="64">
        <v>6</v>
      </c>
      <c r="AT25" s="48">
        <v>8</v>
      </c>
      <c r="AU25" s="47" t="s">
        <v>187</v>
      </c>
      <c r="AV25" s="175" t="s">
        <v>177</v>
      </c>
      <c r="AW25" s="177">
        <v>1</v>
      </c>
      <c r="AX25" s="177">
        <v>0</v>
      </c>
      <c r="AY25" s="177">
        <v>0</v>
      </c>
      <c r="AZ25" s="177">
        <f t="shared" si="45"/>
        <v>0</v>
      </c>
      <c r="BA25" s="177">
        <v>2</v>
      </c>
      <c r="BB25" s="202">
        <f t="shared" si="34"/>
        <v>13</v>
      </c>
      <c r="BC25" s="177">
        <f t="shared" si="35"/>
        <v>2</v>
      </c>
      <c r="BD25" s="177">
        <f t="shared" si="36"/>
        <v>3</v>
      </c>
      <c r="BE25" s="177">
        <f t="shared" si="37"/>
        <v>5</v>
      </c>
      <c r="BF25" s="203">
        <f t="shared" si="38"/>
        <v>2</v>
      </c>
      <c r="BG25" s="48">
        <v>12</v>
      </c>
      <c r="BH25" s="48">
        <v>2</v>
      </c>
      <c r="BI25" s="48">
        <v>3</v>
      </c>
      <c r="BJ25" s="48">
        <f t="shared" si="41"/>
        <v>5</v>
      </c>
      <c r="BK25" s="48">
        <v>0</v>
      </c>
      <c r="BL25" s="178"/>
      <c r="BM25" s="178"/>
      <c r="BN25" s="64">
        <v>8</v>
      </c>
      <c r="BP25" s="47" t="s">
        <v>458</v>
      </c>
      <c r="BQ25" s="47"/>
      <c r="BR25" s="177">
        <v>0</v>
      </c>
      <c r="BS25" s="177">
        <v>0</v>
      </c>
      <c r="BT25" s="177">
        <v>0</v>
      </c>
      <c r="BU25" s="177">
        <f>+BS25+BT25</f>
        <v>0</v>
      </c>
      <c r="BV25" s="177">
        <v>0</v>
      </c>
      <c r="BW25" s="202">
        <f t="shared" si="29"/>
        <v>5</v>
      </c>
      <c r="BX25" s="177">
        <f t="shared" si="30"/>
        <v>6</v>
      </c>
      <c r="BY25" s="177">
        <f t="shared" si="31"/>
        <v>0</v>
      </c>
      <c r="BZ25" s="177">
        <f t="shared" si="32"/>
        <v>6</v>
      </c>
      <c r="CA25" s="203">
        <f t="shared" si="33"/>
        <v>0</v>
      </c>
      <c r="CB25" s="48">
        <v>5</v>
      </c>
      <c r="CC25" s="48">
        <v>6</v>
      </c>
      <c r="CD25" s="48">
        <v>0</v>
      </c>
      <c r="CE25" s="48">
        <f t="shared" si="9"/>
        <v>6</v>
      </c>
      <c r="CF25" s="48">
        <v>0</v>
      </c>
      <c r="CG25" s="178"/>
    </row>
    <row r="26" spans="1:85" ht="16.5" customHeight="1" x14ac:dyDescent="0.25">
      <c r="A26" s="178"/>
      <c r="H26" s="177">
        <v>2</v>
      </c>
      <c r="I26" s="175" t="s">
        <v>46</v>
      </c>
      <c r="L26" s="175" t="s">
        <v>672</v>
      </c>
      <c r="M26" s="175"/>
      <c r="N26" s="175"/>
      <c r="Q26" s="178"/>
      <c r="R26" s="178"/>
      <c r="S26" s="323"/>
      <c r="T26" s="94">
        <v>7</v>
      </c>
      <c r="U26" s="106" t="s">
        <v>22</v>
      </c>
      <c r="V26" s="107"/>
      <c r="W26" s="106"/>
      <c r="X26" s="106"/>
      <c r="Y26" s="106" t="s">
        <v>15</v>
      </c>
      <c r="Z26" s="177"/>
      <c r="AA26" s="177"/>
      <c r="AB26" s="177">
        <f t="shared" si="42"/>
        <v>15</v>
      </c>
      <c r="AC26" s="177">
        <f t="shared" si="42"/>
        <v>4</v>
      </c>
      <c r="AD26" s="177">
        <f t="shared" si="42"/>
        <v>6</v>
      </c>
      <c r="AE26" s="177">
        <f t="shared" si="42"/>
        <v>5</v>
      </c>
      <c r="AF26" s="411">
        <f t="shared" si="43"/>
        <v>0.43333333333333335</v>
      </c>
      <c r="AG26" s="411"/>
      <c r="AH26" s="177">
        <f t="shared" si="44"/>
        <v>0</v>
      </c>
      <c r="AI26" s="177">
        <f t="shared" si="44"/>
        <v>1</v>
      </c>
      <c r="AJ26" s="177">
        <f t="shared" si="44"/>
        <v>53</v>
      </c>
      <c r="AK26" s="177">
        <f t="shared" si="44"/>
        <v>0</v>
      </c>
      <c r="AL26" s="177">
        <f t="shared" si="44"/>
        <v>0</v>
      </c>
      <c r="AM26" s="255">
        <f t="shared" si="46"/>
        <v>3.5333333333333332</v>
      </c>
      <c r="AN26" s="177"/>
      <c r="AO26" s="177"/>
      <c r="AP26" s="177"/>
      <c r="AQ26" s="171"/>
      <c r="AR26" s="178"/>
      <c r="AS26" s="64">
        <v>7</v>
      </c>
      <c r="AT26" s="48">
        <v>55</v>
      </c>
      <c r="AU26" s="47" t="s">
        <v>118</v>
      </c>
      <c r="AV26" s="175" t="s">
        <v>177</v>
      </c>
      <c r="AW26" s="177">
        <v>1</v>
      </c>
      <c r="AX26" s="177">
        <v>0</v>
      </c>
      <c r="AY26" s="177">
        <v>1</v>
      </c>
      <c r="AZ26" s="177">
        <f t="shared" si="45"/>
        <v>1</v>
      </c>
      <c r="BA26" s="177">
        <v>0</v>
      </c>
      <c r="BB26" s="202">
        <f t="shared" si="34"/>
        <v>11</v>
      </c>
      <c r="BC26" s="177">
        <f t="shared" si="35"/>
        <v>0</v>
      </c>
      <c r="BD26" s="177">
        <f t="shared" si="36"/>
        <v>5</v>
      </c>
      <c r="BE26" s="177">
        <f t="shared" si="37"/>
        <v>5</v>
      </c>
      <c r="BF26" s="203">
        <f t="shared" si="38"/>
        <v>0</v>
      </c>
      <c r="BG26" s="48">
        <v>10</v>
      </c>
      <c r="BH26" s="48">
        <v>0</v>
      </c>
      <c r="BI26" s="48">
        <v>4</v>
      </c>
      <c r="BJ26" s="48">
        <f t="shared" si="41"/>
        <v>4</v>
      </c>
      <c r="BK26" s="48">
        <v>0</v>
      </c>
      <c r="BL26" s="178"/>
      <c r="BM26" s="178"/>
      <c r="BN26" s="64">
        <v>8.5</v>
      </c>
      <c r="BP26" s="47" t="s">
        <v>480</v>
      </c>
      <c r="BQ26" s="47" t="s">
        <v>694</v>
      </c>
      <c r="BR26" s="177"/>
      <c r="BS26" s="177"/>
      <c r="BT26" s="177"/>
      <c r="BU26" s="177"/>
      <c r="BV26" s="177"/>
      <c r="BW26" s="202">
        <f t="shared" si="29"/>
        <v>5</v>
      </c>
      <c r="BX26" s="177">
        <f t="shared" si="30"/>
        <v>2</v>
      </c>
      <c r="BY26" s="177">
        <f t="shared" si="31"/>
        <v>2</v>
      </c>
      <c r="BZ26" s="177">
        <f t="shared" si="32"/>
        <v>4</v>
      </c>
      <c r="CA26" s="203">
        <f t="shared" si="33"/>
        <v>2</v>
      </c>
      <c r="CB26" s="48">
        <v>5</v>
      </c>
      <c r="CC26" s="48">
        <v>2</v>
      </c>
      <c r="CD26" s="48">
        <v>2</v>
      </c>
      <c r="CE26" s="48">
        <f t="shared" si="9"/>
        <v>4</v>
      </c>
      <c r="CF26" s="48">
        <v>2</v>
      </c>
      <c r="CG26" s="178"/>
    </row>
    <row r="27" spans="1:85" ht="16.5" customHeight="1" x14ac:dyDescent="0.25">
      <c r="A27" s="178"/>
      <c r="L27" s="175"/>
      <c r="M27" s="175"/>
      <c r="N27" s="175"/>
      <c r="Q27" s="178"/>
      <c r="R27" s="178"/>
      <c r="S27" s="323"/>
      <c r="T27" s="94">
        <v>7.5</v>
      </c>
      <c r="U27" s="106" t="s">
        <v>127</v>
      </c>
      <c r="V27" s="107"/>
      <c r="W27" s="106"/>
      <c r="X27" s="106"/>
      <c r="Y27" s="106" t="s">
        <v>19</v>
      </c>
      <c r="Z27" s="177"/>
      <c r="AA27" s="177"/>
      <c r="AB27" s="177">
        <f t="shared" si="42"/>
        <v>16</v>
      </c>
      <c r="AC27" s="177">
        <f t="shared" si="42"/>
        <v>3</v>
      </c>
      <c r="AD27" s="177">
        <f t="shared" si="42"/>
        <v>10</v>
      </c>
      <c r="AE27" s="177">
        <f t="shared" si="42"/>
        <v>3</v>
      </c>
      <c r="AF27" s="411">
        <f t="shared" si="43"/>
        <v>0.28125</v>
      </c>
      <c r="AG27" s="411"/>
      <c r="AH27" s="177">
        <f t="shared" si="44"/>
        <v>0</v>
      </c>
      <c r="AI27" s="177">
        <f t="shared" si="44"/>
        <v>1</v>
      </c>
      <c r="AJ27" s="177">
        <f t="shared" si="44"/>
        <v>58</v>
      </c>
      <c r="AK27" s="177">
        <f t="shared" si="44"/>
        <v>2</v>
      </c>
      <c r="AL27" s="177">
        <f t="shared" si="44"/>
        <v>0</v>
      </c>
      <c r="AM27" s="255">
        <f t="shared" si="46"/>
        <v>3.625</v>
      </c>
      <c r="AN27" s="177"/>
      <c r="AO27" s="177"/>
      <c r="AP27" s="177"/>
      <c r="AQ27" s="171"/>
      <c r="AR27" s="178"/>
      <c r="AS27" s="64">
        <v>8.5</v>
      </c>
      <c r="AT27" s="48">
        <v>9</v>
      </c>
      <c r="AU27" s="47" t="s">
        <v>424</v>
      </c>
      <c r="AV27" s="175" t="s">
        <v>177</v>
      </c>
      <c r="AW27" s="177">
        <v>0</v>
      </c>
      <c r="AX27" s="177">
        <v>0</v>
      </c>
      <c r="AY27" s="177">
        <v>0</v>
      </c>
      <c r="AZ27" s="177">
        <f t="shared" ref="AZ27:AZ28" si="47">+AY27+AX27</f>
        <v>0</v>
      </c>
      <c r="BA27" s="177">
        <v>0</v>
      </c>
      <c r="BB27" s="202">
        <f t="shared" ref="BB27:BB28" si="48">+AW27+BG27</f>
        <v>0</v>
      </c>
      <c r="BC27" s="177">
        <f t="shared" ref="BC27:BC28" si="49">+AX27+BH27</f>
        <v>0</v>
      </c>
      <c r="BD27" s="177">
        <f t="shared" ref="BD27:BD28" si="50">+AY27+BI27</f>
        <v>0</v>
      </c>
      <c r="BE27" s="177">
        <f t="shared" ref="BE27:BE28" si="51">+AZ27+BJ27</f>
        <v>0</v>
      </c>
      <c r="BF27" s="203">
        <f t="shared" ref="BF27:BF28" si="52">+BA27+BK27</f>
        <v>0</v>
      </c>
      <c r="BG27" s="48"/>
      <c r="BH27" s="48"/>
      <c r="BI27" s="48"/>
      <c r="BJ27" s="48"/>
      <c r="BK27" s="48"/>
      <c r="BL27" s="178"/>
      <c r="BM27" s="178"/>
      <c r="BN27" s="64">
        <v>7</v>
      </c>
      <c r="BP27" s="47" t="s">
        <v>266</v>
      </c>
      <c r="BQ27" s="47"/>
      <c r="BR27" s="177">
        <v>0</v>
      </c>
      <c r="BS27" s="177">
        <v>0</v>
      </c>
      <c r="BT27" s="177">
        <v>0</v>
      </c>
      <c r="BU27" s="177">
        <f>+BS27+BT27</f>
        <v>0</v>
      </c>
      <c r="BV27" s="177">
        <v>0</v>
      </c>
      <c r="BW27" s="202">
        <f t="shared" si="29"/>
        <v>1</v>
      </c>
      <c r="BX27" s="177">
        <f t="shared" si="30"/>
        <v>0</v>
      </c>
      <c r="BY27" s="177">
        <f t="shared" si="31"/>
        <v>2</v>
      </c>
      <c r="BZ27" s="177">
        <f t="shared" si="32"/>
        <v>2</v>
      </c>
      <c r="CA27" s="203">
        <f t="shared" si="33"/>
        <v>0</v>
      </c>
      <c r="CB27" s="48">
        <v>1</v>
      </c>
      <c r="CC27" s="48">
        <v>0</v>
      </c>
      <c r="CD27" s="48">
        <v>2</v>
      </c>
      <c r="CE27" s="48">
        <f t="shared" si="9"/>
        <v>2</v>
      </c>
      <c r="CF27" s="48">
        <v>0</v>
      </c>
      <c r="CG27" s="178"/>
    </row>
    <row r="28" spans="1:85" ht="16.5" customHeight="1" thickBot="1" x14ac:dyDescent="0.3">
      <c r="A28" s="178"/>
      <c r="B28" s="324"/>
      <c r="C28" s="327" t="s">
        <v>646</v>
      </c>
      <c r="D28" s="328"/>
      <c r="E28" s="320"/>
      <c r="F28" s="320"/>
      <c r="G28" s="183">
        <v>4</v>
      </c>
      <c r="H28" s="177">
        <v>1</v>
      </c>
      <c r="I28" s="175" t="s">
        <v>401</v>
      </c>
      <c r="J28" s="175"/>
      <c r="K28" s="175"/>
      <c r="L28" s="175" t="s">
        <v>679</v>
      </c>
      <c r="M28" s="175"/>
      <c r="N28" s="175"/>
      <c r="O28" s="175"/>
      <c r="P28" s="175"/>
      <c r="Q28" s="178"/>
      <c r="R28" s="178"/>
      <c r="S28" s="323"/>
      <c r="T28" s="174"/>
      <c r="U28" s="175" t="s">
        <v>26</v>
      </c>
      <c r="V28" s="174"/>
      <c r="W28" s="175"/>
      <c r="X28" s="176"/>
      <c r="Y28" s="175"/>
      <c r="Z28" s="177"/>
      <c r="AA28" s="177"/>
      <c r="AB28" s="177">
        <f>+AB13+AB43</f>
        <v>9.5</v>
      </c>
      <c r="AC28" s="177">
        <f>+AC13+AC43</f>
        <v>6</v>
      </c>
      <c r="AD28" s="177">
        <f>+AD13+AD43</f>
        <v>3</v>
      </c>
      <c r="AE28" s="177">
        <f>+AE13+AE43</f>
        <v>1</v>
      </c>
      <c r="AF28" s="411">
        <f t="shared" si="43"/>
        <v>0.68421052631578949</v>
      </c>
      <c r="AG28" s="411"/>
      <c r="AH28" s="177">
        <f>+AH13+AH43</f>
        <v>2</v>
      </c>
      <c r="AI28" s="177">
        <f>+AI13+AI43</f>
        <v>0</v>
      </c>
      <c r="AJ28" s="177">
        <f>+AJ13+AJ43</f>
        <v>19</v>
      </c>
      <c r="AK28" s="177">
        <f>+AK13+AK43</f>
        <v>0</v>
      </c>
      <c r="AL28" s="177">
        <f>+AL13+AL43</f>
        <v>0</v>
      </c>
      <c r="AM28" s="256">
        <f t="shared" si="46"/>
        <v>2</v>
      </c>
      <c r="AN28" s="177"/>
      <c r="AO28" s="177"/>
      <c r="AP28" s="177"/>
      <c r="AQ28" s="171"/>
      <c r="AR28" s="178"/>
      <c r="AS28" s="64">
        <v>7</v>
      </c>
      <c r="AT28" s="48">
        <v>10</v>
      </c>
      <c r="AU28" s="47" t="s">
        <v>267</v>
      </c>
      <c r="AV28" s="175" t="s">
        <v>177</v>
      </c>
      <c r="AW28" s="177">
        <v>1</v>
      </c>
      <c r="AX28" s="177">
        <v>0</v>
      </c>
      <c r="AY28" s="177">
        <v>2</v>
      </c>
      <c r="AZ28" s="177">
        <f t="shared" si="47"/>
        <v>2</v>
      </c>
      <c r="BA28" s="177">
        <v>0</v>
      </c>
      <c r="BB28" s="202">
        <f t="shared" si="48"/>
        <v>1</v>
      </c>
      <c r="BC28" s="177">
        <f t="shared" si="49"/>
        <v>0</v>
      </c>
      <c r="BD28" s="177">
        <f t="shared" si="50"/>
        <v>2</v>
      </c>
      <c r="BE28" s="177">
        <f t="shared" si="51"/>
        <v>2</v>
      </c>
      <c r="BF28" s="203">
        <f t="shared" si="52"/>
        <v>0</v>
      </c>
      <c r="BG28" s="48"/>
      <c r="BH28" s="48"/>
      <c r="BI28" s="48"/>
      <c r="BJ28" s="48"/>
      <c r="BK28" s="48"/>
      <c r="BL28" s="178"/>
      <c r="BM28" s="178"/>
      <c r="BN28" s="64">
        <v>9</v>
      </c>
      <c r="BP28" s="47" t="s">
        <v>431</v>
      </c>
      <c r="BQ28" s="47"/>
      <c r="BR28" s="177">
        <v>0</v>
      </c>
      <c r="BS28" s="177">
        <v>0</v>
      </c>
      <c r="BT28" s="177">
        <v>0</v>
      </c>
      <c r="BU28" s="177">
        <f>+BS28+BT28</f>
        <v>0</v>
      </c>
      <c r="BV28" s="177">
        <v>0</v>
      </c>
      <c r="BW28" s="202">
        <f t="shared" si="29"/>
        <v>4</v>
      </c>
      <c r="BX28" s="177">
        <f t="shared" si="30"/>
        <v>1</v>
      </c>
      <c r="BY28" s="177">
        <f t="shared" si="31"/>
        <v>1</v>
      </c>
      <c r="BZ28" s="177">
        <f t="shared" si="32"/>
        <v>2</v>
      </c>
      <c r="CA28" s="203">
        <f t="shared" si="33"/>
        <v>0</v>
      </c>
      <c r="CB28" s="48">
        <v>4</v>
      </c>
      <c r="CC28" s="48">
        <v>1</v>
      </c>
      <c r="CD28" s="48">
        <v>1</v>
      </c>
      <c r="CE28" s="48">
        <f t="shared" si="9"/>
        <v>2</v>
      </c>
      <c r="CF28" s="48">
        <v>0</v>
      </c>
      <c r="CG28" s="178"/>
    </row>
    <row r="29" spans="1:85" ht="16.5" customHeight="1" x14ac:dyDescent="0.25">
      <c r="A29" s="178"/>
      <c r="B29" s="321" t="s">
        <v>36</v>
      </c>
      <c r="C29" s="320" t="s">
        <v>667</v>
      </c>
      <c r="D29" s="329"/>
      <c r="E29" s="329"/>
      <c r="F29" s="324"/>
      <c r="G29" s="174"/>
      <c r="H29" s="177">
        <v>1</v>
      </c>
      <c r="I29" s="175" t="s">
        <v>35</v>
      </c>
      <c r="J29" s="175"/>
      <c r="K29" s="175"/>
      <c r="L29" s="175" t="s">
        <v>48</v>
      </c>
      <c r="M29" s="175"/>
      <c r="N29" s="175"/>
      <c r="O29" s="175"/>
      <c r="P29" s="175"/>
      <c r="Q29" s="178"/>
      <c r="R29" s="178"/>
      <c r="S29" s="323"/>
      <c r="T29" s="84"/>
      <c r="U29" s="84"/>
      <c r="V29" s="83" t="s">
        <v>655</v>
      </c>
      <c r="W29" s="84"/>
      <c r="X29" s="84"/>
      <c r="Y29" s="84"/>
      <c r="Z29" s="83"/>
      <c r="AA29" s="68"/>
      <c r="AB29" s="68">
        <f t="shared" ref="AB29:AD29" si="53">SUM(AB20:AB28)</f>
        <v>128</v>
      </c>
      <c r="AC29" s="68">
        <f t="shared" si="53"/>
        <v>53</v>
      </c>
      <c r="AD29" s="68">
        <f t="shared" si="53"/>
        <v>53</v>
      </c>
      <c r="AE29" s="68">
        <f t="shared" ref="AE29" si="54">SUM(AE20:AE28)</f>
        <v>22</v>
      </c>
      <c r="AF29" s="413">
        <f t="shared" ref="AF29" si="55">+(AC29*2+AE29)/(2*AB29)</f>
        <v>0.5</v>
      </c>
      <c r="AG29" s="413"/>
      <c r="AH29" s="68">
        <f t="shared" ref="AH29:AJ29" si="56">SUM(AH20:AH28)</f>
        <v>4</v>
      </c>
      <c r="AI29" s="68">
        <f t="shared" si="56"/>
        <v>6</v>
      </c>
      <c r="AJ29" s="68">
        <f t="shared" si="56"/>
        <v>349</v>
      </c>
      <c r="AK29" s="68">
        <f t="shared" ref="AK29:AL29" si="57">SUM(AK20:AK28)</f>
        <v>7</v>
      </c>
      <c r="AL29" s="68">
        <f t="shared" si="57"/>
        <v>12</v>
      </c>
      <c r="AM29" s="196">
        <f t="shared" si="46"/>
        <v>2.7265625</v>
      </c>
      <c r="AN29" s="177"/>
      <c r="AO29" s="177"/>
      <c r="AP29" s="177"/>
      <c r="AQ29" s="171"/>
      <c r="AR29" s="178"/>
      <c r="AS29" s="64">
        <v>8.5</v>
      </c>
      <c r="AT29" s="48"/>
      <c r="AU29" s="47" t="s">
        <v>143</v>
      </c>
      <c r="AV29" s="175" t="s">
        <v>177</v>
      </c>
      <c r="AW29" s="177"/>
      <c r="AX29" s="177"/>
      <c r="AY29" s="177"/>
      <c r="AZ29" s="177"/>
      <c r="BA29" s="177"/>
      <c r="BB29" s="202">
        <f t="shared" ref="BB29:BB52" si="58">+AW29+BG29</f>
        <v>7</v>
      </c>
      <c r="BC29" s="177">
        <f t="shared" ref="BC29:BC52" si="59">+AX29+BH29</f>
        <v>5</v>
      </c>
      <c r="BD29" s="177">
        <f t="shared" ref="BD29:BD52" si="60">+AY29+BI29</f>
        <v>2</v>
      </c>
      <c r="BE29" s="177">
        <f t="shared" ref="BE29:BE52" si="61">+AZ29+BJ29</f>
        <v>7</v>
      </c>
      <c r="BF29" s="203">
        <f t="shared" ref="BF29:BF52" si="62">+BA29+BK29</f>
        <v>0</v>
      </c>
      <c r="BG29" s="48">
        <v>7</v>
      </c>
      <c r="BH29" s="48">
        <v>5</v>
      </c>
      <c r="BI29" s="48">
        <v>2</v>
      </c>
      <c r="BJ29" s="48">
        <f>+BH29+BI29</f>
        <v>7</v>
      </c>
      <c r="BK29" s="48">
        <v>0</v>
      </c>
      <c r="BL29" s="178"/>
      <c r="BM29" s="178"/>
      <c r="BN29" s="64">
        <v>7.5</v>
      </c>
      <c r="BP29" s="47" t="s">
        <v>303</v>
      </c>
      <c r="BQ29" s="47" t="s">
        <v>695</v>
      </c>
      <c r="BR29" s="177"/>
      <c r="BS29" s="177"/>
      <c r="BT29" s="177"/>
      <c r="BU29" s="177"/>
      <c r="BV29" s="177"/>
      <c r="BW29" s="202">
        <f t="shared" ref="BW29:BW52" si="63">+CB29+BR29</f>
        <v>8</v>
      </c>
      <c r="BX29" s="177">
        <f t="shared" ref="BX29:BX52" si="64">+CC29+BS29</f>
        <v>0</v>
      </c>
      <c r="BY29" s="177">
        <f t="shared" ref="BY29:BY52" si="65">+CD29+BT29</f>
        <v>2</v>
      </c>
      <c r="BZ29" s="177">
        <f t="shared" ref="BZ29:BZ52" si="66">+BX29+BY29</f>
        <v>2</v>
      </c>
      <c r="CA29" s="203">
        <f t="shared" ref="CA29:CA52" si="67">+CF29+BV29</f>
        <v>2</v>
      </c>
      <c r="CB29" s="48">
        <v>8</v>
      </c>
      <c r="CC29" s="48">
        <v>0</v>
      </c>
      <c r="CD29" s="48">
        <v>2</v>
      </c>
      <c r="CE29" s="48">
        <f t="shared" si="9"/>
        <v>2</v>
      </c>
      <c r="CF29" s="48">
        <v>2</v>
      </c>
      <c r="CG29" s="178"/>
    </row>
    <row r="30" spans="1:85" ht="16.5" customHeight="1" x14ac:dyDescent="0.25">
      <c r="A30" s="178"/>
      <c r="B30" s="174"/>
      <c r="C30" s="175"/>
      <c r="D30" s="174"/>
      <c r="E30" s="174"/>
      <c r="F30" s="174"/>
      <c r="G30" s="174"/>
      <c r="H30" s="177">
        <v>2</v>
      </c>
      <c r="I30" s="175" t="s">
        <v>401</v>
      </c>
      <c r="J30" s="175"/>
      <c r="K30" s="175"/>
      <c r="L30" s="175" t="s">
        <v>491</v>
      </c>
      <c r="M30" s="175"/>
      <c r="N30" s="175"/>
      <c r="O30" s="175"/>
      <c r="P30" s="175"/>
      <c r="Q30" s="178"/>
      <c r="R30" s="178"/>
      <c r="S30" s="323"/>
      <c r="T30" s="177"/>
      <c r="U30" s="175"/>
      <c r="V30" s="175"/>
      <c r="W30" s="175"/>
      <c r="X30" s="194"/>
      <c r="Y30" s="175"/>
      <c r="Z30" s="177"/>
      <c r="AA30" s="177"/>
      <c r="AB30" s="177"/>
      <c r="AC30" s="177"/>
      <c r="AD30" s="177"/>
      <c r="AE30" s="176"/>
      <c r="AF30" s="177"/>
      <c r="AG30" s="175"/>
      <c r="AH30" s="175"/>
      <c r="AI30" s="175"/>
      <c r="AJ30" s="194"/>
      <c r="AK30" s="175"/>
      <c r="AL30" s="177"/>
      <c r="AM30" s="177"/>
      <c r="AN30" s="177"/>
      <c r="AO30" s="177"/>
      <c r="AP30" s="177"/>
      <c r="AQ30" s="171"/>
      <c r="AR30" s="178"/>
      <c r="AS30" s="64">
        <v>7</v>
      </c>
      <c r="AT30" s="48"/>
      <c r="AU30" s="47" t="s">
        <v>114</v>
      </c>
      <c r="AV30" s="175" t="s">
        <v>177</v>
      </c>
      <c r="AW30" s="177"/>
      <c r="AX30" s="177"/>
      <c r="AY30" s="177"/>
      <c r="AZ30" s="177"/>
      <c r="BA30" s="177"/>
      <c r="BB30" s="202">
        <f t="shared" si="58"/>
        <v>7</v>
      </c>
      <c r="BC30" s="177">
        <f t="shared" si="59"/>
        <v>2</v>
      </c>
      <c r="BD30" s="177">
        <f t="shared" si="60"/>
        <v>2</v>
      </c>
      <c r="BE30" s="177">
        <f t="shared" si="61"/>
        <v>4</v>
      </c>
      <c r="BF30" s="203">
        <f t="shared" si="62"/>
        <v>0</v>
      </c>
      <c r="BG30" s="48">
        <v>7</v>
      </c>
      <c r="BH30" s="48">
        <v>2</v>
      </c>
      <c r="BI30" s="48">
        <v>2</v>
      </c>
      <c r="BJ30" s="48">
        <f>+BH30+BI30</f>
        <v>4</v>
      </c>
      <c r="BK30" s="48">
        <v>0</v>
      </c>
      <c r="BL30" s="178"/>
      <c r="BM30" s="178"/>
      <c r="BN30" s="64">
        <v>7.5</v>
      </c>
      <c r="BP30" s="47" t="s">
        <v>326</v>
      </c>
      <c r="BQ30" s="47"/>
      <c r="BR30" s="177">
        <v>0</v>
      </c>
      <c r="BS30" s="177">
        <v>0</v>
      </c>
      <c r="BT30" s="177">
        <v>0</v>
      </c>
      <c r="BU30" s="177">
        <f>+BS30+BT30</f>
        <v>0</v>
      </c>
      <c r="BV30" s="177">
        <v>0</v>
      </c>
      <c r="BW30" s="202">
        <f t="shared" si="63"/>
        <v>2</v>
      </c>
      <c r="BX30" s="177">
        <f t="shared" si="64"/>
        <v>0</v>
      </c>
      <c r="BY30" s="177">
        <f t="shared" si="65"/>
        <v>1</v>
      </c>
      <c r="BZ30" s="177">
        <f t="shared" si="66"/>
        <v>1</v>
      </c>
      <c r="CA30" s="203">
        <f t="shared" si="67"/>
        <v>0</v>
      </c>
      <c r="CB30" s="48">
        <v>2</v>
      </c>
      <c r="CC30" s="48">
        <v>0</v>
      </c>
      <c r="CD30" s="48">
        <v>1</v>
      </c>
      <c r="CE30" s="48">
        <f t="shared" si="9"/>
        <v>1</v>
      </c>
      <c r="CF30" s="48">
        <v>0</v>
      </c>
      <c r="CG30" s="178"/>
    </row>
    <row r="31" spans="1:85" ht="16.5" customHeight="1" x14ac:dyDescent="0.25">
      <c r="A31" s="178"/>
      <c r="H31" s="177">
        <v>2</v>
      </c>
      <c r="I31" s="175" t="s">
        <v>401</v>
      </c>
      <c r="L31" s="175" t="s">
        <v>673</v>
      </c>
      <c r="Q31" s="178"/>
      <c r="R31" s="178"/>
      <c r="S31" s="323"/>
      <c r="T31" s="177"/>
      <c r="U31" s="175"/>
      <c r="V31" s="175"/>
      <c r="W31" s="175"/>
      <c r="X31" s="194"/>
      <c r="Y31" s="175"/>
      <c r="Z31" s="177"/>
      <c r="AA31" s="177"/>
      <c r="AB31" s="177"/>
      <c r="AC31" s="177"/>
      <c r="AD31" s="177"/>
      <c r="AE31" s="176"/>
      <c r="AF31" s="177"/>
      <c r="AG31" s="175"/>
      <c r="AH31" s="175"/>
      <c r="AI31" s="175"/>
      <c r="AJ31" s="194"/>
      <c r="AK31" s="175"/>
      <c r="AL31" s="177"/>
      <c r="AM31" s="177"/>
      <c r="AN31" s="177"/>
      <c r="AO31" s="177"/>
      <c r="AP31" s="177"/>
      <c r="AQ31" s="171"/>
      <c r="AR31" s="178"/>
      <c r="AS31" s="64">
        <v>6</v>
      </c>
      <c r="AT31" s="48"/>
      <c r="AU31" s="47" t="s">
        <v>140</v>
      </c>
      <c r="AV31" s="175" t="s">
        <v>177</v>
      </c>
      <c r="AW31" s="177"/>
      <c r="AX31" s="177"/>
      <c r="AY31" s="177"/>
      <c r="AZ31" s="177"/>
      <c r="BA31" s="177"/>
      <c r="BB31" s="202">
        <f t="shared" si="58"/>
        <v>10</v>
      </c>
      <c r="BC31" s="177">
        <f t="shared" si="59"/>
        <v>0</v>
      </c>
      <c r="BD31" s="177">
        <f t="shared" si="60"/>
        <v>1</v>
      </c>
      <c r="BE31" s="177">
        <f t="shared" si="61"/>
        <v>1</v>
      </c>
      <c r="BF31" s="203">
        <f t="shared" si="62"/>
        <v>2</v>
      </c>
      <c r="BG31" s="48">
        <v>10</v>
      </c>
      <c r="BH31" s="48">
        <v>0</v>
      </c>
      <c r="BI31" s="48">
        <v>1</v>
      </c>
      <c r="BJ31" s="48">
        <f>+BH31+BI31</f>
        <v>1</v>
      </c>
      <c r="BK31" s="48">
        <v>2</v>
      </c>
      <c r="BL31" s="178"/>
      <c r="BM31" s="178"/>
      <c r="BN31" s="64">
        <v>8</v>
      </c>
      <c r="BP31" s="47" t="s">
        <v>265</v>
      </c>
      <c r="BQ31" s="47" t="s">
        <v>695</v>
      </c>
      <c r="BR31" s="177"/>
      <c r="BS31" s="177"/>
      <c r="BT31" s="177"/>
      <c r="BU31" s="177"/>
      <c r="BV31" s="177"/>
      <c r="BW31" s="202">
        <f t="shared" si="63"/>
        <v>9</v>
      </c>
      <c r="BX31" s="177">
        <f t="shared" si="64"/>
        <v>10</v>
      </c>
      <c r="BY31" s="177">
        <f t="shared" si="65"/>
        <v>3</v>
      </c>
      <c r="BZ31" s="177">
        <f t="shared" si="66"/>
        <v>13</v>
      </c>
      <c r="CA31" s="203">
        <f t="shared" si="67"/>
        <v>4</v>
      </c>
      <c r="CB31" s="48">
        <v>9</v>
      </c>
      <c r="CC31" s="48">
        <v>10</v>
      </c>
      <c r="CD31" s="48">
        <v>3</v>
      </c>
      <c r="CE31" s="48">
        <f t="shared" si="9"/>
        <v>13</v>
      </c>
      <c r="CF31" s="48">
        <v>4</v>
      </c>
      <c r="CG31" s="178"/>
    </row>
    <row r="32" spans="1:85" ht="16.5" customHeight="1" thickBot="1" x14ac:dyDescent="0.3">
      <c r="A32" s="178"/>
      <c r="B32" s="224"/>
      <c r="C32" s="224"/>
      <c r="D32" s="224"/>
      <c r="E32" s="224"/>
      <c r="F32" s="224"/>
      <c r="G32" s="224"/>
      <c r="H32" s="224"/>
      <c r="I32" s="225"/>
      <c r="J32" s="225"/>
      <c r="K32" s="225"/>
      <c r="L32" s="225"/>
      <c r="M32" s="225"/>
      <c r="N32" s="225"/>
      <c r="O32" s="225"/>
      <c r="P32" s="225"/>
      <c r="Q32" s="178"/>
      <c r="R32" s="178"/>
      <c r="S32" s="323"/>
      <c r="T32" s="408" t="s">
        <v>651</v>
      </c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177"/>
      <c r="AO32" s="177"/>
      <c r="AP32" s="177"/>
      <c r="AQ32" s="171"/>
      <c r="AR32" s="178"/>
      <c r="AS32" s="216" t="s">
        <v>174</v>
      </c>
      <c r="AT32" s="216"/>
      <c r="AU32" s="216"/>
      <c r="AV32" s="216"/>
      <c r="AW32" s="217">
        <f>SUM(AW19:AW31)</f>
        <v>10</v>
      </c>
      <c r="AX32" s="217">
        <f>SUM(AX19:AX31)</f>
        <v>4</v>
      </c>
      <c r="AY32" s="217">
        <f>SUM(AY19:AY31)</f>
        <v>7</v>
      </c>
      <c r="AZ32" s="217">
        <f t="shared" ref="AZ32:AZ44" si="68">+AY32+AX32</f>
        <v>11</v>
      </c>
      <c r="BA32" s="217">
        <f>SUM(BA19:BA31)</f>
        <v>4</v>
      </c>
      <c r="BB32" s="218">
        <f t="shared" si="58"/>
        <v>158</v>
      </c>
      <c r="BC32" s="217">
        <f t="shared" si="59"/>
        <v>42</v>
      </c>
      <c r="BD32" s="217">
        <f t="shared" si="60"/>
        <v>62</v>
      </c>
      <c r="BE32" s="217">
        <f t="shared" si="61"/>
        <v>104</v>
      </c>
      <c r="BF32" s="219">
        <f t="shared" si="62"/>
        <v>22</v>
      </c>
      <c r="BG32" s="217">
        <f>+SUM(BG19:BG31)</f>
        <v>148</v>
      </c>
      <c r="BH32" s="217">
        <f>+SUM(BH19:BH31)</f>
        <v>38</v>
      </c>
      <c r="BI32" s="217">
        <f>+SUM(BI19:BI31)+SUMIF($Y$35:$Y$42,"SotF",$AI$35:$AI$42)</f>
        <v>55</v>
      </c>
      <c r="BJ32" s="217">
        <f>+BI32+BH32</f>
        <v>93</v>
      </c>
      <c r="BK32" s="217">
        <f>+SUM(BK19:BK31)+SUMIF($Y$35:$Y$42,"SotF",$AH$35:$AH$42)</f>
        <v>18</v>
      </c>
      <c r="BL32" s="178"/>
      <c r="BM32" s="178"/>
      <c r="BN32" s="64">
        <v>6</v>
      </c>
      <c r="BP32" s="47" t="s">
        <v>63</v>
      </c>
      <c r="BQ32" s="47"/>
      <c r="BR32" s="177">
        <v>0</v>
      </c>
      <c r="BS32" s="177">
        <v>0</v>
      </c>
      <c r="BT32" s="177">
        <v>0</v>
      </c>
      <c r="BU32" s="177">
        <f>+BS32+BT32</f>
        <v>0</v>
      </c>
      <c r="BV32" s="177">
        <v>0</v>
      </c>
      <c r="BW32" s="202">
        <f t="shared" si="63"/>
        <v>4</v>
      </c>
      <c r="BX32" s="177">
        <f t="shared" si="64"/>
        <v>0</v>
      </c>
      <c r="BY32" s="177">
        <f t="shared" si="65"/>
        <v>0</v>
      </c>
      <c r="BZ32" s="177">
        <f t="shared" si="66"/>
        <v>0</v>
      </c>
      <c r="CA32" s="203">
        <f t="shared" si="67"/>
        <v>4</v>
      </c>
      <c r="CB32" s="48">
        <v>4</v>
      </c>
      <c r="CC32" s="48">
        <v>0</v>
      </c>
      <c r="CD32" s="48">
        <v>0</v>
      </c>
      <c r="CE32" s="48">
        <f t="shared" si="9"/>
        <v>0</v>
      </c>
      <c r="CF32" s="48">
        <v>4</v>
      </c>
      <c r="CG32" s="178"/>
    </row>
    <row r="33" spans="1:85" ht="16.5" customHeight="1" x14ac:dyDescent="0.25">
      <c r="A33" s="178" t="s">
        <v>74</v>
      </c>
      <c r="B33" s="226" t="s">
        <v>77</v>
      </c>
      <c r="C33" s="327" t="s">
        <v>649</v>
      </c>
      <c r="D33" s="324"/>
      <c r="E33" s="324"/>
      <c r="F33" s="331"/>
      <c r="G33" s="330">
        <v>3</v>
      </c>
      <c r="H33" s="330">
        <v>2</v>
      </c>
      <c r="I33" s="175" t="s">
        <v>37</v>
      </c>
      <c r="J33" s="175"/>
      <c r="K33" s="175"/>
      <c r="L33" s="175" t="s">
        <v>553</v>
      </c>
      <c r="M33" s="175"/>
      <c r="N33" s="175"/>
      <c r="O33" s="175"/>
      <c r="P33" s="175"/>
      <c r="Q33" s="178"/>
      <c r="R33" s="178"/>
      <c r="S33" s="323"/>
      <c r="AN33" s="177"/>
      <c r="AO33" s="177"/>
      <c r="AP33" s="177"/>
      <c r="AQ33" s="171"/>
      <c r="AR33" s="178"/>
      <c r="AS33" s="220" t="s">
        <v>53</v>
      </c>
      <c r="AT33" s="220"/>
      <c r="AU33" s="221"/>
      <c r="AV33" s="205" t="s">
        <v>54</v>
      </c>
      <c r="AW33" s="199">
        <v>4</v>
      </c>
      <c r="AX33" s="199">
        <v>1</v>
      </c>
      <c r="AY33" s="199">
        <v>1</v>
      </c>
      <c r="AZ33" s="177">
        <f t="shared" si="68"/>
        <v>2</v>
      </c>
      <c r="BA33" s="199">
        <v>2</v>
      </c>
      <c r="BB33" s="202">
        <f t="shared" si="58"/>
        <v>36</v>
      </c>
      <c r="BC33" s="177">
        <f t="shared" si="59"/>
        <v>8</v>
      </c>
      <c r="BD33" s="177">
        <f t="shared" si="60"/>
        <v>6</v>
      </c>
      <c r="BE33" s="177">
        <f t="shared" si="61"/>
        <v>14</v>
      </c>
      <c r="BF33" s="203">
        <f t="shared" si="62"/>
        <v>12</v>
      </c>
      <c r="BG33" s="31">
        <v>32</v>
      </c>
      <c r="BH33" s="31">
        <v>7</v>
      </c>
      <c r="BI33" s="31">
        <v>5</v>
      </c>
      <c r="BJ33" s="31">
        <f t="shared" ref="BJ33:BJ43" si="69">+BH33+BI33</f>
        <v>12</v>
      </c>
      <c r="BK33" s="31">
        <v>10</v>
      </c>
      <c r="BL33" s="178"/>
      <c r="BM33" s="178"/>
      <c r="BN33" s="64">
        <v>8.5</v>
      </c>
      <c r="BP33" s="47" t="s">
        <v>424</v>
      </c>
      <c r="BQ33" s="47" t="s">
        <v>696</v>
      </c>
      <c r="BR33" s="177"/>
      <c r="BS33" s="177"/>
      <c r="BT33" s="177"/>
      <c r="BU33" s="177"/>
      <c r="BV33" s="177"/>
      <c r="BW33" s="202">
        <f t="shared" si="63"/>
        <v>8</v>
      </c>
      <c r="BX33" s="177">
        <f t="shared" si="64"/>
        <v>1</v>
      </c>
      <c r="BY33" s="177">
        <f t="shared" si="65"/>
        <v>2</v>
      </c>
      <c r="BZ33" s="177">
        <f t="shared" si="66"/>
        <v>3</v>
      </c>
      <c r="CA33" s="203">
        <f t="shared" si="67"/>
        <v>4</v>
      </c>
      <c r="CB33" s="48">
        <v>8</v>
      </c>
      <c r="CC33" s="48">
        <v>1</v>
      </c>
      <c r="CD33" s="48">
        <v>2</v>
      </c>
      <c r="CE33" s="48">
        <f t="shared" si="9"/>
        <v>3</v>
      </c>
      <c r="CF33" s="48">
        <v>4</v>
      </c>
      <c r="CG33" s="178"/>
    </row>
    <row r="34" spans="1:85" ht="16.5" customHeight="1" thickBot="1" x14ac:dyDescent="0.3">
      <c r="A34" s="178"/>
      <c r="B34" s="177" t="s">
        <v>36</v>
      </c>
      <c r="C34" s="320" t="s">
        <v>278</v>
      </c>
      <c r="D34" s="324"/>
      <c r="E34" s="324"/>
      <c r="F34" s="324"/>
      <c r="G34" s="330"/>
      <c r="H34" s="330">
        <v>2</v>
      </c>
      <c r="I34" s="175" t="s">
        <v>116</v>
      </c>
      <c r="J34" s="175"/>
      <c r="K34" s="174"/>
      <c r="L34" s="175" t="s">
        <v>677</v>
      </c>
      <c r="M34" s="175"/>
      <c r="N34" s="175"/>
      <c r="O34" s="175"/>
      <c r="P34" s="175"/>
      <c r="Q34" s="178"/>
      <c r="R34" s="178"/>
      <c r="S34" s="323"/>
      <c r="T34" s="169" t="s">
        <v>310</v>
      </c>
      <c r="U34" s="25"/>
      <c r="V34" s="25"/>
      <c r="W34" s="25"/>
      <c r="X34" s="25"/>
      <c r="Y34" s="25" t="s">
        <v>2</v>
      </c>
      <c r="Z34" s="254"/>
      <c r="AA34" s="25"/>
      <c r="AB34" s="169" t="s">
        <v>4</v>
      </c>
      <c r="AC34" s="169" t="s">
        <v>8</v>
      </c>
      <c r="AD34" s="169" t="s">
        <v>9</v>
      </c>
      <c r="AE34" s="169" t="s">
        <v>10</v>
      </c>
      <c r="AF34" s="423" t="s">
        <v>129</v>
      </c>
      <c r="AG34" s="423"/>
      <c r="AH34" s="169" t="s">
        <v>3</v>
      </c>
      <c r="AI34" s="169" t="s">
        <v>130</v>
      </c>
      <c r="AJ34" s="169" t="s">
        <v>5</v>
      </c>
      <c r="AK34" s="169" t="s">
        <v>7</v>
      </c>
      <c r="AL34" s="169" t="s">
        <v>6</v>
      </c>
      <c r="AM34" s="169" t="s">
        <v>131</v>
      </c>
      <c r="AN34" s="177"/>
      <c r="AO34" s="177"/>
      <c r="AP34" s="177"/>
      <c r="AQ34" s="171"/>
      <c r="AR34" s="178"/>
      <c r="AS34" s="64">
        <v>9.5</v>
      </c>
      <c r="AT34" s="48">
        <v>9</v>
      </c>
      <c r="AU34" s="47" t="s">
        <v>166</v>
      </c>
      <c r="AV34" s="175" t="s">
        <v>307</v>
      </c>
      <c r="AW34" s="177">
        <v>0</v>
      </c>
      <c r="AX34" s="177">
        <v>0</v>
      </c>
      <c r="AY34" s="177">
        <v>0</v>
      </c>
      <c r="AZ34" s="177">
        <f t="shared" si="68"/>
        <v>0</v>
      </c>
      <c r="BA34" s="177">
        <v>0</v>
      </c>
      <c r="BB34" s="202">
        <f t="shared" si="58"/>
        <v>15</v>
      </c>
      <c r="BC34" s="177">
        <f t="shared" si="59"/>
        <v>22</v>
      </c>
      <c r="BD34" s="177">
        <f t="shared" si="60"/>
        <v>12</v>
      </c>
      <c r="BE34" s="177">
        <f t="shared" si="61"/>
        <v>34</v>
      </c>
      <c r="BF34" s="203">
        <f t="shared" si="62"/>
        <v>0</v>
      </c>
      <c r="BG34" s="48">
        <v>15</v>
      </c>
      <c r="BH34" s="48">
        <v>22</v>
      </c>
      <c r="BI34" s="48">
        <v>12</v>
      </c>
      <c r="BJ34" s="48">
        <f t="shared" si="69"/>
        <v>34</v>
      </c>
      <c r="BK34" s="48">
        <v>0</v>
      </c>
      <c r="BL34" s="178"/>
      <c r="BM34" s="178"/>
      <c r="BN34" s="64">
        <v>8</v>
      </c>
      <c r="BP34" s="47" t="s">
        <v>556</v>
      </c>
      <c r="BQ34" s="47"/>
      <c r="BR34" s="177">
        <v>0</v>
      </c>
      <c r="BS34" s="177">
        <v>0</v>
      </c>
      <c r="BT34" s="177">
        <v>0</v>
      </c>
      <c r="BU34" s="177">
        <f>+BS34+BT34</f>
        <v>0</v>
      </c>
      <c r="BV34" s="177">
        <v>0</v>
      </c>
      <c r="BW34" s="202">
        <f t="shared" si="63"/>
        <v>2</v>
      </c>
      <c r="BX34" s="177">
        <f t="shared" si="64"/>
        <v>0</v>
      </c>
      <c r="BY34" s="177">
        <f t="shared" si="65"/>
        <v>0</v>
      </c>
      <c r="BZ34" s="177">
        <f t="shared" si="66"/>
        <v>0</v>
      </c>
      <c r="CA34" s="203">
        <f t="shared" si="67"/>
        <v>0</v>
      </c>
      <c r="CB34" s="48">
        <v>2</v>
      </c>
      <c r="CC34" s="48">
        <v>0</v>
      </c>
      <c r="CD34" s="48">
        <v>0</v>
      </c>
      <c r="CE34" s="48">
        <f t="shared" si="9"/>
        <v>0</v>
      </c>
      <c r="CF34" s="48">
        <v>0</v>
      </c>
      <c r="CG34" s="178"/>
    </row>
    <row r="35" spans="1:85" ht="16.5" customHeight="1" x14ac:dyDescent="0.25">
      <c r="A35" s="178"/>
      <c r="C35" s="18"/>
      <c r="D35" s="18"/>
      <c r="E35" s="18"/>
      <c r="F35" s="18"/>
      <c r="G35" s="330"/>
      <c r="H35" s="330">
        <v>2</v>
      </c>
      <c r="I35" s="175" t="s">
        <v>134</v>
      </c>
      <c r="K35" s="174"/>
      <c r="L35" s="175"/>
      <c r="M35" s="175" t="s">
        <v>254</v>
      </c>
      <c r="P35" s="175" t="s">
        <v>286</v>
      </c>
      <c r="Q35" s="178"/>
      <c r="R35" s="178"/>
      <c r="S35" s="323"/>
      <c r="T35" s="94">
        <v>7.5</v>
      </c>
      <c r="U35" s="106" t="s">
        <v>16</v>
      </c>
      <c r="V35" s="107"/>
      <c r="W35" s="106"/>
      <c r="X35" s="106"/>
      <c r="Y35" s="106" t="s">
        <v>17</v>
      </c>
      <c r="AA35" s="58"/>
      <c r="AB35" s="58">
        <v>10.5</v>
      </c>
      <c r="AC35" s="58">
        <v>6</v>
      </c>
      <c r="AD35" s="58">
        <v>3</v>
      </c>
      <c r="AE35" s="58">
        <v>1</v>
      </c>
      <c r="AF35" s="413">
        <f t="shared" ref="AF35:AF42" si="70">+(AC35*2+AE35)/(2*AB35)</f>
        <v>0.61904761904761907</v>
      </c>
      <c r="AG35" s="413"/>
      <c r="AH35" s="58">
        <v>0</v>
      </c>
      <c r="AI35" s="58">
        <v>0</v>
      </c>
      <c r="AJ35" s="58">
        <v>15</v>
      </c>
      <c r="AK35" s="58">
        <v>0</v>
      </c>
      <c r="AL35" s="58">
        <v>4</v>
      </c>
      <c r="AM35" s="79">
        <f t="shared" ref="AM35:AM42" si="71">+AJ35/AB35</f>
        <v>1.4285714285714286</v>
      </c>
      <c r="AN35" s="177"/>
      <c r="AO35" s="177"/>
      <c r="AP35" s="177"/>
      <c r="AQ35" s="171"/>
      <c r="AR35" s="178"/>
      <c r="AS35" s="64">
        <v>8.5</v>
      </c>
      <c r="AT35" s="48">
        <v>14</v>
      </c>
      <c r="AU35" s="47" t="s">
        <v>73</v>
      </c>
      <c r="AV35" s="175" t="s">
        <v>307</v>
      </c>
      <c r="AW35" s="177">
        <v>1</v>
      </c>
      <c r="AX35" s="177">
        <v>0</v>
      </c>
      <c r="AY35" s="177">
        <v>0</v>
      </c>
      <c r="AZ35" s="177">
        <f t="shared" si="68"/>
        <v>0</v>
      </c>
      <c r="BA35" s="177">
        <v>0</v>
      </c>
      <c r="BB35" s="202">
        <f t="shared" si="58"/>
        <v>12</v>
      </c>
      <c r="BC35" s="177">
        <f t="shared" si="59"/>
        <v>7</v>
      </c>
      <c r="BD35" s="177">
        <f t="shared" si="60"/>
        <v>7</v>
      </c>
      <c r="BE35" s="177">
        <f t="shared" si="61"/>
        <v>14</v>
      </c>
      <c r="BF35" s="203">
        <f t="shared" si="62"/>
        <v>2</v>
      </c>
      <c r="BG35" s="48">
        <v>11</v>
      </c>
      <c r="BH35" s="48">
        <v>7</v>
      </c>
      <c r="BI35" s="48">
        <v>7</v>
      </c>
      <c r="BJ35" s="48">
        <f t="shared" si="69"/>
        <v>14</v>
      </c>
      <c r="BK35" s="48">
        <v>2</v>
      </c>
      <c r="BL35" s="178"/>
      <c r="BM35" s="178"/>
      <c r="BN35" s="64">
        <v>8.5</v>
      </c>
      <c r="BP35" s="47" t="s">
        <v>481</v>
      </c>
      <c r="BQ35" s="47"/>
      <c r="BR35" s="177">
        <v>0</v>
      </c>
      <c r="BS35" s="177">
        <v>0</v>
      </c>
      <c r="BT35" s="177">
        <v>0</v>
      </c>
      <c r="BU35" s="177">
        <f>+BS35+BT35</f>
        <v>0</v>
      </c>
      <c r="BV35" s="177">
        <v>0</v>
      </c>
      <c r="BW35" s="202">
        <f t="shared" si="63"/>
        <v>2</v>
      </c>
      <c r="BX35" s="177">
        <f t="shared" si="64"/>
        <v>1</v>
      </c>
      <c r="BY35" s="177">
        <f t="shared" si="65"/>
        <v>0</v>
      </c>
      <c r="BZ35" s="177">
        <f t="shared" si="66"/>
        <v>1</v>
      </c>
      <c r="CA35" s="203">
        <f t="shared" si="67"/>
        <v>0</v>
      </c>
      <c r="CB35" s="48">
        <v>2</v>
      </c>
      <c r="CC35" s="48">
        <v>1</v>
      </c>
      <c r="CD35" s="48">
        <v>0</v>
      </c>
      <c r="CE35" s="48">
        <f t="shared" si="9"/>
        <v>1</v>
      </c>
      <c r="CF35" s="48">
        <v>0</v>
      </c>
      <c r="CG35" s="178"/>
    </row>
    <row r="36" spans="1:85" ht="16.5" customHeight="1" x14ac:dyDescent="0.25">
      <c r="A36" s="178"/>
      <c r="H36" s="183"/>
      <c r="I36" s="175"/>
      <c r="J36" s="175"/>
      <c r="K36" s="174"/>
      <c r="L36" s="175"/>
      <c r="M36" s="175"/>
      <c r="N36" s="175"/>
      <c r="O36" s="175"/>
      <c r="P36" s="175"/>
      <c r="Q36" s="178"/>
      <c r="R36" s="178"/>
      <c r="S36" s="323"/>
      <c r="T36" s="94">
        <v>7.5</v>
      </c>
      <c r="U36" s="106" t="s">
        <v>180</v>
      </c>
      <c r="V36" s="107"/>
      <c r="W36" s="106"/>
      <c r="X36" s="106"/>
      <c r="Y36" s="106" t="s">
        <v>173</v>
      </c>
      <c r="AA36" s="58"/>
      <c r="AB36" s="58">
        <v>13</v>
      </c>
      <c r="AC36" s="58">
        <v>8</v>
      </c>
      <c r="AD36" s="58">
        <v>2</v>
      </c>
      <c r="AE36" s="58">
        <v>3</v>
      </c>
      <c r="AF36" s="411">
        <f t="shared" si="70"/>
        <v>0.73076923076923073</v>
      </c>
      <c r="AG36" s="411"/>
      <c r="AH36" s="58">
        <v>0</v>
      </c>
      <c r="AI36" s="58">
        <v>3</v>
      </c>
      <c r="AJ36" s="58">
        <v>20</v>
      </c>
      <c r="AK36" s="58">
        <v>0</v>
      </c>
      <c r="AL36" s="58">
        <v>3</v>
      </c>
      <c r="AM36" s="79">
        <f t="shared" si="71"/>
        <v>1.5384615384615385</v>
      </c>
      <c r="AN36" s="177"/>
      <c r="AO36" s="177"/>
      <c r="AP36" s="177"/>
      <c r="AQ36" s="171"/>
      <c r="AR36" s="178"/>
      <c r="AS36" s="64">
        <v>7.5</v>
      </c>
      <c r="AT36" s="48">
        <v>27</v>
      </c>
      <c r="AU36" s="47" t="s">
        <v>43</v>
      </c>
      <c r="AV36" s="175" t="s">
        <v>307</v>
      </c>
      <c r="AW36" s="177">
        <v>1</v>
      </c>
      <c r="AX36" s="177">
        <v>0</v>
      </c>
      <c r="AY36" s="177">
        <v>0</v>
      </c>
      <c r="AZ36" s="177">
        <f t="shared" si="68"/>
        <v>0</v>
      </c>
      <c r="BA36" s="177">
        <v>0</v>
      </c>
      <c r="BB36" s="202">
        <f t="shared" si="58"/>
        <v>14</v>
      </c>
      <c r="BC36" s="177">
        <f t="shared" si="59"/>
        <v>6</v>
      </c>
      <c r="BD36" s="177">
        <f t="shared" si="60"/>
        <v>8</v>
      </c>
      <c r="BE36" s="177">
        <f t="shared" si="61"/>
        <v>14</v>
      </c>
      <c r="BF36" s="203">
        <f t="shared" si="62"/>
        <v>0</v>
      </c>
      <c r="BG36" s="48">
        <v>13</v>
      </c>
      <c r="BH36" s="48">
        <v>6</v>
      </c>
      <c r="BI36" s="48">
        <v>8</v>
      </c>
      <c r="BJ36" s="48">
        <f t="shared" si="69"/>
        <v>14</v>
      </c>
      <c r="BK36" s="48">
        <v>0</v>
      </c>
      <c r="BL36" s="178"/>
      <c r="BM36" s="178"/>
      <c r="BN36" s="64">
        <v>9.5</v>
      </c>
      <c r="BP36" s="47" t="s">
        <v>404</v>
      </c>
      <c r="BQ36" s="47"/>
      <c r="BR36" s="177">
        <v>0</v>
      </c>
      <c r="BS36" s="177">
        <v>0</v>
      </c>
      <c r="BT36" s="177">
        <v>0</v>
      </c>
      <c r="BU36" s="177">
        <f>+BS36+BT36</f>
        <v>0</v>
      </c>
      <c r="BV36" s="177">
        <v>0</v>
      </c>
      <c r="BW36" s="202">
        <f t="shared" si="63"/>
        <v>2</v>
      </c>
      <c r="BX36" s="177">
        <f t="shared" si="64"/>
        <v>3</v>
      </c>
      <c r="BY36" s="177">
        <f t="shared" si="65"/>
        <v>0</v>
      </c>
      <c r="BZ36" s="177">
        <f t="shared" si="66"/>
        <v>3</v>
      </c>
      <c r="CA36" s="203">
        <f t="shared" si="67"/>
        <v>0</v>
      </c>
      <c r="CB36" s="48">
        <v>2</v>
      </c>
      <c r="CC36" s="48">
        <v>3</v>
      </c>
      <c r="CD36" s="48">
        <v>0</v>
      </c>
      <c r="CE36" s="48">
        <f t="shared" si="9"/>
        <v>3</v>
      </c>
      <c r="CF36" s="48">
        <v>0</v>
      </c>
      <c r="CG36" s="178"/>
    </row>
    <row r="37" spans="1:85" ht="16.5" customHeight="1" x14ac:dyDescent="0.25">
      <c r="A37" s="178"/>
      <c r="B37" s="324"/>
      <c r="C37" s="327" t="s">
        <v>650</v>
      </c>
      <c r="D37" s="324"/>
      <c r="E37" s="324"/>
      <c r="F37" s="331"/>
      <c r="G37" s="183">
        <v>1</v>
      </c>
      <c r="H37" s="183">
        <v>2</v>
      </c>
      <c r="I37" s="175" t="s">
        <v>99</v>
      </c>
      <c r="J37" s="174"/>
      <c r="K37" s="174"/>
      <c r="L37" s="175" t="s">
        <v>72</v>
      </c>
      <c r="M37" s="175"/>
      <c r="N37" s="175"/>
      <c r="O37" s="175"/>
      <c r="P37" s="175"/>
      <c r="Q37" s="178"/>
      <c r="R37" s="178"/>
      <c r="S37" s="323"/>
      <c r="T37" s="94">
        <v>8</v>
      </c>
      <c r="U37" s="106" t="s">
        <v>18</v>
      </c>
      <c r="V37" s="107"/>
      <c r="W37" s="106"/>
      <c r="X37" s="106"/>
      <c r="Y37" s="106" t="s">
        <v>177</v>
      </c>
      <c r="AA37" s="58"/>
      <c r="AB37" s="58">
        <v>15</v>
      </c>
      <c r="AC37" s="58">
        <v>6</v>
      </c>
      <c r="AD37" s="58">
        <v>5</v>
      </c>
      <c r="AE37" s="58">
        <v>4</v>
      </c>
      <c r="AF37" s="411">
        <f t="shared" si="70"/>
        <v>0.53333333333333333</v>
      </c>
      <c r="AG37" s="411"/>
      <c r="AH37" s="58">
        <v>0</v>
      </c>
      <c r="AI37" s="58">
        <v>0</v>
      </c>
      <c r="AJ37" s="58">
        <v>31</v>
      </c>
      <c r="AK37" s="58">
        <v>1</v>
      </c>
      <c r="AL37" s="58">
        <v>3</v>
      </c>
      <c r="AM37" s="79">
        <f t="shared" si="71"/>
        <v>2.0666666666666669</v>
      </c>
      <c r="AN37" s="177"/>
      <c r="AO37" s="177"/>
      <c r="AP37" s="177"/>
      <c r="AQ37" s="171"/>
      <c r="AR37" s="178"/>
      <c r="AS37" s="64">
        <v>8</v>
      </c>
      <c r="AT37" s="48">
        <v>18</v>
      </c>
      <c r="AU37" s="47" t="s">
        <v>137</v>
      </c>
      <c r="AV37" s="175" t="s">
        <v>307</v>
      </c>
      <c r="AW37" s="177">
        <v>0</v>
      </c>
      <c r="AX37" s="177">
        <v>0</v>
      </c>
      <c r="AY37" s="177">
        <v>0</v>
      </c>
      <c r="AZ37" s="177">
        <f t="shared" si="68"/>
        <v>0</v>
      </c>
      <c r="BA37" s="177">
        <v>0</v>
      </c>
      <c r="BB37" s="202">
        <f t="shared" si="58"/>
        <v>12</v>
      </c>
      <c r="BC37" s="177">
        <f t="shared" si="59"/>
        <v>6</v>
      </c>
      <c r="BD37" s="177">
        <f t="shared" si="60"/>
        <v>4</v>
      </c>
      <c r="BE37" s="177">
        <f t="shared" si="61"/>
        <v>10</v>
      </c>
      <c r="BF37" s="203">
        <f t="shared" si="62"/>
        <v>6</v>
      </c>
      <c r="BG37" s="48">
        <v>12</v>
      </c>
      <c r="BH37" s="48">
        <v>6</v>
      </c>
      <c r="BI37" s="48">
        <v>4</v>
      </c>
      <c r="BJ37" s="48">
        <f t="shared" si="69"/>
        <v>10</v>
      </c>
      <c r="BK37" s="48">
        <v>6</v>
      </c>
      <c r="BL37" s="178"/>
      <c r="BM37" s="178"/>
      <c r="BN37" s="64">
        <v>9</v>
      </c>
      <c r="BP37" s="47" t="s">
        <v>189</v>
      </c>
      <c r="BQ37" s="47"/>
      <c r="BR37" s="177">
        <v>1</v>
      </c>
      <c r="BS37" s="177">
        <v>1</v>
      </c>
      <c r="BT37" s="177">
        <v>0</v>
      </c>
      <c r="BU37" s="177">
        <f>+BS37+BT37</f>
        <v>1</v>
      </c>
      <c r="BV37" s="177">
        <v>0</v>
      </c>
      <c r="BW37" s="202">
        <f t="shared" si="63"/>
        <v>9</v>
      </c>
      <c r="BX37" s="177">
        <f t="shared" si="64"/>
        <v>4</v>
      </c>
      <c r="BY37" s="177">
        <f t="shared" si="65"/>
        <v>5</v>
      </c>
      <c r="BZ37" s="177">
        <f t="shared" si="66"/>
        <v>9</v>
      </c>
      <c r="CA37" s="203">
        <f t="shared" si="67"/>
        <v>0</v>
      </c>
      <c r="CB37" s="48">
        <v>8</v>
      </c>
      <c r="CC37" s="48">
        <v>3</v>
      </c>
      <c r="CD37" s="48">
        <v>5</v>
      </c>
      <c r="CE37" s="48">
        <f t="shared" si="9"/>
        <v>8</v>
      </c>
      <c r="CF37" s="48">
        <v>0</v>
      </c>
      <c r="CG37" s="178"/>
    </row>
    <row r="38" spans="1:85" ht="16.5" customHeight="1" x14ac:dyDescent="0.25">
      <c r="A38" s="178"/>
      <c r="B38" s="321" t="s">
        <v>36</v>
      </c>
      <c r="C38" s="320"/>
      <c r="D38" s="320" t="s">
        <v>190</v>
      </c>
      <c r="E38" s="320"/>
      <c r="F38" s="320"/>
      <c r="G38" s="183"/>
      <c r="H38" s="183"/>
      <c r="I38" s="175"/>
      <c r="J38" s="174"/>
      <c r="K38" s="174"/>
      <c r="L38" s="175"/>
      <c r="M38" s="175"/>
      <c r="N38" s="175"/>
      <c r="O38" s="175"/>
      <c r="P38" s="175"/>
      <c r="Q38" s="178"/>
      <c r="R38" s="178"/>
      <c r="S38" s="323"/>
      <c r="T38" s="94">
        <v>7.5</v>
      </c>
      <c r="U38" s="106" t="s">
        <v>149</v>
      </c>
      <c r="V38" s="107"/>
      <c r="W38" s="106"/>
      <c r="X38" s="106"/>
      <c r="Y38" s="106" t="s">
        <v>23</v>
      </c>
      <c r="AA38" s="58"/>
      <c r="AB38" s="58">
        <v>14</v>
      </c>
      <c r="AC38" s="58">
        <v>8</v>
      </c>
      <c r="AD38" s="58">
        <v>5</v>
      </c>
      <c r="AE38" s="58">
        <v>1</v>
      </c>
      <c r="AF38" s="411">
        <f t="shared" si="70"/>
        <v>0.6071428571428571</v>
      </c>
      <c r="AG38" s="411"/>
      <c r="AH38" s="58">
        <v>0</v>
      </c>
      <c r="AI38" s="58">
        <v>1</v>
      </c>
      <c r="AJ38" s="58">
        <v>39</v>
      </c>
      <c r="AK38" s="58">
        <v>1</v>
      </c>
      <c r="AL38" s="58">
        <v>1</v>
      </c>
      <c r="AM38" s="79">
        <f t="shared" si="71"/>
        <v>2.7857142857142856</v>
      </c>
      <c r="AN38" s="177"/>
      <c r="AO38" s="177"/>
      <c r="AP38" s="177"/>
      <c r="AQ38" s="171"/>
      <c r="AR38" s="178"/>
      <c r="AS38" s="64">
        <v>7</v>
      </c>
      <c r="AT38" s="48">
        <v>8</v>
      </c>
      <c r="AU38" s="47" t="s">
        <v>167</v>
      </c>
      <c r="AV38" s="175" t="s">
        <v>307</v>
      </c>
      <c r="AW38" s="177">
        <v>0</v>
      </c>
      <c r="AX38" s="177">
        <v>0</v>
      </c>
      <c r="AY38" s="177">
        <v>0</v>
      </c>
      <c r="AZ38" s="177">
        <f t="shared" si="68"/>
        <v>0</v>
      </c>
      <c r="BA38" s="177">
        <v>0</v>
      </c>
      <c r="BB38" s="202">
        <f t="shared" si="58"/>
        <v>13</v>
      </c>
      <c r="BC38" s="177">
        <f t="shared" si="59"/>
        <v>3</v>
      </c>
      <c r="BD38" s="177">
        <f t="shared" si="60"/>
        <v>5</v>
      </c>
      <c r="BE38" s="177">
        <f t="shared" si="61"/>
        <v>8</v>
      </c>
      <c r="BF38" s="203">
        <f t="shared" si="62"/>
        <v>2</v>
      </c>
      <c r="BG38" s="48">
        <v>13</v>
      </c>
      <c r="BH38" s="48">
        <v>3</v>
      </c>
      <c r="BI38" s="48">
        <v>5</v>
      </c>
      <c r="BJ38" s="48">
        <f t="shared" si="69"/>
        <v>8</v>
      </c>
      <c r="BK38" s="48">
        <v>2</v>
      </c>
      <c r="BL38" s="178"/>
      <c r="BM38" s="178"/>
      <c r="BN38" s="64">
        <v>7.5</v>
      </c>
      <c r="BP38" s="47" t="s">
        <v>612</v>
      </c>
      <c r="BQ38" s="47"/>
      <c r="BR38" s="177">
        <v>0</v>
      </c>
      <c r="BS38" s="177">
        <v>0</v>
      </c>
      <c r="BT38" s="177">
        <v>0</v>
      </c>
      <c r="BU38" s="177">
        <f>+BS38+BT38</f>
        <v>0</v>
      </c>
      <c r="BV38" s="177">
        <v>0</v>
      </c>
      <c r="BW38" s="202">
        <f t="shared" si="63"/>
        <v>1</v>
      </c>
      <c r="BX38" s="177">
        <f t="shared" si="64"/>
        <v>0</v>
      </c>
      <c r="BY38" s="177">
        <f t="shared" si="65"/>
        <v>0</v>
      </c>
      <c r="BZ38" s="177">
        <f t="shared" si="66"/>
        <v>0</v>
      </c>
      <c r="CA38" s="203">
        <f t="shared" si="67"/>
        <v>0</v>
      </c>
      <c r="CB38" s="48">
        <v>1</v>
      </c>
      <c r="CC38" s="48">
        <v>0</v>
      </c>
      <c r="CD38" s="48">
        <v>0</v>
      </c>
      <c r="CE38" s="48">
        <f t="shared" si="9"/>
        <v>0</v>
      </c>
      <c r="CF38" s="48">
        <v>0</v>
      </c>
      <c r="CG38" s="178"/>
    </row>
    <row r="39" spans="1:85" ht="16.5" customHeight="1" x14ac:dyDescent="0.25">
      <c r="A39" s="178"/>
      <c r="B39" s="212"/>
      <c r="C39" s="224"/>
      <c r="D39" s="224"/>
      <c r="E39" s="224"/>
      <c r="F39" s="224"/>
      <c r="G39" s="224"/>
      <c r="H39" s="224"/>
      <c r="I39" s="224"/>
      <c r="J39" s="225"/>
      <c r="K39" s="225"/>
      <c r="L39" s="225"/>
      <c r="M39" s="225"/>
      <c r="N39" s="225"/>
      <c r="O39" s="225"/>
      <c r="P39" s="225"/>
      <c r="Q39" s="178"/>
      <c r="R39" s="178"/>
      <c r="S39" s="323"/>
      <c r="T39" s="94">
        <v>7</v>
      </c>
      <c r="U39" s="106" t="s">
        <v>24</v>
      </c>
      <c r="V39" s="107"/>
      <c r="W39" s="106"/>
      <c r="X39" s="106"/>
      <c r="Y39" s="106" t="s">
        <v>25</v>
      </c>
      <c r="AA39" s="58"/>
      <c r="AB39" s="58">
        <v>15</v>
      </c>
      <c r="AC39" s="58">
        <v>7</v>
      </c>
      <c r="AD39" s="58">
        <v>7</v>
      </c>
      <c r="AE39" s="58">
        <v>1</v>
      </c>
      <c r="AF39" s="411">
        <f t="shared" si="70"/>
        <v>0.5</v>
      </c>
      <c r="AG39" s="411"/>
      <c r="AH39" s="58">
        <v>2</v>
      </c>
      <c r="AI39" s="58">
        <v>0</v>
      </c>
      <c r="AJ39" s="58">
        <v>47</v>
      </c>
      <c r="AK39" s="58">
        <v>1</v>
      </c>
      <c r="AL39" s="58">
        <v>1</v>
      </c>
      <c r="AM39" s="79">
        <f t="shared" si="71"/>
        <v>3.1333333333333333</v>
      </c>
      <c r="AN39" s="177"/>
      <c r="AO39" s="177"/>
      <c r="AP39" s="177"/>
      <c r="AQ39" s="171"/>
      <c r="AR39" s="178"/>
      <c r="AS39" s="64">
        <v>7.5</v>
      </c>
      <c r="AT39" s="48">
        <v>4</v>
      </c>
      <c r="AU39" s="47" t="s">
        <v>59</v>
      </c>
      <c r="AV39" s="175" t="s">
        <v>307</v>
      </c>
      <c r="AW39" s="177">
        <v>1</v>
      </c>
      <c r="AX39" s="177">
        <v>0</v>
      </c>
      <c r="AY39" s="177">
        <v>0</v>
      </c>
      <c r="AZ39" s="177">
        <f t="shared" si="68"/>
        <v>0</v>
      </c>
      <c r="BA39" s="177">
        <v>0</v>
      </c>
      <c r="BB39" s="202">
        <f t="shared" si="58"/>
        <v>13</v>
      </c>
      <c r="BC39" s="177">
        <f t="shared" si="59"/>
        <v>0</v>
      </c>
      <c r="BD39" s="177">
        <f t="shared" si="60"/>
        <v>7</v>
      </c>
      <c r="BE39" s="177">
        <f t="shared" si="61"/>
        <v>7</v>
      </c>
      <c r="BF39" s="203">
        <f t="shared" si="62"/>
        <v>0</v>
      </c>
      <c r="BG39" s="48">
        <v>12</v>
      </c>
      <c r="BH39" s="48">
        <v>0</v>
      </c>
      <c r="BI39" s="48">
        <v>7</v>
      </c>
      <c r="BJ39" s="48">
        <f t="shared" si="69"/>
        <v>7</v>
      </c>
      <c r="BK39" s="48">
        <v>0</v>
      </c>
      <c r="BL39" s="178"/>
      <c r="BM39" s="178"/>
      <c r="BN39" s="64">
        <v>7</v>
      </c>
      <c r="BP39" s="47" t="s">
        <v>267</v>
      </c>
      <c r="BQ39" s="47" t="s">
        <v>696</v>
      </c>
      <c r="BR39" s="177"/>
      <c r="BS39" s="177"/>
      <c r="BT39" s="177"/>
      <c r="BU39" s="177"/>
      <c r="BV39" s="177"/>
      <c r="BW39" s="202">
        <f t="shared" si="63"/>
        <v>12</v>
      </c>
      <c r="BX39" s="177">
        <f t="shared" si="64"/>
        <v>5</v>
      </c>
      <c r="BY39" s="177">
        <f t="shared" si="65"/>
        <v>4</v>
      </c>
      <c r="BZ39" s="177">
        <f t="shared" si="66"/>
        <v>9</v>
      </c>
      <c r="CA39" s="203">
        <f t="shared" si="67"/>
        <v>2</v>
      </c>
      <c r="CB39" s="48">
        <v>12</v>
      </c>
      <c r="CC39" s="48">
        <v>5</v>
      </c>
      <c r="CD39" s="48">
        <v>4</v>
      </c>
      <c r="CE39" s="48">
        <f t="shared" si="9"/>
        <v>9</v>
      </c>
      <c r="CF39" s="48">
        <v>2</v>
      </c>
      <c r="CG39" s="178"/>
    </row>
    <row r="40" spans="1:85" ht="16.5" customHeight="1" x14ac:dyDescent="0.25">
      <c r="A40" s="178"/>
      <c r="B40" s="226" t="s">
        <v>93</v>
      </c>
      <c r="C40" s="327" t="s">
        <v>648</v>
      </c>
      <c r="D40" s="324"/>
      <c r="E40" s="328"/>
      <c r="F40" s="176"/>
      <c r="G40" s="183">
        <v>6</v>
      </c>
      <c r="H40" s="177">
        <v>1</v>
      </c>
      <c r="I40" s="175" t="s">
        <v>678</v>
      </c>
      <c r="J40" s="175"/>
      <c r="K40" s="175"/>
      <c r="L40" s="175"/>
      <c r="M40" s="175" t="s">
        <v>254</v>
      </c>
      <c r="N40" s="175"/>
      <c r="O40" s="175"/>
      <c r="P40" s="175"/>
      <c r="Q40" s="178"/>
      <c r="R40" s="178"/>
      <c r="S40" s="323"/>
      <c r="T40" s="94">
        <v>8</v>
      </c>
      <c r="U40" s="106" t="s">
        <v>126</v>
      </c>
      <c r="V40" s="107"/>
      <c r="W40" s="106"/>
      <c r="X40" s="106"/>
      <c r="Y40" s="106" t="s">
        <v>21</v>
      </c>
      <c r="AA40" s="58"/>
      <c r="AB40" s="58">
        <v>15</v>
      </c>
      <c r="AC40" s="58">
        <v>3</v>
      </c>
      <c r="AD40" s="58">
        <v>10</v>
      </c>
      <c r="AE40" s="58">
        <v>2</v>
      </c>
      <c r="AF40" s="411">
        <f t="shared" si="70"/>
        <v>0.26666666666666666</v>
      </c>
      <c r="AG40" s="411"/>
      <c r="AH40" s="58">
        <v>0</v>
      </c>
      <c r="AI40" s="58">
        <v>0</v>
      </c>
      <c r="AJ40" s="58">
        <v>49</v>
      </c>
      <c r="AK40" s="58">
        <v>1</v>
      </c>
      <c r="AL40" s="58">
        <v>0</v>
      </c>
      <c r="AM40" s="79">
        <f t="shared" si="71"/>
        <v>3.2666666666666666</v>
      </c>
      <c r="AN40" s="177"/>
      <c r="AO40" s="177"/>
      <c r="AP40" s="177"/>
      <c r="AQ40" s="171"/>
      <c r="AR40" s="178"/>
      <c r="AS40" s="64">
        <v>7.5</v>
      </c>
      <c r="AT40" s="48">
        <v>13</v>
      </c>
      <c r="AU40" s="47" t="s">
        <v>38</v>
      </c>
      <c r="AV40" s="175" t="s">
        <v>307</v>
      </c>
      <c r="AW40" s="177">
        <v>1</v>
      </c>
      <c r="AX40" s="177">
        <v>0</v>
      </c>
      <c r="AY40" s="177">
        <v>0</v>
      </c>
      <c r="AZ40" s="177">
        <f t="shared" si="68"/>
        <v>0</v>
      </c>
      <c r="BA40" s="177">
        <v>0</v>
      </c>
      <c r="BB40" s="202">
        <f t="shared" si="58"/>
        <v>14</v>
      </c>
      <c r="BC40" s="177">
        <f t="shared" si="59"/>
        <v>0</v>
      </c>
      <c r="BD40" s="177">
        <f t="shared" si="60"/>
        <v>7</v>
      </c>
      <c r="BE40" s="177">
        <f t="shared" si="61"/>
        <v>7</v>
      </c>
      <c r="BF40" s="203">
        <f t="shared" si="62"/>
        <v>0</v>
      </c>
      <c r="BG40" s="48">
        <v>13</v>
      </c>
      <c r="BH40" s="48">
        <v>0</v>
      </c>
      <c r="BI40" s="48">
        <v>7</v>
      </c>
      <c r="BJ40" s="48">
        <f t="shared" si="69"/>
        <v>7</v>
      </c>
      <c r="BK40" s="48">
        <v>0</v>
      </c>
      <c r="BL40" s="178"/>
      <c r="BM40" s="178"/>
      <c r="BN40" s="64">
        <v>9</v>
      </c>
      <c r="BP40" s="47" t="s">
        <v>207</v>
      </c>
      <c r="BQ40" s="47"/>
      <c r="BR40" s="177">
        <v>0</v>
      </c>
      <c r="BS40" s="177">
        <v>0</v>
      </c>
      <c r="BT40" s="177">
        <v>0</v>
      </c>
      <c r="BU40" s="177">
        <f>+BS40+BT40</f>
        <v>0</v>
      </c>
      <c r="BV40" s="177">
        <v>0</v>
      </c>
      <c r="BW40" s="202">
        <f t="shared" si="63"/>
        <v>3</v>
      </c>
      <c r="BX40" s="177">
        <f t="shared" si="64"/>
        <v>2</v>
      </c>
      <c r="BY40" s="177">
        <f t="shared" si="65"/>
        <v>0</v>
      </c>
      <c r="BZ40" s="177">
        <f t="shared" si="66"/>
        <v>2</v>
      </c>
      <c r="CA40" s="203">
        <f t="shared" si="67"/>
        <v>0</v>
      </c>
      <c r="CB40" s="48">
        <v>3</v>
      </c>
      <c r="CC40" s="48">
        <v>2</v>
      </c>
      <c r="CD40" s="48">
        <v>0</v>
      </c>
      <c r="CE40" s="48">
        <f t="shared" si="9"/>
        <v>2</v>
      </c>
      <c r="CF40" s="48">
        <v>0</v>
      </c>
      <c r="CG40" s="178"/>
    </row>
    <row r="41" spans="1:85" ht="16.5" customHeight="1" x14ac:dyDescent="0.25">
      <c r="A41" s="178"/>
      <c r="B41" s="177" t="s">
        <v>36</v>
      </c>
      <c r="C41" s="320"/>
      <c r="D41" s="320" t="s">
        <v>190</v>
      </c>
      <c r="E41" s="320"/>
      <c r="F41" s="174"/>
      <c r="G41" s="183"/>
      <c r="H41" s="177">
        <v>1</v>
      </c>
      <c r="I41" s="175" t="s">
        <v>112</v>
      </c>
      <c r="J41" s="175"/>
      <c r="K41" s="175"/>
      <c r="L41" s="175" t="s">
        <v>683</v>
      </c>
      <c r="M41" s="175"/>
      <c r="N41" s="175"/>
      <c r="O41" s="175"/>
      <c r="P41" s="175"/>
      <c r="Q41" s="178"/>
      <c r="R41" s="178"/>
      <c r="S41" s="323"/>
      <c r="T41" s="94">
        <v>7</v>
      </c>
      <c r="U41" s="106" t="s">
        <v>22</v>
      </c>
      <c r="V41" s="107"/>
      <c r="W41" s="106"/>
      <c r="X41" s="106"/>
      <c r="Y41" s="106" t="s">
        <v>15</v>
      </c>
      <c r="AA41" s="58"/>
      <c r="AB41" s="58">
        <v>14</v>
      </c>
      <c r="AC41" s="58">
        <v>4</v>
      </c>
      <c r="AD41" s="58">
        <v>6</v>
      </c>
      <c r="AE41" s="58">
        <v>4</v>
      </c>
      <c r="AF41" s="411">
        <f t="shared" si="70"/>
        <v>0.42857142857142855</v>
      </c>
      <c r="AG41" s="411"/>
      <c r="AH41" s="58">
        <v>0</v>
      </c>
      <c r="AI41" s="58">
        <v>1</v>
      </c>
      <c r="AJ41" s="58">
        <v>49</v>
      </c>
      <c r="AK41" s="58">
        <v>0</v>
      </c>
      <c r="AL41" s="58">
        <v>0</v>
      </c>
      <c r="AM41" s="79">
        <f t="shared" si="71"/>
        <v>3.5</v>
      </c>
      <c r="AN41" s="177"/>
      <c r="AO41" s="177"/>
      <c r="AP41" s="177"/>
      <c r="AQ41" s="171"/>
      <c r="AR41" s="178"/>
      <c r="AS41" s="64">
        <v>6</v>
      </c>
      <c r="AT41" s="48">
        <v>3</v>
      </c>
      <c r="AU41" s="47" t="s">
        <v>67</v>
      </c>
      <c r="AV41" s="175" t="s">
        <v>307</v>
      </c>
      <c r="AW41" s="177">
        <v>0</v>
      </c>
      <c r="AX41" s="177">
        <v>0</v>
      </c>
      <c r="AY41" s="177">
        <v>0</v>
      </c>
      <c r="AZ41" s="177">
        <f t="shared" si="68"/>
        <v>0</v>
      </c>
      <c r="BA41" s="177">
        <v>0</v>
      </c>
      <c r="BB41" s="202">
        <f t="shared" si="58"/>
        <v>5</v>
      </c>
      <c r="BC41" s="177">
        <f t="shared" si="59"/>
        <v>0</v>
      </c>
      <c r="BD41" s="177">
        <f t="shared" si="60"/>
        <v>5</v>
      </c>
      <c r="BE41" s="177">
        <f t="shared" si="61"/>
        <v>5</v>
      </c>
      <c r="BF41" s="203">
        <f t="shared" si="62"/>
        <v>0</v>
      </c>
      <c r="BG41" s="48">
        <v>5</v>
      </c>
      <c r="BH41" s="48">
        <v>0</v>
      </c>
      <c r="BI41" s="48">
        <v>5</v>
      </c>
      <c r="BJ41" s="48">
        <f t="shared" si="69"/>
        <v>5</v>
      </c>
      <c r="BK41" s="48">
        <v>0</v>
      </c>
      <c r="BL41" s="178"/>
      <c r="BM41" s="178"/>
      <c r="BN41" s="64">
        <v>8</v>
      </c>
      <c r="BP41" s="47" t="s">
        <v>296</v>
      </c>
      <c r="BQ41" s="47"/>
      <c r="BR41" s="177">
        <v>0</v>
      </c>
      <c r="BS41" s="177">
        <v>0</v>
      </c>
      <c r="BT41" s="177">
        <v>0</v>
      </c>
      <c r="BU41" s="177">
        <f>+BS41+BT41</f>
        <v>0</v>
      </c>
      <c r="BV41" s="177">
        <v>0</v>
      </c>
      <c r="BW41" s="202">
        <f t="shared" si="63"/>
        <v>3</v>
      </c>
      <c r="BX41" s="177">
        <f t="shared" si="64"/>
        <v>0</v>
      </c>
      <c r="BY41" s="177">
        <f t="shared" si="65"/>
        <v>1</v>
      </c>
      <c r="BZ41" s="177">
        <f t="shared" si="66"/>
        <v>1</v>
      </c>
      <c r="CA41" s="203">
        <f t="shared" si="67"/>
        <v>0</v>
      </c>
      <c r="CB41" s="48">
        <v>3</v>
      </c>
      <c r="CC41" s="48">
        <v>0</v>
      </c>
      <c r="CD41" s="48">
        <v>1</v>
      </c>
      <c r="CE41" s="48">
        <f t="shared" si="9"/>
        <v>1</v>
      </c>
      <c r="CF41" s="48">
        <v>0</v>
      </c>
      <c r="CG41" s="178"/>
    </row>
    <row r="42" spans="1:85" ht="16.5" customHeight="1" x14ac:dyDescent="0.25">
      <c r="A42" s="178"/>
      <c r="C42" s="320"/>
      <c r="D42" s="320"/>
      <c r="E42" s="320"/>
      <c r="H42" s="177">
        <v>1</v>
      </c>
      <c r="I42" s="175" t="s">
        <v>91</v>
      </c>
      <c r="L42" s="175" t="s">
        <v>684</v>
      </c>
      <c r="M42" s="175"/>
      <c r="N42" s="175"/>
      <c r="O42" s="175"/>
      <c r="P42" s="175"/>
      <c r="Q42" s="178"/>
      <c r="R42" s="178"/>
      <c r="S42" s="323"/>
      <c r="T42" s="94">
        <v>7.5</v>
      </c>
      <c r="U42" s="106" t="s">
        <v>127</v>
      </c>
      <c r="V42" s="107"/>
      <c r="W42" s="106"/>
      <c r="X42" s="106"/>
      <c r="Y42" s="106" t="s">
        <v>19</v>
      </c>
      <c r="AA42" s="58"/>
      <c r="AB42" s="58">
        <v>15</v>
      </c>
      <c r="AC42" s="58">
        <v>3</v>
      </c>
      <c r="AD42" s="58">
        <v>9</v>
      </c>
      <c r="AE42" s="58">
        <v>3</v>
      </c>
      <c r="AF42" s="411">
        <f t="shared" si="70"/>
        <v>0.3</v>
      </c>
      <c r="AG42" s="411"/>
      <c r="AH42" s="58">
        <v>0</v>
      </c>
      <c r="AI42" s="58">
        <v>1</v>
      </c>
      <c r="AJ42" s="58">
        <v>56</v>
      </c>
      <c r="AK42" s="58">
        <v>1</v>
      </c>
      <c r="AL42" s="58">
        <v>0</v>
      </c>
      <c r="AM42" s="79">
        <f t="shared" si="71"/>
        <v>3.7333333333333334</v>
      </c>
      <c r="AN42" s="177"/>
      <c r="AO42" s="177"/>
      <c r="AP42" s="177"/>
      <c r="AQ42" s="171"/>
      <c r="AR42" s="178"/>
      <c r="AS42" s="64">
        <v>6.5</v>
      </c>
      <c r="AT42" s="48">
        <v>34</v>
      </c>
      <c r="AU42" s="47" t="s">
        <v>139</v>
      </c>
      <c r="AV42" s="175" t="s">
        <v>307</v>
      </c>
      <c r="AW42" s="177">
        <v>1</v>
      </c>
      <c r="AX42" s="177">
        <v>0</v>
      </c>
      <c r="AY42" s="177">
        <v>0</v>
      </c>
      <c r="AZ42" s="177">
        <f t="shared" si="68"/>
        <v>0</v>
      </c>
      <c r="BA42" s="177">
        <v>0</v>
      </c>
      <c r="BB42" s="202">
        <f t="shared" si="58"/>
        <v>12</v>
      </c>
      <c r="BC42" s="177">
        <f t="shared" si="59"/>
        <v>0</v>
      </c>
      <c r="BD42" s="177">
        <f t="shared" si="60"/>
        <v>5</v>
      </c>
      <c r="BE42" s="177">
        <f t="shared" si="61"/>
        <v>5</v>
      </c>
      <c r="BF42" s="203">
        <f t="shared" si="62"/>
        <v>0</v>
      </c>
      <c r="BG42" s="48">
        <v>11</v>
      </c>
      <c r="BH42" s="48">
        <v>0</v>
      </c>
      <c r="BI42" s="48">
        <v>5</v>
      </c>
      <c r="BJ42" s="48">
        <f t="shared" si="69"/>
        <v>5</v>
      </c>
      <c r="BK42" s="48">
        <v>0</v>
      </c>
      <c r="BL42" s="178"/>
      <c r="BM42" s="178"/>
      <c r="BN42" s="64">
        <v>6</v>
      </c>
      <c r="BP42" s="47" t="s">
        <v>305</v>
      </c>
      <c r="BQ42" s="47" t="s">
        <v>694</v>
      </c>
      <c r="BR42" s="177"/>
      <c r="BS42" s="177"/>
      <c r="BT42" s="177"/>
      <c r="BU42" s="177"/>
      <c r="BV42" s="177"/>
      <c r="BW42" s="202">
        <f t="shared" si="63"/>
        <v>12</v>
      </c>
      <c r="BX42" s="177">
        <f t="shared" si="64"/>
        <v>0</v>
      </c>
      <c r="BY42" s="177">
        <f t="shared" si="65"/>
        <v>0</v>
      </c>
      <c r="BZ42" s="177">
        <f t="shared" si="66"/>
        <v>0</v>
      </c>
      <c r="CA42" s="203">
        <f t="shared" si="67"/>
        <v>0</v>
      </c>
      <c r="CB42" s="48">
        <v>12</v>
      </c>
      <c r="CC42" s="48">
        <v>0</v>
      </c>
      <c r="CD42" s="48">
        <v>0</v>
      </c>
      <c r="CE42" s="48">
        <f t="shared" si="9"/>
        <v>0</v>
      </c>
      <c r="CF42" s="48">
        <v>0</v>
      </c>
      <c r="CG42" s="178"/>
    </row>
    <row r="43" spans="1:85" ht="16.5" customHeight="1" thickBot="1" x14ac:dyDescent="0.3">
      <c r="A43" s="178"/>
      <c r="C43" s="175"/>
      <c r="D43" s="175"/>
      <c r="E43" s="175"/>
      <c r="H43" s="177">
        <v>1</v>
      </c>
      <c r="I43" s="175" t="s">
        <v>678</v>
      </c>
      <c r="L43" s="175" t="s">
        <v>154</v>
      </c>
      <c r="M43" s="175"/>
      <c r="N43" s="175"/>
      <c r="O43" s="175"/>
      <c r="P43" s="175"/>
      <c r="Q43" s="178"/>
      <c r="R43" s="178"/>
      <c r="S43" s="323"/>
      <c r="T43" s="72"/>
      <c r="U43" s="41" t="s">
        <v>26</v>
      </c>
      <c r="W43" s="41"/>
      <c r="X43" s="41"/>
      <c r="Y43" s="42"/>
      <c r="Z43" s="41"/>
      <c r="AA43" s="43"/>
      <c r="AB43" s="43">
        <f>+AB106</f>
        <v>8.5</v>
      </c>
      <c r="AC43" s="43">
        <f>+AC106</f>
        <v>5</v>
      </c>
      <c r="AD43" s="43">
        <f>+AD106</f>
        <v>3</v>
      </c>
      <c r="AE43" s="43">
        <f>+AE106</f>
        <v>1</v>
      </c>
      <c r="AF43" s="412">
        <f>+AF106</f>
        <v>0.6470588235294118</v>
      </c>
      <c r="AG43" s="412"/>
      <c r="AH43" s="43">
        <f t="shared" ref="AH43:AM43" si="72">+AH106</f>
        <v>2</v>
      </c>
      <c r="AI43" s="43">
        <f t="shared" si="72"/>
        <v>0</v>
      </c>
      <c r="AJ43" s="43">
        <f t="shared" si="72"/>
        <v>18</v>
      </c>
      <c r="AK43" s="43">
        <f t="shared" si="72"/>
        <v>0</v>
      </c>
      <c r="AL43" s="43">
        <f t="shared" si="72"/>
        <v>0</v>
      </c>
      <c r="AM43" s="57">
        <f t="shared" si="72"/>
        <v>2.1176470588235294</v>
      </c>
      <c r="AN43" s="177"/>
      <c r="AO43" s="177"/>
      <c r="AP43" s="177"/>
      <c r="AQ43" s="171"/>
      <c r="AR43" s="178"/>
      <c r="AS43" s="64">
        <v>6</v>
      </c>
      <c r="AT43" s="48">
        <v>5</v>
      </c>
      <c r="AU43" s="47" t="s">
        <v>362</v>
      </c>
      <c r="AV43" s="175" t="s">
        <v>307</v>
      </c>
      <c r="AW43" s="177">
        <v>1</v>
      </c>
      <c r="AX43" s="177">
        <v>0</v>
      </c>
      <c r="AY43" s="177">
        <v>0</v>
      </c>
      <c r="AZ43" s="177">
        <f t="shared" si="68"/>
        <v>0</v>
      </c>
      <c r="BA43" s="177">
        <v>0</v>
      </c>
      <c r="BB43" s="202">
        <f t="shared" si="58"/>
        <v>11</v>
      </c>
      <c r="BC43" s="177">
        <f t="shared" si="59"/>
        <v>0</v>
      </c>
      <c r="BD43" s="177">
        <f t="shared" si="60"/>
        <v>4</v>
      </c>
      <c r="BE43" s="177">
        <f t="shared" si="61"/>
        <v>4</v>
      </c>
      <c r="BF43" s="203">
        <f t="shared" si="62"/>
        <v>2</v>
      </c>
      <c r="BG43" s="48">
        <v>10</v>
      </c>
      <c r="BH43" s="48">
        <v>0</v>
      </c>
      <c r="BI43" s="48">
        <v>4</v>
      </c>
      <c r="BJ43" s="48">
        <f t="shared" si="69"/>
        <v>4</v>
      </c>
      <c r="BK43" s="48">
        <v>2</v>
      </c>
      <c r="BL43" s="178"/>
      <c r="BM43" s="178"/>
      <c r="BN43" s="64">
        <v>7</v>
      </c>
      <c r="BP43" s="47" t="s">
        <v>369</v>
      </c>
      <c r="BQ43" s="47"/>
      <c r="BR43" s="177">
        <v>0</v>
      </c>
      <c r="BS43" s="177">
        <v>0</v>
      </c>
      <c r="BT43" s="177">
        <v>0</v>
      </c>
      <c r="BU43" s="177">
        <f t="shared" ref="BU43:BU49" si="73">+BS43+BT43</f>
        <v>0</v>
      </c>
      <c r="BV43" s="177">
        <v>0</v>
      </c>
      <c r="BW43" s="202">
        <f t="shared" si="63"/>
        <v>5</v>
      </c>
      <c r="BX43" s="177">
        <f t="shared" si="64"/>
        <v>2</v>
      </c>
      <c r="BY43" s="177">
        <f t="shared" si="65"/>
        <v>5</v>
      </c>
      <c r="BZ43" s="177">
        <f t="shared" si="66"/>
        <v>7</v>
      </c>
      <c r="CA43" s="203">
        <f t="shared" si="67"/>
        <v>0</v>
      </c>
      <c r="CB43" s="48">
        <v>5</v>
      </c>
      <c r="CC43" s="48">
        <v>2</v>
      </c>
      <c r="CD43" s="48">
        <v>5</v>
      </c>
      <c r="CE43" s="48">
        <f t="shared" si="9"/>
        <v>7</v>
      </c>
      <c r="CF43" s="48">
        <v>0</v>
      </c>
      <c r="CG43" s="178"/>
    </row>
    <row r="44" spans="1:85" ht="16.5" customHeight="1" thickBot="1" x14ac:dyDescent="0.3">
      <c r="A44" s="178"/>
      <c r="B44" s="174"/>
      <c r="C44" s="175"/>
      <c r="D44" s="175"/>
      <c r="E44" s="175"/>
      <c r="F44" s="174"/>
      <c r="G44" s="183"/>
      <c r="H44" s="177">
        <v>2</v>
      </c>
      <c r="I44" s="175" t="s">
        <v>678</v>
      </c>
      <c r="J44" s="175"/>
      <c r="K44" s="175"/>
      <c r="L44" s="320" t="s">
        <v>441</v>
      </c>
      <c r="M44" s="175"/>
      <c r="N44" s="175"/>
      <c r="O44" s="175"/>
      <c r="P44" s="175"/>
      <c r="Q44" s="178"/>
      <c r="R44" s="178"/>
      <c r="S44" s="323"/>
      <c r="T44" s="84"/>
      <c r="U44" s="84"/>
      <c r="V44" s="83" t="s">
        <v>653</v>
      </c>
      <c r="W44" s="84"/>
      <c r="X44" s="84"/>
      <c r="Y44" s="84"/>
      <c r="Z44" s="83"/>
      <c r="AA44" s="68"/>
      <c r="AB44" s="68">
        <f t="shared" ref="AB44:AE44" si="74">SUM(AB35:AB43)</f>
        <v>120</v>
      </c>
      <c r="AC44" s="68">
        <f t="shared" si="74"/>
        <v>50</v>
      </c>
      <c r="AD44" s="68">
        <f t="shared" si="74"/>
        <v>50</v>
      </c>
      <c r="AE44" s="68">
        <f t="shared" si="74"/>
        <v>20</v>
      </c>
      <c r="AF44" s="413">
        <f t="shared" ref="AF44" si="75">+(AC44*2+AE44)/(2*AB44)</f>
        <v>0.5</v>
      </c>
      <c r="AG44" s="413"/>
      <c r="AH44" s="68">
        <f t="shared" ref="AH44:AL44" si="76">SUM(AH35:AH43)</f>
        <v>4</v>
      </c>
      <c r="AI44" s="68">
        <f t="shared" si="76"/>
        <v>6</v>
      </c>
      <c r="AJ44" s="68">
        <f t="shared" si="76"/>
        <v>324</v>
      </c>
      <c r="AK44" s="68">
        <f t="shared" si="76"/>
        <v>5</v>
      </c>
      <c r="AL44" s="68">
        <f t="shared" si="76"/>
        <v>12</v>
      </c>
      <c r="AM44" s="85">
        <f>+AJ44/AB44</f>
        <v>2.7</v>
      </c>
      <c r="AN44" s="177"/>
      <c r="AO44" s="177"/>
      <c r="AP44" s="177"/>
      <c r="AQ44" s="171"/>
      <c r="AR44" s="178"/>
      <c r="AS44" s="33" t="s">
        <v>245</v>
      </c>
      <c r="AT44" s="216"/>
      <c r="AU44" s="216"/>
      <c r="AV44" s="216"/>
      <c r="AW44" s="217">
        <f>SUM(AW33:AW43)</f>
        <v>10</v>
      </c>
      <c r="AX44" s="217">
        <f t="shared" ref="AX44:AY44" si="77">SUM(AX33:AX43)</f>
        <v>1</v>
      </c>
      <c r="AY44" s="217">
        <f t="shared" si="77"/>
        <v>1</v>
      </c>
      <c r="AZ44" s="217">
        <f t="shared" si="68"/>
        <v>2</v>
      </c>
      <c r="BA44" s="217">
        <f>SUM(BA33:BA43)</f>
        <v>2</v>
      </c>
      <c r="BB44" s="218">
        <f t="shared" si="58"/>
        <v>157</v>
      </c>
      <c r="BC44" s="217">
        <f t="shared" si="59"/>
        <v>52</v>
      </c>
      <c r="BD44" s="217">
        <f t="shared" si="60"/>
        <v>70</v>
      </c>
      <c r="BE44" s="217">
        <f t="shared" si="61"/>
        <v>122</v>
      </c>
      <c r="BF44" s="219">
        <f t="shared" si="62"/>
        <v>26</v>
      </c>
      <c r="BG44" s="217">
        <f>+SUM(BG33:BG43)</f>
        <v>147</v>
      </c>
      <c r="BH44" s="217">
        <f t="shared" ref="BH44" si="78">+SUM(BH33:BH43)</f>
        <v>51</v>
      </c>
      <c r="BI44" s="217">
        <f>+SUM(BI33:BI43)+SUMIF($Y$35:$Y$42,"Dive",$AI$35:$AI$42)</f>
        <v>69</v>
      </c>
      <c r="BJ44" s="217">
        <f>+BI44+BH44</f>
        <v>120</v>
      </c>
      <c r="BK44" s="217">
        <f>+SUM(BK33:BK43)+SUMIF($Y$35:$Y$42,"Dive Shop",$AH$35:$AH$42)</f>
        <v>24</v>
      </c>
      <c r="BL44" s="178"/>
      <c r="BM44" s="178"/>
      <c r="BN44" s="64">
        <v>8.5</v>
      </c>
      <c r="BP44" s="47" t="s">
        <v>428</v>
      </c>
      <c r="BQ44" s="47"/>
      <c r="BR44" s="177">
        <v>1</v>
      </c>
      <c r="BS44" s="177">
        <v>0</v>
      </c>
      <c r="BT44" s="177">
        <v>1</v>
      </c>
      <c r="BU44" s="177">
        <f t="shared" si="73"/>
        <v>1</v>
      </c>
      <c r="BV44" s="177">
        <v>0</v>
      </c>
      <c r="BW44" s="202">
        <f t="shared" si="63"/>
        <v>3</v>
      </c>
      <c r="BX44" s="177">
        <f t="shared" si="64"/>
        <v>0</v>
      </c>
      <c r="BY44" s="177">
        <f t="shared" si="65"/>
        <v>1</v>
      </c>
      <c r="BZ44" s="177">
        <f t="shared" si="66"/>
        <v>1</v>
      </c>
      <c r="CA44" s="203">
        <f t="shared" si="67"/>
        <v>0</v>
      </c>
      <c r="CB44" s="48">
        <v>2</v>
      </c>
      <c r="CC44" s="48">
        <v>0</v>
      </c>
      <c r="CD44" s="48">
        <v>0</v>
      </c>
      <c r="CE44" s="48">
        <f t="shared" si="9"/>
        <v>0</v>
      </c>
      <c r="CF44" s="48">
        <v>0</v>
      </c>
      <c r="CG44" s="178"/>
    </row>
    <row r="45" spans="1:85" ht="16.5" customHeight="1" x14ac:dyDescent="0.25">
      <c r="A45" s="178"/>
      <c r="C45" s="175"/>
      <c r="D45" s="175"/>
      <c r="E45" s="175"/>
      <c r="H45" s="177">
        <v>2</v>
      </c>
      <c r="I45" s="175" t="s">
        <v>91</v>
      </c>
      <c r="L45" s="175" t="s">
        <v>303</v>
      </c>
      <c r="M45" s="175"/>
      <c r="N45" s="175"/>
      <c r="O45" s="175"/>
      <c r="P45" s="175" t="s">
        <v>286</v>
      </c>
      <c r="Q45" s="178"/>
      <c r="R45" s="178"/>
      <c r="S45" s="323"/>
      <c r="T45" s="177"/>
      <c r="U45" s="175"/>
      <c r="V45" s="175"/>
      <c r="W45" s="175"/>
      <c r="X45" s="194"/>
      <c r="Y45" s="175"/>
      <c r="Z45" s="177"/>
      <c r="AA45" s="177"/>
      <c r="AB45" s="177"/>
      <c r="AC45" s="177"/>
      <c r="AD45" s="177"/>
      <c r="AE45" s="176"/>
      <c r="AF45" s="177"/>
      <c r="AG45" s="175"/>
      <c r="AH45" s="175"/>
      <c r="AI45" s="175"/>
      <c r="AJ45" s="194"/>
      <c r="AK45" s="175"/>
      <c r="AL45" s="177"/>
      <c r="AM45" s="177"/>
      <c r="AN45" s="177"/>
      <c r="AO45" s="177"/>
      <c r="AP45" s="177"/>
      <c r="AQ45" s="171"/>
      <c r="AR45" s="178"/>
      <c r="AS45" s="35" t="s">
        <v>21</v>
      </c>
      <c r="AT45" s="220"/>
      <c r="AU45" s="220"/>
      <c r="AV45" s="32" t="s">
        <v>88</v>
      </c>
      <c r="AW45" s="199">
        <v>0</v>
      </c>
      <c r="AX45" s="199">
        <v>0</v>
      </c>
      <c r="AY45" s="199">
        <v>0</v>
      </c>
      <c r="AZ45" s="177">
        <f t="shared" ref="AZ45" si="79">+AY45+AX45</f>
        <v>0</v>
      </c>
      <c r="BA45" s="199">
        <v>0</v>
      </c>
      <c r="BB45" s="202">
        <f t="shared" si="58"/>
        <v>43</v>
      </c>
      <c r="BC45" s="177">
        <f t="shared" si="59"/>
        <v>5</v>
      </c>
      <c r="BD45" s="177">
        <f t="shared" si="60"/>
        <v>3</v>
      </c>
      <c r="BE45" s="177">
        <f t="shared" si="61"/>
        <v>8</v>
      </c>
      <c r="BF45" s="203">
        <f t="shared" si="62"/>
        <v>4</v>
      </c>
      <c r="BG45" s="31">
        <v>43</v>
      </c>
      <c r="BH45" s="31">
        <v>5</v>
      </c>
      <c r="BI45" s="31">
        <v>3</v>
      </c>
      <c r="BJ45" s="31">
        <f t="shared" ref="BJ45:BJ52" si="80">+BH45+BI45</f>
        <v>8</v>
      </c>
      <c r="BK45" s="31">
        <v>4</v>
      </c>
      <c r="BL45" s="178"/>
      <c r="BM45" s="178"/>
      <c r="BN45" s="64">
        <v>7</v>
      </c>
      <c r="BP45" s="47" t="s">
        <v>298</v>
      </c>
      <c r="BQ45" s="47"/>
      <c r="BR45" s="177">
        <v>1</v>
      </c>
      <c r="BS45" s="177">
        <v>0</v>
      </c>
      <c r="BT45" s="177">
        <v>1</v>
      </c>
      <c r="BU45" s="177">
        <f t="shared" si="73"/>
        <v>1</v>
      </c>
      <c r="BV45" s="177">
        <v>0</v>
      </c>
      <c r="BW45" s="202">
        <f t="shared" si="63"/>
        <v>5</v>
      </c>
      <c r="BX45" s="177">
        <f t="shared" si="64"/>
        <v>0</v>
      </c>
      <c r="BY45" s="177">
        <f t="shared" si="65"/>
        <v>1</v>
      </c>
      <c r="BZ45" s="177">
        <f t="shared" si="66"/>
        <v>1</v>
      </c>
      <c r="CA45" s="203">
        <f t="shared" si="67"/>
        <v>0</v>
      </c>
      <c r="CB45" s="48">
        <v>4</v>
      </c>
      <c r="CC45" s="48">
        <v>0</v>
      </c>
      <c r="CD45" s="48">
        <v>0</v>
      </c>
      <c r="CE45" s="48">
        <f t="shared" si="9"/>
        <v>0</v>
      </c>
      <c r="CF45" s="48">
        <v>0</v>
      </c>
      <c r="CG45" s="178"/>
    </row>
    <row r="46" spans="1:85" ht="16.5" customHeight="1" x14ac:dyDescent="0.25">
      <c r="A46" s="178"/>
      <c r="C46" s="175"/>
      <c r="D46" s="175"/>
      <c r="E46" s="175"/>
      <c r="L46" s="175"/>
      <c r="M46" s="175"/>
      <c r="N46" s="175"/>
      <c r="O46" s="175"/>
      <c r="P46" s="175"/>
      <c r="Q46" s="178"/>
      <c r="R46" s="178"/>
      <c r="S46" s="323"/>
      <c r="T46" s="177"/>
      <c r="U46" s="175"/>
      <c r="V46" s="175"/>
      <c r="W46" s="175"/>
      <c r="X46" s="194"/>
      <c r="Y46" s="175"/>
      <c r="Z46" s="177"/>
      <c r="AA46" s="177"/>
      <c r="AB46" s="177"/>
      <c r="AC46" s="177"/>
      <c r="AD46" s="177"/>
      <c r="AE46" s="176"/>
      <c r="AF46" s="177"/>
      <c r="AG46" s="175"/>
      <c r="AH46" s="175"/>
      <c r="AI46" s="175"/>
      <c r="AJ46" s="194"/>
      <c r="AK46" s="175"/>
      <c r="AL46" s="177"/>
      <c r="AM46" s="177"/>
      <c r="AN46" s="177"/>
      <c r="AO46" s="177"/>
      <c r="AP46" s="177"/>
      <c r="AQ46" s="171"/>
      <c r="AR46" s="178"/>
      <c r="AS46" s="64">
        <v>8</v>
      </c>
      <c r="AT46" s="48">
        <v>11</v>
      </c>
      <c r="AU46" s="47" t="s">
        <v>55</v>
      </c>
      <c r="AV46" s="47" t="s">
        <v>21</v>
      </c>
      <c r="AW46" s="177">
        <v>1</v>
      </c>
      <c r="AX46" s="177">
        <v>1</v>
      </c>
      <c r="AY46" s="177">
        <v>1</v>
      </c>
      <c r="AZ46" s="177">
        <f t="shared" ref="AZ46:AZ52" si="81">+AY46+AX46</f>
        <v>2</v>
      </c>
      <c r="BA46" s="177">
        <v>0</v>
      </c>
      <c r="BB46" s="202">
        <f t="shared" si="58"/>
        <v>15</v>
      </c>
      <c r="BC46" s="177">
        <f t="shared" si="59"/>
        <v>4</v>
      </c>
      <c r="BD46" s="177">
        <f t="shared" si="60"/>
        <v>6</v>
      </c>
      <c r="BE46" s="177">
        <f t="shared" si="61"/>
        <v>10</v>
      </c>
      <c r="BF46" s="203">
        <f t="shared" si="62"/>
        <v>4</v>
      </c>
      <c r="BG46" s="48">
        <v>14</v>
      </c>
      <c r="BH46" s="48">
        <v>3</v>
      </c>
      <c r="BI46" s="48">
        <v>5</v>
      </c>
      <c r="BJ46" s="48">
        <f t="shared" si="80"/>
        <v>8</v>
      </c>
      <c r="BK46" s="48">
        <v>4</v>
      </c>
      <c r="BL46" s="178"/>
      <c r="BM46" s="178"/>
      <c r="BN46" s="64">
        <v>8.5</v>
      </c>
      <c r="BP46" s="47" t="s">
        <v>297</v>
      </c>
      <c r="BQ46" s="47"/>
      <c r="BR46" s="177">
        <v>0</v>
      </c>
      <c r="BS46" s="177">
        <v>0</v>
      </c>
      <c r="BT46" s="177">
        <v>0</v>
      </c>
      <c r="BU46" s="177">
        <f t="shared" si="73"/>
        <v>0</v>
      </c>
      <c r="BV46" s="177">
        <v>0</v>
      </c>
      <c r="BW46" s="202">
        <f t="shared" si="63"/>
        <v>2</v>
      </c>
      <c r="BX46" s="177">
        <f t="shared" si="64"/>
        <v>0</v>
      </c>
      <c r="BY46" s="177">
        <f t="shared" si="65"/>
        <v>1</v>
      </c>
      <c r="BZ46" s="177">
        <f t="shared" si="66"/>
        <v>1</v>
      </c>
      <c r="CA46" s="203">
        <f t="shared" si="67"/>
        <v>0</v>
      </c>
      <c r="CB46" s="48">
        <v>2</v>
      </c>
      <c r="CC46" s="48">
        <v>0</v>
      </c>
      <c r="CD46" s="48">
        <v>1</v>
      </c>
      <c r="CE46" s="48">
        <f t="shared" si="9"/>
        <v>1</v>
      </c>
      <c r="CF46" s="48">
        <v>0</v>
      </c>
      <c r="CG46" s="178"/>
    </row>
    <row r="47" spans="1:85" ht="16.5" customHeight="1" x14ac:dyDescent="0.25">
      <c r="A47" s="178"/>
      <c r="B47" s="328"/>
      <c r="C47" s="327" t="s">
        <v>632</v>
      </c>
      <c r="D47" s="324"/>
      <c r="E47" s="324"/>
      <c r="F47" s="328"/>
      <c r="G47" s="183">
        <v>4</v>
      </c>
      <c r="H47" s="177">
        <v>2</v>
      </c>
      <c r="I47" s="175" t="s">
        <v>480</v>
      </c>
      <c r="J47" s="174"/>
      <c r="K47" s="174"/>
      <c r="L47" s="175" t="s">
        <v>682</v>
      </c>
      <c r="M47" s="175"/>
      <c r="N47" s="175"/>
      <c r="O47" s="175"/>
      <c r="P47" s="175"/>
      <c r="Q47" s="178"/>
      <c r="R47" s="178"/>
      <c r="S47" s="323"/>
      <c r="T47" s="177"/>
      <c r="U47" s="175"/>
      <c r="V47" s="175"/>
      <c r="W47" s="175"/>
      <c r="X47" s="194"/>
      <c r="Y47" s="175"/>
      <c r="Z47" s="177"/>
      <c r="AA47" s="177"/>
      <c r="AB47" s="177"/>
      <c r="AC47" s="177"/>
      <c r="AD47" s="177"/>
      <c r="AE47" s="176"/>
      <c r="AF47" s="177"/>
      <c r="AG47" s="175"/>
      <c r="AH47" s="175"/>
      <c r="AI47" s="175"/>
      <c r="AJ47" s="194"/>
      <c r="AK47" s="175"/>
      <c r="AL47" s="177"/>
      <c r="AM47" s="177"/>
      <c r="AN47" s="177"/>
      <c r="AO47" s="177"/>
      <c r="AP47" s="177"/>
      <c r="AQ47" s="171"/>
      <c r="AR47" s="178"/>
      <c r="AS47" s="64">
        <v>7.5</v>
      </c>
      <c r="AT47" s="48">
        <v>7</v>
      </c>
      <c r="AU47" s="47" t="s">
        <v>142</v>
      </c>
      <c r="AV47" s="32" t="s">
        <v>21</v>
      </c>
      <c r="AW47" s="177">
        <v>1</v>
      </c>
      <c r="AX47" s="177">
        <v>0</v>
      </c>
      <c r="AY47" s="177">
        <v>2</v>
      </c>
      <c r="AZ47" s="177">
        <f t="shared" si="81"/>
        <v>2</v>
      </c>
      <c r="BA47" s="177">
        <v>0</v>
      </c>
      <c r="BB47" s="202">
        <f t="shared" si="58"/>
        <v>16</v>
      </c>
      <c r="BC47" s="177">
        <f t="shared" si="59"/>
        <v>3</v>
      </c>
      <c r="BD47" s="177">
        <f t="shared" si="60"/>
        <v>5</v>
      </c>
      <c r="BE47" s="177">
        <f t="shared" si="61"/>
        <v>8</v>
      </c>
      <c r="BF47" s="203">
        <f t="shared" si="62"/>
        <v>0</v>
      </c>
      <c r="BG47" s="48">
        <v>15</v>
      </c>
      <c r="BH47" s="48">
        <v>3</v>
      </c>
      <c r="BI47" s="48">
        <v>3</v>
      </c>
      <c r="BJ47" s="48">
        <f t="shared" si="80"/>
        <v>6</v>
      </c>
      <c r="BK47" s="48">
        <v>0</v>
      </c>
      <c r="BL47" s="178"/>
      <c r="BM47" s="178"/>
      <c r="BN47" s="64">
        <v>7.5</v>
      </c>
      <c r="BP47" s="47" t="s">
        <v>407</v>
      </c>
      <c r="BQ47" s="47"/>
      <c r="BR47" s="177">
        <v>0</v>
      </c>
      <c r="BS47" s="177">
        <v>0</v>
      </c>
      <c r="BT47" s="177">
        <v>0</v>
      </c>
      <c r="BU47" s="177">
        <f t="shared" si="73"/>
        <v>0</v>
      </c>
      <c r="BV47" s="177">
        <v>0</v>
      </c>
      <c r="BW47" s="202">
        <f t="shared" si="63"/>
        <v>1</v>
      </c>
      <c r="BX47" s="177">
        <f t="shared" si="64"/>
        <v>0</v>
      </c>
      <c r="BY47" s="177">
        <f t="shared" si="65"/>
        <v>0</v>
      </c>
      <c r="BZ47" s="177">
        <f t="shared" si="66"/>
        <v>0</v>
      </c>
      <c r="CA47" s="203">
        <f t="shared" si="67"/>
        <v>0</v>
      </c>
      <c r="CB47" s="48">
        <v>1</v>
      </c>
      <c r="CC47" s="48">
        <v>0</v>
      </c>
      <c r="CD47" s="48">
        <v>0</v>
      </c>
      <c r="CE47" s="48">
        <f t="shared" si="9"/>
        <v>0</v>
      </c>
      <c r="CF47" s="48">
        <v>0</v>
      </c>
      <c r="CG47" s="178"/>
    </row>
    <row r="48" spans="1:85" ht="16.5" customHeight="1" x14ac:dyDescent="0.25">
      <c r="A48" s="178"/>
      <c r="B48" s="177" t="s">
        <v>36</v>
      </c>
      <c r="C48" s="175"/>
      <c r="D48" s="175" t="s">
        <v>190</v>
      </c>
      <c r="E48" s="175"/>
      <c r="F48" s="175"/>
      <c r="G48" s="183"/>
      <c r="H48" s="177">
        <v>2</v>
      </c>
      <c r="I48" s="175" t="s">
        <v>39</v>
      </c>
      <c r="J48" s="174"/>
      <c r="K48" s="174"/>
      <c r="L48" s="175" t="s">
        <v>352</v>
      </c>
      <c r="M48" s="175"/>
      <c r="N48" s="175"/>
      <c r="O48" s="175"/>
      <c r="P48" s="175"/>
      <c r="Q48" s="178"/>
      <c r="R48" s="178"/>
      <c r="S48" s="323"/>
      <c r="T48" s="177"/>
      <c r="U48" s="175"/>
      <c r="V48" s="175"/>
      <c r="W48" s="175"/>
      <c r="X48" s="194"/>
      <c r="Y48" s="175"/>
      <c r="Z48" s="177"/>
      <c r="AA48" s="177"/>
      <c r="AB48" s="177"/>
      <c r="AC48" s="177"/>
      <c r="AD48" s="177"/>
      <c r="AE48" s="176"/>
      <c r="AF48" s="177"/>
      <c r="AG48" s="175"/>
      <c r="AH48" s="175"/>
      <c r="AI48" s="175"/>
      <c r="AJ48" s="194"/>
      <c r="AK48" s="175"/>
      <c r="AL48" s="177"/>
      <c r="AM48" s="177"/>
      <c r="AN48" s="177"/>
      <c r="AO48" s="177"/>
      <c r="AP48" s="177"/>
      <c r="AQ48" s="171"/>
      <c r="AR48" s="171"/>
      <c r="AS48" s="64">
        <v>8.5</v>
      </c>
      <c r="AT48" s="48">
        <v>4</v>
      </c>
      <c r="AU48" s="47" t="s">
        <v>39</v>
      </c>
      <c r="AV48" s="47" t="s">
        <v>21</v>
      </c>
      <c r="AW48" s="177">
        <v>1</v>
      </c>
      <c r="AX48" s="177">
        <v>2</v>
      </c>
      <c r="AY48" s="177">
        <v>0</v>
      </c>
      <c r="AZ48" s="177">
        <f t="shared" si="81"/>
        <v>2</v>
      </c>
      <c r="BA48" s="177">
        <v>0</v>
      </c>
      <c r="BB48" s="202">
        <f t="shared" si="58"/>
        <v>12</v>
      </c>
      <c r="BC48" s="177">
        <f t="shared" si="59"/>
        <v>5</v>
      </c>
      <c r="BD48" s="177">
        <f t="shared" si="60"/>
        <v>2</v>
      </c>
      <c r="BE48" s="177">
        <f t="shared" si="61"/>
        <v>7</v>
      </c>
      <c r="BF48" s="203">
        <f t="shared" si="62"/>
        <v>0</v>
      </c>
      <c r="BG48" s="48">
        <v>11</v>
      </c>
      <c r="BH48" s="48">
        <v>3</v>
      </c>
      <c r="BI48" s="48">
        <v>2</v>
      </c>
      <c r="BJ48" s="48">
        <f t="shared" si="80"/>
        <v>5</v>
      </c>
      <c r="BK48" s="48">
        <v>0</v>
      </c>
      <c r="BL48" s="178"/>
      <c r="BM48" s="171"/>
      <c r="BN48" s="64">
        <v>6</v>
      </c>
      <c r="BP48" s="47" t="s">
        <v>163</v>
      </c>
      <c r="BQ48" s="47"/>
      <c r="BR48" s="177">
        <v>0</v>
      </c>
      <c r="BS48" s="177">
        <v>0</v>
      </c>
      <c r="BT48" s="177">
        <v>0</v>
      </c>
      <c r="BU48" s="177">
        <f t="shared" si="73"/>
        <v>0</v>
      </c>
      <c r="BV48" s="177">
        <v>0</v>
      </c>
      <c r="BW48" s="202">
        <f t="shared" si="63"/>
        <v>2</v>
      </c>
      <c r="BX48" s="177">
        <f t="shared" si="64"/>
        <v>0</v>
      </c>
      <c r="BY48" s="177">
        <f t="shared" si="65"/>
        <v>1</v>
      </c>
      <c r="BZ48" s="177">
        <f t="shared" si="66"/>
        <v>1</v>
      </c>
      <c r="CA48" s="203">
        <f t="shared" si="67"/>
        <v>0</v>
      </c>
      <c r="CB48" s="48">
        <v>2</v>
      </c>
      <c r="CC48" s="48">
        <v>0</v>
      </c>
      <c r="CD48" s="48">
        <v>1</v>
      </c>
      <c r="CE48" s="48">
        <f t="shared" si="9"/>
        <v>1</v>
      </c>
      <c r="CF48" s="48">
        <v>0</v>
      </c>
      <c r="CG48" s="171"/>
    </row>
    <row r="49" spans="1:85" ht="16.5" customHeight="1" x14ac:dyDescent="0.25">
      <c r="A49" s="178"/>
      <c r="B49" s="174"/>
      <c r="C49" s="175"/>
      <c r="D49" s="175"/>
      <c r="E49" s="175"/>
      <c r="F49" s="174"/>
      <c r="G49" s="174"/>
      <c r="H49" s="177">
        <v>2</v>
      </c>
      <c r="I49" s="175" t="s">
        <v>39</v>
      </c>
      <c r="J49" s="174"/>
      <c r="K49" s="174"/>
      <c r="L49" s="175" t="s">
        <v>142</v>
      </c>
      <c r="M49" s="175"/>
      <c r="N49" s="175"/>
      <c r="O49" s="175"/>
      <c r="P49" s="175"/>
      <c r="Q49" s="178"/>
      <c r="R49" s="178"/>
      <c r="S49" s="323"/>
      <c r="T49" s="177"/>
      <c r="U49" s="175"/>
      <c r="V49" s="175"/>
      <c r="W49" s="175"/>
      <c r="X49" s="194"/>
      <c r="Y49" s="175"/>
      <c r="Z49" s="177"/>
      <c r="AA49" s="177"/>
      <c r="AB49" s="177"/>
      <c r="AC49" s="177"/>
      <c r="AD49" s="177"/>
      <c r="AE49" s="176"/>
      <c r="AF49" s="177"/>
      <c r="AG49" s="175"/>
      <c r="AH49" s="175"/>
      <c r="AI49" s="175"/>
      <c r="AJ49" s="194"/>
      <c r="AK49" s="175"/>
      <c r="AL49" s="177"/>
      <c r="AM49" s="177"/>
      <c r="AN49" s="177"/>
      <c r="AO49" s="177"/>
      <c r="AP49" s="177"/>
      <c r="AQ49" s="171"/>
      <c r="AR49" s="178"/>
      <c r="AS49" s="64">
        <v>7</v>
      </c>
      <c r="AT49" s="48">
        <v>2</v>
      </c>
      <c r="AU49" s="47" t="s">
        <v>41</v>
      </c>
      <c r="AV49" s="47" t="s">
        <v>21</v>
      </c>
      <c r="AW49" s="177">
        <v>1</v>
      </c>
      <c r="AX49" s="177">
        <v>0</v>
      </c>
      <c r="AY49" s="177">
        <v>1</v>
      </c>
      <c r="AZ49" s="177">
        <f t="shared" si="81"/>
        <v>1</v>
      </c>
      <c r="BA49" s="177">
        <v>0</v>
      </c>
      <c r="BB49" s="202">
        <f t="shared" si="58"/>
        <v>16</v>
      </c>
      <c r="BC49" s="177">
        <f t="shared" si="59"/>
        <v>1</v>
      </c>
      <c r="BD49" s="177">
        <f t="shared" si="60"/>
        <v>5</v>
      </c>
      <c r="BE49" s="177">
        <f t="shared" si="61"/>
        <v>6</v>
      </c>
      <c r="BF49" s="203">
        <f t="shared" si="62"/>
        <v>6</v>
      </c>
      <c r="BG49" s="48">
        <v>15</v>
      </c>
      <c r="BH49" s="48">
        <v>1</v>
      </c>
      <c r="BI49" s="48">
        <v>4</v>
      </c>
      <c r="BJ49" s="48">
        <f t="shared" si="80"/>
        <v>5</v>
      </c>
      <c r="BK49" s="48">
        <v>6</v>
      </c>
      <c r="BL49" s="178"/>
      <c r="BM49" s="178"/>
      <c r="BN49" s="64">
        <v>9</v>
      </c>
      <c r="BP49" s="47" t="s">
        <v>497</v>
      </c>
      <c r="BQ49" s="47"/>
      <c r="BR49" s="177">
        <v>1</v>
      </c>
      <c r="BS49" s="177">
        <v>0</v>
      </c>
      <c r="BT49" s="177">
        <v>2</v>
      </c>
      <c r="BU49" s="177">
        <f t="shared" si="73"/>
        <v>2</v>
      </c>
      <c r="BV49" s="177">
        <v>2</v>
      </c>
      <c r="BW49" s="202">
        <f t="shared" si="63"/>
        <v>3</v>
      </c>
      <c r="BX49" s="177">
        <f t="shared" si="64"/>
        <v>2</v>
      </c>
      <c r="BY49" s="177">
        <f t="shared" si="65"/>
        <v>2</v>
      </c>
      <c r="BZ49" s="177">
        <f t="shared" si="66"/>
        <v>4</v>
      </c>
      <c r="CA49" s="203">
        <f t="shared" si="67"/>
        <v>2</v>
      </c>
      <c r="CB49" s="48">
        <v>2</v>
      </c>
      <c r="CC49" s="48">
        <v>2</v>
      </c>
      <c r="CD49" s="48">
        <v>0</v>
      </c>
      <c r="CE49" s="48">
        <f t="shared" si="9"/>
        <v>2</v>
      </c>
      <c r="CF49" s="48">
        <v>0</v>
      </c>
      <c r="CG49" s="178"/>
    </row>
    <row r="50" spans="1:85" ht="16.5" customHeight="1" x14ac:dyDescent="0.25">
      <c r="A50" s="178"/>
      <c r="B50" s="174"/>
      <c r="C50" s="175"/>
      <c r="D50" s="175"/>
      <c r="E50" s="175"/>
      <c r="F50" s="174"/>
      <c r="G50" s="174"/>
      <c r="H50" s="177">
        <v>2</v>
      </c>
      <c r="I50" s="175" t="s">
        <v>55</v>
      </c>
      <c r="J50" s="174"/>
      <c r="K50" s="174"/>
      <c r="L50" s="175" t="s">
        <v>681</v>
      </c>
      <c r="M50" s="175"/>
      <c r="N50" s="175"/>
      <c r="O50" s="175"/>
      <c r="P50" s="175"/>
      <c r="Q50" s="178"/>
      <c r="R50" s="178"/>
      <c r="S50" s="323"/>
      <c r="T50" s="177"/>
      <c r="U50" s="175"/>
      <c r="V50" s="175"/>
      <c r="W50" s="175"/>
      <c r="X50" s="194"/>
      <c r="Y50" s="175"/>
      <c r="Z50" s="177"/>
      <c r="AA50" s="177"/>
      <c r="AB50" s="177"/>
      <c r="AC50" s="177"/>
      <c r="AD50" s="177"/>
      <c r="AE50" s="176"/>
      <c r="AF50" s="177"/>
      <c r="AG50" s="175"/>
      <c r="AH50" s="175"/>
      <c r="AI50" s="175"/>
      <c r="AJ50" s="194"/>
      <c r="AK50" s="175"/>
      <c r="AL50" s="177"/>
      <c r="AM50" s="177"/>
      <c r="AN50" s="177"/>
      <c r="AO50" s="177"/>
      <c r="AP50" s="177"/>
      <c r="AQ50" s="171"/>
      <c r="AR50" s="171"/>
      <c r="AS50" s="64">
        <v>7.5</v>
      </c>
      <c r="AT50" s="48">
        <v>22</v>
      </c>
      <c r="AU50" s="47" t="s">
        <v>113</v>
      </c>
      <c r="AV50" s="47" t="s">
        <v>21</v>
      </c>
      <c r="AW50" s="177">
        <v>1</v>
      </c>
      <c r="AX50" s="177">
        <v>0</v>
      </c>
      <c r="AY50" s="177">
        <v>0</v>
      </c>
      <c r="AZ50" s="177">
        <f t="shared" si="81"/>
        <v>0</v>
      </c>
      <c r="BA50" s="177">
        <v>0</v>
      </c>
      <c r="BB50" s="202">
        <f t="shared" si="58"/>
        <v>16</v>
      </c>
      <c r="BC50" s="177">
        <f t="shared" si="59"/>
        <v>2</v>
      </c>
      <c r="BD50" s="177">
        <f t="shared" si="60"/>
        <v>2</v>
      </c>
      <c r="BE50" s="177">
        <f t="shared" si="61"/>
        <v>4</v>
      </c>
      <c r="BF50" s="203">
        <f t="shared" si="62"/>
        <v>0</v>
      </c>
      <c r="BG50" s="48">
        <v>15</v>
      </c>
      <c r="BH50" s="48">
        <v>2</v>
      </c>
      <c r="BI50" s="48">
        <v>2</v>
      </c>
      <c r="BJ50" s="48">
        <f t="shared" si="80"/>
        <v>4</v>
      </c>
      <c r="BK50" s="48">
        <v>0</v>
      </c>
      <c r="BL50" s="171"/>
      <c r="BM50" s="171"/>
      <c r="BN50" s="64">
        <v>6.5</v>
      </c>
      <c r="BP50" s="47" t="s">
        <v>171</v>
      </c>
      <c r="BQ50" s="47" t="s">
        <v>694</v>
      </c>
      <c r="BR50" s="177"/>
      <c r="BS50" s="177"/>
      <c r="BT50" s="177"/>
      <c r="BU50" s="177"/>
      <c r="BV50" s="177"/>
      <c r="BW50" s="202">
        <f t="shared" si="63"/>
        <v>12</v>
      </c>
      <c r="BX50" s="177">
        <f t="shared" si="64"/>
        <v>1</v>
      </c>
      <c r="BY50" s="177">
        <f t="shared" si="65"/>
        <v>1</v>
      </c>
      <c r="BZ50" s="177">
        <f t="shared" si="66"/>
        <v>2</v>
      </c>
      <c r="CA50" s="203">
        <f t="shared" si="67"/>
        <v>0</v>
      </c>
      <c r="CB50" s="48">
        <v>12</v>
      </c>
      <c r="CC50" s="48">
        <v>1</v>
      </c>
      <c r="CD50" s="48">
        <v>1</v>
      </c>
      <c r="CE50" s="48">
        <f t="shared" si="9"/>
        <v>2</v>
      </c>
      <c r="CF50" s="48">
        <v>0</v>
      </c>
      <c r="CG50" s="171"/>
    </row>
    <row r="51" spans="1:85" ht="16.5" customHeight="1" x14ac:dyDescent="0.25">
      <c r="A51" s="178"/>
      <c r="B51" s="228"/>
      <c r="C51" s="229"/>
      <c r="D51" s="229"/>
      <c r="E51" s="229"/>
      <c r="F51" s="229"/>
      <c r="G51" s="230"/>
      <c r="H51" s="231"/>
      <c r="I51" s="229"/>
      <c r="J51" s="229"/>
      <c r="K51" s="231"/>
      <c r="L51" s="231"/>
      <c r="M51" s="231"/>
      <c r="N51" s="231"/>
      <c r="O51" s="231"/>
      <c r="P51" s="231"/>
      <c r="Q51" s="178"/>
      <c r="R51" s="178"/>
      <c r="S51" s="323"/>
      <c r="T51" s="177"/>
      <c r="U51" s="175"/>
      <c r="V51" s="175"/>
      <c r="W51" s="175"/>
      <c r="X51" s="194"/>
      <c r="Y51" s="175"/>
      <c r="Z51" s="177"/>
      <c r="AA51" s="177"/>
      <c r="AB51" s="177"/>
      <c r="AC51" s="177"/>
      <c r="AD51" s="177"/>
      <c r="AE51" s="176"/>
      <c r="AF51" s="177"/>
      <c r="AG51" s="175"/>
      <c r="AH51" s="175"/>
      <c r="AI51" s="175"/>
      <c r="AJ51" s="194"/>
      <c r="AK51" s="175"/>
      <c r="AL51" s="177"/>
      <c r="AM51" s="177"/>
      <c r="AN51" s="177"/>
      <c r="AO51" s="177"/>
      <c r="AP51" s="177"/>
      <c r="AQ51" s="171"/>
      <c r="AR51" s="178"/>
      <c r="AS51" s="64">
        <v>7.5</v>
      </c>
      <c r="AT51" s="48">
        <v>25</v>
      </c>
      <c r="AU51" s="47" t="s">
        <v>92</v>
      </c>
      <c r="AV51" s="47" t="s">
        <v>21</v>
      </c>
      <c r="AW51" s="177">
        <v>1</v>
      </c>
      <c r="AX51" s="177">
        <v>0</v>
      </c>
      <c r="AY51" s="177">
        <v>0</v>
      </c>
      <c r="AZ51" s="177">
        <f t="shared" si="81"/>
        <v>0</v>
      </c>
      <c r="BA51" s="177">
        <v>0</v>
      </c>
      <c r="BB51" s="202">
        <f t="shared" si="58"/>
        <v>11</v>
      </c>
      <c r="BC51" s="177">
        <f t="shared" si="59"/>
        <v>1</v>
      </c>
      <c r="BD51" s="177">
        <f t="shared" si="60"/>
        <v>0</v>
      </c>
      <c r="BE51" s="177">
        <f t="shared" si="61"/>
        <v>1</v>
      </c>
      <c r="BF51" s="203">
        <f t="shared" si="62"/>
        <v>0</v>
      </c>
      <c r="BG51" s="48">
        <v>10</v>
      </c>
      <c r="BH51" s="48">
        <v>1</v>
      </c>
      <c r="BI51" s="48">
        <v>0</v>
      </c>
      <c r="BJ51" s="48">
        <f t="shared" si="80"/>
        <v>1</v>
      </c>
      <c r="BK51" s="48">
        <v>0</v>
      </c>
      <c r="BL51" s="178"/>
      <c r="BM51" s="178"/>
      <c r="BN51" s="64">
        <v>6</v>
      </c>
      <c r="BP51" s="47" t="s">
        <v>459</v>
      </c>
      <c r="BQ51" s="47"/>
      <c r="BR51" s="177">
        <v>0</v>
      </c>
      <c r="BS51" s="177">
        <v>0</v>
      </c>
      <c r="BT51" s="177">
        <v>0</v>
      </c>
      <c r="BU51" s="177">
        <f>+BS51+BT51</f>
        <v>0</v>
      </c>
      <c r="BV51" s="177">
        <v>0</v>
      </c>
      <c r="BW51" s="202">
        <f t="shared" si="63"/>
        <v>2</v>
      </c>
      <c r="BX51" s="177">
        <f t="shared" si="64"/>
        <v>0</v>
      </c>
      <c r="BY51" s="177">
        <f t="shared" si="65"/>
        <v>0</v>
      </c>
      <c r="BZ51" s="177">
        <f t="shared" si="66"/>
        <v>0</v>
      </c>
      <c r="CA51" s="203">
        <f t="shared" si="67"/>
        <v>0</v>
      </c>
      <c r="CB51" s="48">
        <v>2</v>
      </c>
      <c r="CC51" s="48">
        <v>0</v>
      </c>
      <c r="CD51" s="48">
        <v>0</v>
      </c>
      <c r="CE51" s="48">
        <f t="shared" si="9"/>
        <v>0</v>
      </c>
      <c r="CF51" s="48">
        <v>0</v>
      </c>
      <c r="CG51" s="178"/>
    </row>
    <row r="52" spans="1:85" ht="16.5" customHeight="1" thickBot="1" x14ac:dyDescent="0.3">
      <c r="A52" s="178"/>
      <c r="B52" s="176"/>
      <c r="C52" s="176"/>
      <c r="D52" s="176"/>
      <c r="E52" s="175" t="s">
        <v>635</v>
      </c>
      <c r="F52" s="175"/>
      <c r="G52" s="183">
        <f>SUM(G14:G51)</f>
        <v>27</v>
      </c>
      <c r="H52" s="183"/>
      <c r="I52" s="227"/>
      <c r="J52" s="175" t="s">
        <v>101</v>
      </c>
      <c r="K52" s="227"/>
      <c r="L52" s="49">
        <f>COUNTA(C14:C51)-8</f>
        <v>6</v>
      </c>
      <c r="M52" s="174"/>
      <c r="N52" s="175" t="s">
        <v>132</v>
      </c>
      <c r="O52" s="183">
        <v>12</v>
      </c>
      <c r="P52" s="176"/>
      <c r="Q52" s="178"/>
      <c r="R52" s="178"/>
      <c r="S52" s="323"/>
      <c r="T52" s="177"/>
      <c r="U52" s="175"/>
      <c r="V52" s="175"/>
      <c r="W52" s="175"/>
      <c r="X52" s="194"/>
      <c r="Y52" s="175"/>
      <c r="Z52" s="177"/>
      <c r="AA52" s="177"/>
      <c r="AB52" s="177"/>
      <c r="AC52" s="177"/>
      <c r="AD52" s="177"/>
      <c r="AE52" s="176"/>
      <c r="AF52" s="177"/>
      <c r="AG52" s="175"/>
      <c r="AH52" s="175"/>
      <c r="AI52" s="175"/>
      <c r="AJ52" s="194"/>
      <c r="AK52" s="175"/>
      <c r="AL52" s="177"/>
      <c r="AM52" s="177"/>
      <c r="AN52" s="177"/>
      <c r="AO52" s="177"/>
      <c r="AP52" s="177"/>
      <c r="AQ52" s="171"/>
      <c r="AR52" s="171"/>
      <c r="AS52" s="64">
        <v>6</v>
      </c>
      <c r="AT52" s="48">
        <v>24</v>
      </c>
      <c r="AU52" s="47" t="s">
        <v>97</v>
      </c>
      <c r="AV52" s="47" t="s">
        <v>21</v>
      </c>
      <c r="AW52" s="177">
        <v>1</v>
      </c>
      <c r="AX52" s="177">
        <v>0</v>
      </c>
      <c r="AY52" s="177">
        <v>1</v>
      </c>
      <c r="AZ52" s="177">
        <f t="shared" si="81"/>
        <v>1</v>
      </c>
      <c r="BA52" s="177">
        <v>0</v>
      </c>
      <c r="BB52" s="202">
        <f t="shared" si="58"/>
        <v>12</v>
      </c>
      <c r="BC52" s="177">
        <f t="shared" si="59"/>
        <v>0</v>
      </c>
      <c r="BD52" s="177">
        <f t="shared" si="60"/>
        <v>2</v>
      </c>
      <c r="BE52" s="177">
        <f t="shared" si="61"/>
        <v>2</v>
      </c>
      <c r="BF52" s="203">
        <f t="shared" si="62"/>
        <v>0</v>
      </c>
      <c r="BG52" s="48">
        <v>11</v>
      </c>
      <c r="BH52" s="48">
        <v>0</v>
      </c>
      <c r="BI52" s="48">
        <v>1</v>
      </c>
      <c r="BJ52" s="48">
        <f t="shared" si="80"/>
        <v>1</v>
      </c>
      <c r="BK52" s="48">
        <v>0</v>
      </c>
      <c r="BL52" s="171"/>
      <c r="BM52" s="171"/>
      <c r="BN52" s="64">
        <v>8.5</v>
      </c>
      <c r="BP52" s="47" t="s">
        <v>587</v>
      </c>
      <c r="BQ52" s="47" t="s">
        <v>693</v>
      </c>
      <c r="BR52" s="177"/>
      <c r="BS52" s="177"/>
      <c r="BT52" s="177"/>
      <c r="BU52" s="177"/>
      <c r="BV52" s="177"/>
      <c r="BW52" s="202">
        <f t="shared" si="63"/>
        <v>2</v>
      </c>
      <c r="BX52" s="177">
        <f t="shared" si="64"/>
        <v>0</v>
      </c>
      <c r="BY52" s="177">
        <f t="shared" si="65"/>
        <v>0</v>
      </c>
      <c r="BZ52" s="177">
        <f t="shared" si="66"/>
        <v>0</v>
      </c>
      <c r="CA52" s="203">
        <f t="shared" si="67"/>
        <v>0</v>
      </c>
      <c r="CB52" s="48">
        <v>2</v>
      </c>
      <c r="CC52" s="48">
        <v>0</v>
      </c>
      <c r="CD52" s="48">
        <v>0</v>
      </c>
      <c r="CE52" s="48">
        <f t="shared" si="9"/>
        <v>0</v>
      </c>
      <c r="CF52" s="48">
        <v>0</v>
      </c>
      <c r="CG52" s="171"/>
    </row>
    <row r="53" spans="1:85" ht="16.5" customHeight="1" x14ac:dyDescent="0.25">
      <c r="A53" s="178"/>
      <c r="B53" s="174"/>
      <c r="C53" s="174"/>
      <c r="D53" s="174"/>
      <c r="E53" s="47" t="s">
        <v>210</v>
      </c>
      <c r="F53" s="47"/>
      <c r="G53" s="49">
        <f>COUNTA(L15:L51)+COUNTIF(L15:L51,"*&amp;*")</f>
        <v>41</v>
      </c>
      <c r="H53" s="174"/>
      <c r="I53" s="174"/>
      <c r="J53" s="174"/>
      <c r="K53" s="174"/>
      <c r="L53" s="174"/>
      <c r="M53" s="174"/>
      <c r="N53" s="174"/>
      <c r="O53" s="174"/>
      <c r="P53" s="174"/>
      <c r="Q53" s="178"/>
      <c r="R53" s="178"/>
      <c r="S53" s="323"/>
      <c r="T53" s="177"/>
      <c r="U53" s="175"/>
      <c r="V53" s="175"/>
      <c r="W53" s="175"/>
      <c r="X53" s="194"/>
      <c r="Y53" s="175"/>
      <c r="Z53" s="177"/>
      <c r="AA53" s="177"/>
      <c r="AB53" s="177"/>
      <c r="AC53" s="177"/>
      <c r="AD53" s="177"/>
      <c r="AE53" s="176"/>
      <c r="AF53" s="177"/>
      <c r="AG53" s="175"/>
      <c r="AH53" s="175"/>
      <c r="AI53" s="175"/>
      <c r="AJ53" s="194"/>
      <c r="AK53" s="175"/>
      <c r="AL53" s="177"/>
      <c r="AM53" s="177"/>
      <c r="AN53" s="177"/>
      <c r="AO53" s="177"/>
      <c r="AP53" s="177"/>
      <c r="AQ53" s="171"/>
      <c r="AR53" s="171"/>
      <c r="AS53" s="64">
        <v>8.5</v>
      </c>
      <c r="AT53" s="48">
        <v>33</v>
      </c>
      <c r="AU53" s="47" t="s">
        <v>480</v>
      </c>
      <c r="AV53" s="47" t="s">
        <v>21</v>
      </c>
      <c r="AW53" s="177">
        <v>1</v>
      </c>
      <c r="AX53" s="177">
        <v>1</v>
      </c>
      <c r="AY53" s="177">
        <v>1</v>
      </c>
      <c r="AZ53" s="177">
        <f t="shared" ref="AZ53:AZ55" si="82">+AY53+AX53</f>
        <v>2</v>
      </c>
      <c r="BA53" s="177">
        <v>0</v>
      </c>
      <c r="BB53" s="202">
        <f t="shared" ref="BB53:BB55" si="83">+AW53+BG53</f>
        <v>1</v>
      </c>
      <c r="BC53" s="177">
        <f t="shared" ref="BC53:BC55" si="84">+AX53+BH53</f>
        <v>1</v>
      </c>
      <c r="BD53" s="177">
        <f t="shared" ref="BD53:BD55" si="85">+AY53+BI53</f>
        <v>1</v>
      </c>
      <c r="BE53" s="177">
        <f t="shared" ref="BE53:BE55" si="86">+AZ53+BJ53</f>
        <v>2</v>
      </c>
      <c r="BF53" s="203">
        <f t="shared" ref="BF53:BF55" si="87">+BA53+BK53</f>
        <v>0</v>
      </c>
      <c r="BG53" s="48"/>
      <c r="BH53" s="48"/>
      <c r="BI53" s="48"/>
      <c r="BJ53" s="48"/>
      <c r="BK53" s="48"/>
      <c r="BL53" s="178"/>
      <c r="BM53" s="171"/>
      <c r="BN53" s="232" t="s">
        <v>637</v>
      </c>
      <c r="BO53" s="232"/>
      <c r="BP53" s="233"/>
      <c r="BQ53" s="208"/>
      <c r="BR53" s="199">
        <f t="shared" ref="BR53:CF53" si="88">SUM(BR5:BR52)</f>
        <v>12</v>
      </c>
      <c r="BS53" s="199">
        <f t="shared" si="88"/>
        <v>1</v>
      </c>
      <c r="BT53" s="199">
        <f t="shared" si="88"/>
        <v>8</v>
      </c>
      <c r="BU53" s="199">
        <f t="shared" si="88"/>
        <v>9</v>
      </c>
      <c r="BV53" s="199">
        <f t="shared" si="88"/>
        <v>6</v>
      </c>
      <c r="BW53" s="199">
        <f t="shared" si="88"/>
        <v>227</v>
      </c>
      <c r="BX53" s="199">
        <f t="shared" si="88"/>
        <v>75</v>
      </c>
      <c r="BY53" s="199">
        <f t="shared" si="88"/>
        <v>65</v>
      </c>
      <c r="BZ53" s="199">
        <f t="shared" si="88"/>
        <v>140</v>
      </c>
      <c r="CA53" s="199">
        <f t="shared" si="88"/>
        <v>30</v>
      </c>
      <c r="CB53" s="199">
        <f t="shared" si="88"/>
        <v>215</v>
      </c>
      <c r="CC53" s="199">
        <f t="shared" si="88"/>
        <v>74</v>
      </c>
      <c r="CD53" s="199">
        <f t="shared" si="88"/>
        <v>57</v>
      </c>
      <c r="CE53" s="199">
        <f t="shared" si="88"/>
        <v>131</v>
      </c>
      <c r="CF53" s="199">
        <f t="shared" si="88"/>
        <v>24</v>
      </c>
      <c r="CG53" s="171"/>
    </row>
    <row r="54" spans="1:85" ht="16.5" customHeight="1" x14ac:dyDescent="0.25">
      <c r="A54" s="178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8"/>
      <c r="R54" s="178"/>
      <c r="S54" s="323"/>
      <c r="T54" s="177"/>
      <c r="U54" s="175"/>
      <c r="V54" s="175"/>
      <c r="W54" s="175"/>
      <c r="X54" s="194"/>
      <c r="Y54" s="175"/>
      <c r="Z54" s="177"/>
      <c r="AA54" s="177"/>
      <c r="AB54" s="177"/>
      <c r="AC54" s="177"/>
      <c r="AD54" s="177"/>
      <c r="AE54" s="176"/>
      <c r="AF54" s="177"/>
      <c r="AG54" s="175"/>
      <c r="AH54" s="175"/>
      <c r="AI54" s="175"/>
      <c r="AJ54" s="194"/>
      <c r="AK54" s="175"/>
      <c r="AL54" s="177"/>
      <c r="AM54" s="177"/>
      <c r="AN54" s="177"/>
      <c r="AO54" s="177"/>
      <c r="AP54" s="177"/>
      <c r="AQ54" s="171"/>
      <c r="AR54" s="171"/>
      <c r="AS54" s="64">
        <v>6.5</v>
      </c>
      <c r="AT54" s="48">
        <v>9</v>
      </c>
      <c r="AU54" s="47" t="s">
        <v>171</v>
      </c>
      <c r="AV54" s="47" t="s">
        <v>21</v>
      </c>
      <c r="AW54" s="177">
        <v>1</v>
      </c>
      <c r="AX54" s="177">
        <v>0</v>
      </c>
      <c r="AY54" s="177">
        <v>1</v>
      </c>
      <c r="AZ54" s="177">
        <f t="shared" si="82"/>
        <v>1</v>
      </c>
      <c r="BA54" s="177">
        <v>0</v>
      </c>
      <c r="BB54" s="202">
        <f t="shared" si="83"/>
        <v>1</v>
      </c>
      <c r="BC54" s="177">
        <f t="shared" si="84"/>
        <v>0</v>
      </c>
      <c r="BD54" s="177">
        <f t="shared" si="85"/>
        <v>1</v>
      </c>
      <c r="BE54" s="177">
        <f t="shared" si="86"/>
        <v>1</v>
      </c>
      <c r="BF54" s="203">
        <f t="shared" si="87"/>
        <v>0</v>
      </c>
      <c r="BG54" s="48"/>
      <c r="BH54" s="48"/>
      <c r="BI54" s="48"/>
      <c r="BJ54" s="48"/>
      <c r="BK54" s="48"/>
      <c r="BL54" s="171"/>
      <c r="BM54" s="171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1"/>
    </row>
    <row r="55" spans="1:85" ht="16.5" customHeight="1" x14ac:dyDescent="0.25">
      <c r="A55" s="178"/>
      <c r="B55" s="184" t="s">
        <v>156</v>
      </c>
      <c r="C55" s="18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84"/>
      <c r="O55" s="184"/>
      <c r="P55" s="174"/>
      <c r="Q55" s="178"/>
      <c r="R55" s="178"/>
      <c r="S55" s="323"/>
      <c r="T55" s="177"/>
      <c r="U55" s="175"/>
      <c r="V55" s="175"/>
      <c r="W55" s="175"/>
      <c r="X55" s="194"/>
      <c r="Y55" s="175"/>
      <c r="Z55" s="177"/>
      <c r="AA55" s="177"/>
      <c r="AB55" s="177"/>
      <c r="AC55" s="177"/>
      <c r="AD55" s="177"/>
      <c r="AE55" s="176"/>
      <c r="AF55" s="177"/>
      <c r="AG55" s="175"/>
      <c r="AH55" s="175"/>
      <c r="AI55" s="175"/>
      <c r="AJ55" s="194"/>
      <c r="AK55" s="175"/>
      <c r="AL55" s="177"/>
      <c r="AM55" s="177"/>
      <c r="AN55" s="177"/>
      <c r="AO55" s="177"/>
      <c r="AP55" s="177"/>
      <c r="AQ55" s="171"/>
      <c r="AR55" s="171"/>
      <c r="AS55" s="64">
        <v>6</v>
      </c>
      <c r="AT55" s="48">
        <v>19</v>
      </c>
      <c r="AU55" s="47" t="s">
        <v>305</v>
      </c>
      <c r="AV55" s="47" t="s">
        <v>21</v>
      </c>
      <c r="AW55" s="177">
        <v>1</v>
      </c>
      <c r="AX55" s="177">
        <v>0</v>
      </c>
      <c r="AY55" s="177">
        <v>0</v>
      </c>
      <c r="AZ55" s="177">
        <f t="shared" si="82"/>
        <v>0</v>
      </c>
      <c r="BA55" s="177">
        <v>0</v>
      </c>
      <c r="BB55" s="202">
        <f t="shared" si="83"/>
        <v>1</v>
      </c>
      <c r="BC55" s="177">
        <f t="shared" si="84"/>
        <v>0</v>
      </c>
      <c r="BD55" s="177">
        <f t="shared" si="85"/>
        <v>0</v>
      </c>
      <c r="BE55" s="177">
        <f t="shared" si="86"/>
        <v>0</v>
      </c>
      <c r="BF55" s="203">
        <f t="shared" si="87"/>
        <v>0</v>
      </c>
      <c r="BG55" s="48"/>
      <c r="BH55" s="48"/>
      <c r="BI55" s="48"/>
      <c r="BJ55" s="48"/>
      <c r="BK55" s="48"/>
      <c r="BL55" s="171"/>
      <c r="BM55" s="171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171"/>
    </row>
    <row r="56" spans="1:85" ht="16.5" customHeight="1" x14ac:dyDescent="0.25">
      <c r="A56" s="178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8"/>
      <c r="R56" s="178"/>
      <c r="S56" s="323"/>
      <c r="T56" s="177"/>
      <c r="U56" s="175"/>
      <c r="V56" s="175"/>
      <c r="W56" s="175"/>
      <c r="X56" s="194"/>
      <c r="Y56" s="175"/>
      <c r="Z56" s="177"/>
      <c r="AA56" s="177"/>
      <c r="AB56" s="177"/>
      <c r="AC56" s="177"/>
      <c r="AD56" s="177"/>
      <c r="AE56" s="176"/>
      <c r="AF56" s="177"/>
      <c r="AG56" s="175"/>
      <c r="AH56" s="175"/>
      <c r="AI56" s="175"/>
      <c r="AJ56" s="194"/>
      <c r="AK56" s="175"/>
      <c r="AL56" s="177"/>
      <c r="AM56" s="177"/>
      <c r="AN56" s="177"/>
      <c r="AO56" s="177"/>
      <c r="AP56" s="177"/>
      <c r="AQ56" s="171"/>
      <c r="AR56" s="171"/>
      <c r="AS56" s="64">
        <v>8.5</v>
      </c>
      <c r="AT56" s="48"/>
      <c r="AU56" s="47" t="s">
        <v>135</v>
      </c>
      <c r="AV56" s="47" t="s">
        <v>21</v>
      </c>
      <c r="AW56" s="177"/>
      <c r="AX56" s="177"/>
      <c r="AY56" s="177"/>
      <c r="AZ56" s="177"/>
      <c r="BA56" s="177"/>
      <c r="BB56" s="202">
        <f t="shared" ref="BB56:BF59" si="89">+AW56+BG56</f>
        <v>5</v>
      </c>
      <c r="BC56" s="177">
        <f t="shared" si="89"/>
        <v>1</v>
      </c>
      <c r="BD56" s="177">
        <f t="shared" si="89"/>
        <v>1</v>
      </c>
      <c r="BE56" s="177">
        <f t="shared" si="89"/>
        <v>2</v>
      </c>
      <c r="BF56" s="203">
        <f t="shared" si="89"/>
        <v>0</v>
      </c>
      <c r="BG56" s="48">
        <v>5</v>
      </c>
      <c r="BH56" s="48">
        <v>1</v>
      </c>
      <c r="BI56" s="48">
        <v>1</v>
      </c>
      <c r="BJ56" s="48">
        <f>+BH56+BI56</f>
        <v>2</v>
      </c>
      <c r="BK56" s="48">
        <v>0</v>
      </c>
      <c r="BL56" s="171"/>
      <c r="BM56" s="171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171"/>
    </row>
    <row r="57" spans="1:85" ht="16.5" customHeight="1" x14ac:dyDescent="0.25">
      <c r="A57" s="178"/>
      <c r="B57" s="174"/>
      <c r="C57" s="184" t="s">
        <v>105</v>
      </c>
      <c r="D57" s="174"/>
      <c r="E57" s="174"/>
      <c r="F57" s="174"/>
      <c r="G57" s="174"/>
      <c r="H57" s="174"/>
      <c r="I57" s="184" t="s">
        <v>120</v>
      </c>
      <c r="J57" s="174"/>
      <c r="K57" s="174"/>
      <c r="L57" s="174"/>
      <c r="M57" s="174"/>
      <c r="N57" s="184" t="s">
        <v>121</v>
      </c>
      <c r="O57" s="174"/>
      <c r="P57" s="174"/>
      <c r="Q57" s="178"/>
      <c r="R57" s="178"/>
      <c r="S57" s="323"/>
      <c r="T57" s="177"/>
      <c r="U57" s="175"/>
      <c r="V57" s="175"/>
      <c r="W57" s="175"/>
      <c r="X57" s="194"/>
      <c r="Y57" s="175"/>
      <c r="Z57" s="177"/>
      <c r="AA57" s="177"/>
      <c r="AB57" s="177"/>
      <c r="AC57" s="177"/>
      <c r="AD57" s="177"/>
      <c r="AE57" s="176"/>
      <c r="AF57" s="177"/>
      <c r="AG57" s="175"/>
      <c r="AH57" s="175"/>
      <c r="AI57" s="175"/>
      <c r="AJ57" s="194"/>
      <c r="AK57" s="175"/>
      <c r="AL57" s="177"/>
      <c r="AM57" s="177"/>
      <c r="AN57" s="177"/>
      <c r="AO57" s="177"/>
      <c r="AP57" s="177"/>
      <c r="AQ57" s="171"/>
      <c r="AR57" s="171"/>
      <c r="AS57" s="64">
        <v>6</v>
      </c>
      <c r="AT57" s="48"/>
      <c r="AU57" s="47" t="s">
        <v>80</v>
      </c>
      <c r="AV57" s="47" t="s">
        <v>21</v>
      </c>
      <c r="AW57" s="177"/>
      <c r="AX57" s="177"/>
      <c r="AY57" s="177"/>
      <c r="AZ57" s="177"/>
      <c r="BA57" s="177"/>
      <c r="BB57" s="202">
        <f t="shared" si="89"/>
        <v>3</v>
      </c>
      <c r="BC57" s="177">
        <f t="shared" si="89"/>
        <v>0</v>
      </c>
      <c r="BD57" s="177">
        <f t="shared" si="89"/>
        <v>1</v>
      </c>
      <c r="BE57" s="177">
        <f t="shared" si="89"/>
        <v>1</v>
      </c>
      <c r="BF57" s="203">
        <f t="shared" si="89"/>
        <v>0</v>
      </c>
      <c r="BG57" s="48">
        <v>3</v>
      </c>
      <c r="BH57" s="48">
        <v>0</v>
      </c>
      <c r="BI57" s="48">
        <v>1</v>
      </c>
      <c r="BJ57" s="48">
        <f>+BH57+BI57</f>
        <v>1</v>
      </c>
      <c r="BK57" s="48">
        <v>0</v>
      </c>
      <c r="BL57" s="171"/>
      <c r="BM57" s="171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171"/>
    </row>
    <row r="58" spans="1:85" ht="16.5" customHeight="1" x14ac:dyDescent="0.25">
      <c r="A58" s="178"/>
      <c r="B58" s="174"/>
      <c r="C58" s="175" t="s">
        <v>190</v>
      </c>
      <c r="D58" s="175"/>
      <c r="E58" s="175"/>
      <c r="F58" s="175"/>
      <c r="G58" s="175"/>
      <c r="H58" s="175"/>
      <c r="I58" s="175" t="s">
        <v>698</v>
      </c>
      <c r="J58" s="175"/>
      <c r="K58" s="175"/>
      <c r="L58" s="175"/>
      <c r="M58" s="175"/>
      <c r="N58" s="175" t="s">
        <v>190</v>
      </c>
      <c r="O58" s="175"/>
      <c r="P58" s="174"/>
      <c r="Q58" s="171"/>
      <c r="R58" s="171"/>
      <c r="S58" s="321"/>
      <c r="T58" s="177"/>
      <c r="U58" s="175"/>
      <c r="V58" s="175"/>
      <c r="W58" s="175"/>
      <c r="X58" s="194"/>
      <c r="Y58" s="175"/>
      <c r="Z58" s="177"/>
      <c r="AA58" s="177"/>
      <c r="AB58" s="177"/>
      <c r="AC58" s="177"/>
      <c r="AD58" s="177"/>
      <c r="AE58" s="176"/>
      <c r="AF58" s="177"/>
      <c r="AG58" s="175"/>
      <c r="AH58" s="175"/>
      <c r="AI58" s="175"/>
      <c r="AJ58" s="194"/>
      <c r="AK58" s="175"/>
      <c r="AL58" s="177"/>
      <c r="AM58" s="177"/>
      <c r="AN58" s="177"/>
      <c r="AO58" s="177"/>
      <c r="AP58" s="177"/>
      <c r="AQ58" s="171"/>
      <c r="AR58" s="171"/>
      <c r="AS58" s="64">
        <v>6.5</v>
      </c>
      <c r="AT58" s="48"/>
      <c r="AU58" s="47" t="s">
        <v>148</v>
      </c>
      <c r="AV58" s="47" t="s">
        <v>21</v>
      </c>
      <c r="AW58" s="177"/>
      <c r="AX58" s="177"/>
      <c r="AY58" s="177"/>
      <c r="AZ58" s="177"/>
      <c r="BA58" s="177"/>
      <c r="BB58" s="202">
        <f t="shared" si="89"/>
        <v>6</v>
      </c>
      <c r="BC58" s="177">
        <f t="shared" si="89"/>
        <v>0</v>
      </c>
      <c r="BD58" s="177">
        <f t="shared" si="89"/>
        <v>1</v>
      </c>
      <c r="BE58" s="177">
        <f t="shared" si="89"/>
        <v>1</v>
      </c>
      <c r="BF58" s="203">
        <f t="shared" si="89"/>
        <v>2</v>
      </c>
      <c r="BG58" s="48">
        <v>6</v>
      </c>
      <c r="BH58" s="48">
        <v>0</v>
      </c>
      <c r="BI58" s="48">
        <v>1</v>
      </c>
      <c r="BJ58" s="48">
        <f>+BH58+BI58</f>
        <v>1</v>
      </c>
      <c r="BK58" s="48">
        <v>2</v>
      </c>
      <c r="BL58" s="171"/>
      <c r="BM58" s="171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171"/>
    </row>
    <row r="59" spans="1:85" ht="16.5" customHeight="1" thickBot="1" x14ac:dyDescent="0.3">
      <c r="A59" s="171"/>
      <c r="C59" s="175"/>
      <c r="D59" s="175"/>
      <c r="E59" s="175"/>
      <c r="F59" s="175"/>
      <c r="G59" s="175"/>
      <c r="H59" s="175"/>
      <c r="I59" s="175" t="s">
        <v>699</v>
      </c>
      <c r="J59" s="175"/>
      <c r="K59" s="175"/>
      <c r="L59" s="175"/>
      <c r="M59" s="175"/>
      <c r="N59" s="175"/>
      <c r="Q59" s="178"/>
      <c r="R59" s="178"/>
      <c r="S59" s="323"/>
      <c r="T59" s="177"/>
      <c r="U59" s="175"/>
      <c r="V59" s="175"/>
      <c r="W59" s="175"/>
      <c r="X59" s="194"/>
      <c r="Y59" s="175"/>
      <c r="Z59" s="177"/>
      <c r="AA59" s="177"/>
      <c r="AB59" s="177"/>
      <c r="AC59" s="177"/>
      <c r="AD59" s="177"/>
      <c r="AE59" s="176"/>
      <c r="AF59" s="177"/>
      <c r="AG59" s="175"/>
      <c r="AH59" s="175"/>
      <c r="AI59" s="175"/>
      <c r="AJ59" s="194"/>
      <c r="AK59" s="175"/>
      <c r="AL59" s="177"/>
      <c r="AM59" s="177"/>
      <c r="AN59" s="177"/>
      <c r="AO59" s="177"/>
      <c r="AP59" s="177"/>
      <c r="AQ59" s="171"/>
      <c r="AR59" s="171"/>
      <c r="AS59" s="33" t="s">
        <v>103</v>
      </c>
      <c r="AT59" s="216"/>
      <c r="AU59" s="216"/>
      <c r="AV59" s="216"/>
      <c r="AW59" s="217">
        <f>SUM(AW45:AW58)</f>
        <v>10</v>
      </c>
      <c r="AX59" s="217">
        <f>SUM(AX45:AX58)</f>
        <v>4</v>
      </c>
      <c r="AY59" s="217">
        <f>SUM(AY45:AY58)+AG11</f>
        <v>7</v>
      </c>
      <c r="AZ59" s="217">
        <f>+AY59+AX59</f>
        <v>11</v>
      </c>
      <c r="BA59" s="217">
        <f>SUM(BA45:BA58)</f>
        <v>0</v>
      </c>
      <c r="BB59" s="218">
        <f t="shared" si="89"/>
        <v>158</v>
      </c>
      <c r="BC59" s="217">
        <f t="shared" si="89"/>
        <v>23</v>
      </c>
      <c r="BD59" s="217">
        <f t="shared" si="89"/>
        <v>30</v>
      </c>
      <c r="BE59" s="217">
        <f t="shared" si="89"/>
        <v>53</v>
      </c>
      <c r="BF59" s="219">
        <f t="shared" si="89"/>
        <v>16</v>
      </c>
      <c r="BG59" s="217">
        <f>+SUM(BG45:BG58)</f>
        <v>148</v>
      </c>
      <c r="BH59" s="217">
        <f>+SUM(BH45:BH58)</f>
        <v>19</v>
      </c>
      <c r="BI59" s="217">
        <f>+SUM(BI45:BI58)+SUMIF($Y$35:$Y$42,"Eriton",$AI$35:$AI$42)</f>
        <v>23</v>
      </c>
      <c r="BJ59" s="217">
        <f>+BI59+BH59</f>
        <v>42</v>
      </c>
      <c r="BK59" s="217">
        <f>+SUM(BK45:BK58)+SUMIF($Y$35:$Y$42,"Eriton",$AH$35:$AH$42)</f>
        <v>16</v>
      </c>
      <c r="BL59" s="171"/>
      <c r="BM59" s="171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1"/>
    </row>
    <row r="60" spans="1:85" ht="16.5" customHeight="1" x14ac:dyDescent="0.2">
      <c r="A60" s="178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Q60" s="171"/>
      <c r="R60" s="171"/>
      <c r="S60" s="321"/>
      <c r="T60" s="177"/>
      <c r="U60" s="175"/>
      <c r="V60" s="175"/>
      <c r="W60" s="175"/>
      <c r="X60" s="194"/>
      <c r="Y60" s="175"/>
      <c r="Z60" s="177"/>
      <c r="AA60" s="177"/>
      <c r="AB60" s="177"/>
      <c r="AC60" s="177"/>
      <c r="AD60" s="177"/>
      <c r="AE60" s="176"/>
      <c r="AF60" s="177"/>
      <c r="AG60" s="175"/>
      <c r="AH60" s="175"/>
      <c r="AI60" s="175"/>
      <c r="AJ60" s="194"/>
      <c r="AK60" s="175"/>
      <c r="AL60" s="177"/>
      <c r="AM60" s="177"/>
      <c r="AN60" s="177"/>
      <c r="AO60" s="177"/>
      <c r="AP60" s="177"/>
      <c r="AQ60" s="171"/>
      <c r="AR60" s="171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1"/>
      <c r="BM60" s="171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171"/>
    </row>
    <row r="61" spans="1:85" ht="16.5" customHeight="1" x14ac:dyDescent="0.2">
      <c r="A61" s="171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Q61" s="178"/>
      <c r="R61" s="178"/>
      <c r="S61" s="323"/>
      <c r="T61" s="177"/>
      <c r="U61" s="175"/>
      <c r="V61" s="175"/>
      <c r="W61" s="175"/>
      <c r="X61" s="194"/>
      <c r="Y61" s="175"/>
      <c r="Z61" s="177"/>
      <c r="AA61" s="177"/>
      <c r="AB61" s="177"/>
      <c r="AC61" s="177"/>
      <c r="AD61" s="177"/>
      <c r="AE61" s="176"/>
      <c r="AF61" s="177"/>
      <c r="AG61" s="175"/>
      <c r="AH61" s="175"/>
      <c r="AI61" s="175"/>
      <c r="AJ61" s="194"/>
      <c r="AK61" s="175"/>
      <c r="AL61" s="177"/>
      <c r="AM61" s="177"/>
      <c r="AN61" s="177"/>
      <c r="AO61" s="177"/>
      <c r="AP61" s="177"/>
      <c r="AQ61" s="171"/>
      <c r="AR61" s="171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1"/>
      <c r="BM61" s="171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171"/>
    </row>
    <row r="62" spans="1:85" ht="16.5" customHeight="1" x14ac:dyDescent="0.2">
      <c r="A62" s="178"/>
      <c r="B62" s="174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4"/>
      <c r="Q62" s="171"/>
      <c r="R62" s="171"/>
      <c r="S62" s="321"/>
      <c r="T62" s="205"/>
      <c r="U62" s="408" t="s">
        <v>636</v>
      </c>
      <c r="V62" s="408"/>
      <c r="W62" s="408"/>
      <c r="X62" s="408"/>
      <c r="Y62" s="408"/>
      <c r="Z62" s="408"/>
      <c r="AA62" s="408"/>
      <c r="AB62" s="408"/>
      <c r="AC62" s="408"/>
      <c r="AD62" s="408"/>
      <c r="AE62" s="408"/>
      <c r="AF62" s="408"/>
      <c r="AG62" s="408"/>
      <c r="AH62" s="408"/>
      <c r="AI62" s="408"/>
      <c r="AJ62" s="408"/>
      <c r="AK62" s="408"/>
      <c r="AL62" s="408"/>
      <c r="AM62" s="408"/>
      <c r="AN62" s="408"/>
      <c r="AO62" s="408"/>
      <c r="AP62" s="177"/>
      <c r="AQ62" s="171"/>
      <c r="AR62" s="171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1"/>
      <c r="BM62" s="171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171"/>
    </row>
    <row r="63" spans="1:85" ht="16.5" customHeight="1" x14ac:dyDescent="0.2">
      <c r="A63" s="171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1"/>
      <c r="R63" s="171"/>
      <c r="S63" s="321"/>
      <c r="T63" s="176"/>
      <c r="U63" s="176"/>
      <c r="V63" s="17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171"/>
      <c r="AR63" s="171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1"/>
      <c r="BM63" s="171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171"/>
    </row>
    <row r="64" spans="1:85" ht="16.5" customHeight="1" x14ac:dyDescent="0.2">
      <c r="A64" s="171"/>
      <c r="Q64" s="171"/>
      <c r="R64" s="171"/>
      <c r="S64" s="321"/>
      <c r="T64" s="176"/>
      <c r="U64" s="235" t="str">
        <f>"Week "&amp;TEXT(C2+1,"##")</f>
        <v>Week 17</v>
      </c>
      <c r="V64" s="235"/>
      <c r="W64" s="235"/>
      <c r="X64" s="409">
        <f>7+E14</f>
        <v>44277</v>
      </c>
      <c r="Y64" s="409"/>
      <c r="Z64" s="236" t="s">
        <v>606</v>
      </c>
      <c r="AA64" s="237"/>
      <c r="AB64" s="237"/>
      <c r="AC64" s="238"/>
      <c r="AD64" s="227"/>
      <c r="AE64" s="174"/>
      <c r="AF64" s="174"/>
      <c r="AG64" s="235" t="str">
        <f>"Week "&amp;TEXT(C2+2,"##")</f>
        <v>Week 18</v>
      </c>
      <c r="AH64" s="235"/>
      <c r="AI64" s="235"/>
      <c r="AJ64" s="409">
        <f>+X64+7</f>
        <v>44284</v>
      </c>
      <c r="AK64" s="409"/>
      <c r="AL64" s="409"/>
      <c r="AM64" s="236" t="s">
        <v>687</v>
      </c>
      <c r="AN64" s="237"/>
      <c r="AO64" s="238"/>
      <c r="AP64" s="177"/>
      <c r="AQ64" s="171"/>
      <c r="AR64" s="171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1"/>
      <c r="BM64" s="171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171"/>
    </row>
    <row r="65" spans="1:85" ht="16.5" customHeight="1" thickBot="1" x14ac:dyDescent="0.25">
      <c r="A65" s="170"/>
      <c r="Q65" s="170"/>
      <c r="R65" s="170"/>
      <c r="S65" s="324"/>
      <c r="T65" s="174"/>
      <c r="U65" s="239" t="s">
        <v>106</v>
      </c>
      <c r="V65" s="239"/>
      <c r="W65" s="239"/>
      <c r="X65" s="239" t="s">
        <v>107</v>
      </c>
      <c r="Y65" s="421" t="s">
        <v>108</v>
      </c>
      <c r="Z65" s="421"/>
      <c r="AA65" s="421"/>
      <c r="AB65" s="175"/>
      <c r="AC65" s="227"/>
      <c r="AD65" s="227"/>
      <c r="AE65" s="174"/>
      <c r="AF65" s="174"/>
      <c r="AG65" s="239" t="s">
        <v>106</v>
      </c>
      <c r="AH65" s="239"/>
      <c r="AI65" s="239"/>
      <c r="AJ65" s="239" t="s">
        <v>107</v>
      </c>
      <c r="AK65" s="421" t="s">
        <v>108</v>
      </c>
      <c r="AL65" s="421"/>
      <c r="AM65" s="421"/>
      <c r="AN65" s="421"/>
      <c r="AO65" s="325"/>
      <c r="AP65" s="174"/>
      <c r="AQ65" s="240"/>
      <c r="AR65" s="171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1"/>
      <c r="BM65" s="171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171"/>
    </row>
    <row r="66" spans="1:85" ht="16.5" customHeight="1" x14ac:dyDescent="0.2">
      <c r="A66" s="170"/>
      <c r="Q66" s="170"/>
      <c r="R66" s="170"/>
      <c r="S66" s="324"/>
      <c r="T66" s="174"/>
      <c r="U66" s="418">
        <v>0.38541666666666669</v>
      </c>
      <c r="V66" s="418"/>
      <c r="W66" s="241"/>
      <c r="X66" s="183" t="s">
        <v>109</v>
      </c>
      <c r="Y66" s="427" t="s">
        <v>659</v>
      </c>
      <c r="Z66" s="427"/>
      <c r="AA66" s="427"/>
      <c r="AB66" s="242"/>
      <c r="AC66" s="174"/>
      <c r="AD66" s="243"/>
      <c r="AE66" s="174"/>
      <c r="AF66" s="174"/>
      <c r="AG66" s="418">
        <v>0.38541666666666669</v>
      </c>
      <c r="AH66" s="418"/>
      <c r="AI66" s="241"/>
      <c r="AJ66" s="183" t="s">
        <v>109</v>
      </c>
      <c r="AK66" s="428" t="s">
        <v>688</v>
      </c>
      <c r="AL66" s="428"/>
      <c r="AM66" s="428"/>
      <c r="AN66" s="428"/>
      <c r="AO66" s="326"/>
      <c r="AP66" s="174"/>
      <c r="AQ66" s="240"/>
      <c r="AR66" s="171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1"/>
      <c r="BM66" s="171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1"/>
    </row>
    <row r="67" spans="1:85" ht="16.5" customHeight="1" x14ac:dyDescent="0.2">
      <c r="A67" s="170"/>
      <c r="Q67" s="170"/>
      <c r="R67" s="170"/>
      <c r="S67" s="324"/>
      <c r="T67" s="174"/>
      <c r="U67" s="410">
        <v>0.38541666666666669</v>
      </c>
      <c r="V67" s="410"/>
      <c r="W67" s="241"/>
      <c r="X67" s="183" t="s">
        <v>110</v>
      </c>
      <c r="Y67" s="427" t="s">
        <v>660</v>
      </c>
      <c r="Z67" s="427"/>
      <c r="AA67" s="427"/>
      <c r="AB67" s="242"/>
      <c r="AC67" s="174"/>
      <c r="AD67" s="243"/>
      <c r="AE67" s="174"/>
      <c r="AF67" s="174"/>
      <c r="AG67" s="410">
        <v>0.38541666666666669</v>
      </c>
      <c r="AH67" s="410"/>
      <c r="AI67" s="241"/>
      <c r="AJ67" s="183" t="s">
        <v>110</v>
      </c>
      <c r="AK67" s="427" t="s">
        <v>691</v>
      </c>
      <c r="AL67" s="427"/>
      <c r="AM67" s="427"/>
      <c r="AN67" s="427"/>
      <c r="AO67" s="257"/>
      <c r="AP67" s="174"/>
      <c r="AQ67" s="240"/>
      <c r="AR67" s="171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1"/>
      <c r="BM67" s="171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1"/>
    </row>
    <row r="68" spans="1:85" ht="16.5" customHeight="1" x14ac:dyDescent="0.2">
      <c r="A68" s="170"/>
      <c r="B68" s="174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4"/>
      <c r="Q68" s="170"/>
      <c r="R68" s="170"/>
      <c r="S68" s="324"/>
      <c r="T68" s="174"/>
      <c r="U68" s="410">
        <v>0.42708333333333331</v>
      </c>
      <c r="V68" s="410"/>
      <c r="W68" s="241"/>
      <c r="X68" s="183" t="s">
        <v>109</v>
      </c>
      <c r="Y68" s="427" t="s">
        <v>661</v>
      </c>
      <c r="Z68" s="427"/>
      <c r="AA68" s="427"/>
      <c r="AB68" s="242"/>
      <c r="AC68" s="174"/>
      <c r="AD68" s="243"/>
      <c r="AE68" s="174"/>
      <c r="AF68" s="174"/>
      <c r="AG68" s="410">
        <v>0.42708333333333331</v>
      </c>
      <c r="AH68" s="410"/>
      <c r="AI68" s="241"/>
      <c r="AJ68" s="183" t="s">
        <v>109</v>
      </c>
      <c r="AK68" s="427" t="s">
        <v>689</v>
      </c>
      <c r="AL68" s="427"/>
      <c r="AM68" s="427"/>
      <c r="AN68" s="427"/>
      <c r="AO68" s="243"/>
      <c r="AP68" s="174"/>
      <c r="AQ68" s="240"/>
      <c r="AR68" s="171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1"/>
      <c r="BM68" s="171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1"/>
    </row>
    <row r="69" spans="1:85" ht="16.5" customHeight="1" x14ac:dyDescent="0.2">
      <c r="A69" s="170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0"/>
      <c r="R69" s="170"/>
      <c r="S69" s="324"/>
      <c r="T69" s="174"/>
      <c r="U69" s="410">
        <v>0.42708333333333331</v>
      </c>
      <c r="V69" s="410"/>
      <c r="W69" s="241"/>
      <c r="X69" s="183" t="s">
        <v>110</v>
      </c>
      <c r="Y69" s="427" t="s">
        <v>662</v>
      </c>
      <c r="Z69" s="427"/>
      <c r="AA69" s="427"/>
      <c r="AB69" s="176"/>
      <c r="AC69" s="176"/>
      <c r="AD69" s="243"/>
      <c r="AE69" s="174"/>
      <c r="AF69" s="174"/>
      <c r="AG69" s="410">
        <v>0.42708333333333331</v>
      </c>
      <c r="AH69" s="410"/>
      <c r="AI69" s="241"/>
      <c r="AJ69" s="183" t="s">
        <v>110</v>
      </c>
      <c r="AK69" s="427" t="s">
        <v>690</v>
      </c>
      <c r="AL69" s="427"/>
      <c r="AM69" s="427"/>
      <c r="AN69" s="427"/>
      <c r="AO69" s="243"/>
      <c r="AP69" s="174"/>
      <c r="AQ69" s="240"/>
      <c r="AR69" s="171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1"/>
      <c r="BM69" s="171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1"/>
    </row>
    <row r="70" spans="1:85" ht="16.5" customHeight="1" x14ac:dyDescent="0.2">
      <c r="A70" s="170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0"/>
      <c r="R70" s="170"/>
      <c r="S70" s="324"/>
      <c r="T70" s="174"/>
      <c r="U70" s="241"/>
      <c r="V70" s="241"/>
      <c r="W70" s="241"/>
      <c r="X70" s="183"/>
      <c r="Y70" s="243"/>
      <c r="Z70" s="243"/>
      <c r="AA70" s="243"/>
      <c r="AB70" s="176"/>
      <c r="AC70" s="176"/>
      <c r="AD70" s="243"/>
      <c r="AE70" s="174"/>
      <c r="AF70" s="174"/>
      <c r="AG70" s="241"/>
      <c r="AH70" s="241"/>
      <c r="AI70" s="241"/>
      <c r="AJ70" s="183"/>
      <c r="AK70" s="243"/>
      <c r="AL70" s="243"/>
      <c r="AM70" s="243"/>
      <c r="AN70" s="243"/>
      <c r="AO70" s="243"/>
      <c r="AP70" s="174"/>
      <c r="AQ70" s="240"/>
      <c r="AR70" s="171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1"/>
      <c r="BM70" s="171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171"/>
    </row>
    <row r="71" spans="1:85" ht="16.5" customHeight="1" x14ac:dyDescent="0.2">
      <c r="A71" s="170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0"/>
      <c r="R71" s="170"/>
      <c r="S71" s="324"/>
      <c r="T71" s="174"/>
      <c r="U71" s="241"/>
      <c r="V71" s="241"/>
      <c r="W71" s="241"/>
      <c r="X71" s="183"/>
      <c r="Y71" s="243"/>
      <c r="Z71" s="243"/>
      <c r="AA71" s="243"/>
      <c r="AB71" s="176"/>
      <c r="AC71" s="176"/>
      <c r="AD71" s="243"/>
      <c r="AE71" s="174"/>
      <c r="AF71" s="174"/>
      <c r="AG71" s="241"/>
      <c r="AH71" s="241"/>
      <c r="AI71" s="241"/>
      <c r="AJ71" s="183"/>
      <c r="AK71" s="243"/>
      <c r="AL71" s="243"/>
      <c r="AM71" s="243"/>
      <c r="AN71" s="243"/>
      <c r="AO71" s="243"/>
      <c r="AP71" s="174"/>
      <c r="AQ71" s="240"/>
      <c r="AR71" s="171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1"/>
      <c r="BM71" s="171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171"/>
    </row>
    <row r="72" spans="1:85" ht="16.5" customHeight="1" x14ac:dyDescent="0.2">
      <c r="A72" s="170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5"/>
      <c r="O72" s="174"/>
      <c r="P72" s="174"/>
      <c r="Q72" s="170"/>
      <c r="R72" s="170"/>
      <c r="S72" s="32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240"/>
      <c r="AR72" s="171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1"/>
      <c r="BM72" s="171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171"/>
    </row>
    <row r="73" spans="1:85" ht="16.5" customHeight="1" x14ac:dyDescent="0.2">
      <c r="A73" s="170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240"/>
      <c r="AR73" s="171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171"/>
      <c r="BM73" s="171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171"/>
    </row>
    <row r="74" spans="1:85" ht="16.5" customHeight="1" x14ac:dyDescent="0.2">
      <c r="A74" s="170"/>
      <c r="B74" s="407" t="s">
        <v>669</v>
      </c>
      <c r="C74" s="407"/>
      <c r="D74" s="407"/>
      <c r="E74" s="407"/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407"/>
      <c r="Q74" s="170"/>
      <c r="R74" s="170"/>
      <c r="S74" s="170"/>
      <c r="T74" s="407" t="s">
        <v>638</v>
      </c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240"/>
      <c r="AR74" s="171"/>
      <c r="AS74" s="430" t="s">
        <v>622</v>
      </c>
      <c r="AT74" s="430"/>
      <c r="AU74" s="430"/>
      <c r="AV74" s="430"/>
      <c r="AW74" s="430"/>
      <c r="AX74" s="430"/>
      <c r="AY74" s="430"/>
      <c r="AZ74" s="430"/>
      <c r="BA74" s="430"/>
      <c r="BB74" s="430"/>
      <c r="BC74" s="430"/>
      <c r="BD74" s="430"/>
      <c r="BE74" s="430"/>
      <c r="BF74" s="430"/>
      <c r="BG74" s="430"/>
      <c r="BH74" s="430"/>
      <c r="BI74" s="430"/>
      <c r="BJ74" s="430"/>
      <c r="BK74" s="430"/>
      <c r="BL74" s="171"/>
      <c r="BM74" s="171"/>
      <c r="BN74" s="430" t="s">
        <v>639</v>
      </c>
      <c r="BO74" s="430"/>
      <c r="BP74" s="430"/>
      <c r="BQ74" s="430"/>
      <c r="BR74" s="430"/>
      <c r="BS74" s="430"/>
      <c r="BT74" s="430"/>
      <c r="BU74" s="430"/>
      <c r="BV74" s="430"/>
      <c r="BW74" s="430"/>
      <c r="BX74" s="430"/>
      <c r="BY74" s="430"/>
      <c r="BZ74" s="430"/>
      <c r="CA74" s="430"/>
      <c r="CB74" s="430"/>
      <c r="CC74" s="430"/>
      <c r="CD74" s="430"/>
      <c r="CE74" s="430"/>
      <c r="CF74" s="430"/>
      <c r="CG74" s="171"/>
    </row>
    <row r="75" spans="1:85" ht="16.5" customHeight="1" x14ac:dyDescent="0.2">
      <c r="A75" s="170"/>
      <c r="B75" s="183" t="s">
        <v>146</v>
      </c>
      <c r="C75" s="183">
        <f>+C2</f>
        <v>16</v>
      </c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244"/>
      <c r="Q75" s="170"/>
      <c r="R75" s="170"/>
      <c r="S75" s="324"/>
      <c r="AL75" s="183"/>
      <c r="AM75" s="183"/>
      <c r="AN75" s="183"/>
      <c r="AO75" s="183"/>
      <c r="AP75" s="183"/>
      <c r="AQ75" s="170"/>
      <c r="AR75" s="171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1"/>
      <c r="BM75" s="171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1"/>
    </row>
    <row r="76" spans="1:85" ht="16.5" customHeight="1" thickBot="1" x14ac:dyDescent="0.25">
      <c r="A76" s="171"/>
      <c r="B76" s="174"/>
      <c r="C76" s="174"/>
      <c r="D76" s="180" t="s">
        <v>123</v>
      </c>
      <c r="E76" s="180"/>
      <c r="F76" s="180"/>
      <c r="G76" s="182" t="s">
        <v>2</v>
      </c>
      <c r="H76" s="182"/>
      <c r="I76" s="182" t="s">
        <v>4</v>
      </c>
      <c r="J76" s="182" t="s">
        <v>30</v>
      </c>
      <c r="K76" s="182" t="s">
        <v>31</v>
      </c>
      <c r="L76" s="340" t="s">
        <v>32</v>
      </c>
      <c r="M76" s="182" t="s">
        <v>3</v>
      </c>
      <c r="N76" s="174"/>
      <c r="O76" s="174"/>
      <c r="P76" s="174"/>
      <c r="Q76" s="171"/>
      <c r="R76" s="171"/>
      <c r="S76" s="321"/>
      <c r="T76" s="408" t="s">
        <v>654</v>
      </c>
      <c r="U76" s="408"/>
      <c r="V76" s="408"/>
      <c r="W76" s="408"/>
      <c r="X76" s="408"/>
      <c r="Y76" s="408"/>
      <c r="Z76" s="408"/>
      <c r="AA76" s="408"/>
      <c r="AB76" s="408"/>
      <c r="AC76" s="408"/>
      <c r="AD76" s="408"/>
      <c r="AE76" s="408"/>
      <c r="AF76" s="408"/>
      <c r="AG76" s="408"/>
      <c r="AH76" s="408"/>
      <c r="AI76" s="408"/>
      <c r="AJ76" s="408"/>
      <c r="AK76" s="408"/>
      <c r="AL76" s="408"/>
      <c r="AM76" s="408"/>
      <c r="AN76" s="177"/>
      <c r="AO76" s="177"/>
      <c r="AP76" s="177"/>
      <c r="AQ76" s="171"/>
      <c r="AR76" s="171"/>
      <c r="AS76" s="174"/>
      <c r="AT76" s="174"/>
      <c r="AU76" s="174"/>
      <c r="AV76" s="174"/>
      <c r="AW76" s="407" t="s">
        <v>654</v>
      </c>
      <c r="AX76" s="407"/>
      <c r="AY76" s="407"/>
      <c r="AZ76" s="407"/>
      <c r="BA76" s="415"/>
      <c r="BB76" s="416" t="s">
        <v>652</v>
      </c>
      <c r="BC76" s="408"/>
      <c r="BD76" s="408"/>
      <c r="BE76" s="408"/>
      <c r="BF76" s="417"/>
      <c r="BG76" s="407" t="s">
        <v>663</v>
      </c>
      <c r="BH76" s="407"/>
      <c r="BI76" s="407"/>
      <c r="BJ76" s="407"/>
      <c r="BK76" s="407"/>
      <c r="BL76" s="171"/>
      <c r="BM76" s="171"/>
      <c r="BN76" s="174"/>
      <c r="BO76" s="174"/>
      <c r="BP76" s="174"/>
      <c r="BQ76" s="174"/>
      <c r="BR76" s="407" t="s">
        <v>654</v>
      </c>
      <c r="BS76" s="407"/>
      <c r="BT76" s="407"/>
      <c r="BU76" s="407"/>
      <c r="BV76" s="415"/>
      <c r="BW76" s="416" t="s">
        <v>652</v>
      </c>
      <c r="BX76" s="408"/>
      <c r="BY76" s="408"/>
      <c r="BZ76" s="408"/>
      <c r="CA76" s="417"/>
      <c r="CB76" s="407" t="s">
        <v>663</v>
      </c>
      <c r="CC76" s="407"/>
      <c r="CD76" s="407"/>
      <c r="CE76" s="407"/>
      <c r="CF76" s="407"/>
      <c r="CG76" s="171"/>
    </row>
    <row r="77" spans="1:85" ht="16.5" customHeight="1" thickBot="1" x14ac:dyDescent="0.3">
      <c r="A77" s="171"/>
      <c r="B77" s="174"/>
      <c r="C77" s="174"/>
      <c r="D77" s="47" t="s">
        <v>91</v>
      </c>
      <c r="G77" s="47" t="s">
        <v>309</v>
      </c>
      <c r="I77" s="177">
        <v>1</v>
      </c>
      <c r="J77" s="177">
        <v>2</v>
      </c>
      <c r="K77" s="177">
        <v>2</v>
      </c>
      <c r="L77" s="318">
        <f t="shared" ref="L77:L92" si="90">+K77+J77</f>
        <v>4</v>
      </c>
      <c r="M77" s="177">
        <v>0</v>
      </c>
      <c r="N77" s="174"/>
      <c r="O77" s="174"/>
      <c r="P77" s="174"/>
      <c r="Q77" s="170"/>
      <c r="R77" s="170"/>
      <c r="S77" s="324"/>
      <c r="AL77" s="174"/>
      <c r="AM77" s="177"/>
      <c r="AN77" s="177"/>
      <c r="AO77" s="177"/>
      <c r="AP77" s="177"/>
      <c r="AQ77" s="170"/>
      <c r="AR77" s="171"/>
      <c r="AS77" s="186" t="s">
        <v>28</v>
      </c>
      <c r="AT77" s="186"/>
      <c r="AU77" s="186"/>
      <c r="AV77" s="187" t="s">
        <v>29</v>
      </c>
      <c r="AW77" s="171" t="s">
        <v>4</v>
      </c>
      <c r="AX77" s="171" t="s">
        <v>30</v>
      </c>
      <c r="AY77" s="171" t="s">
        <v>31</v>
      </c>
      <c r="AZ77" s="188" t="s">
        <v>32</v>
      </c>
      <c r="BA77" s="171" t="s">
        <v>3</v>
      </c>
      <c r="BB77" s="189" t="s">
        <v>4</v>
      </c>
      <c r="BC77" s="190" t="s">
        <v>30</v>
      </c>
      <c r="BD77" s="190" t="s">
        <v>31</v>
      </c>
      <c r="BE77" s="190" t="s">
        <v>32</v>
      </c>
      <c r="BF77" s="191" t="s">
        <v>3</v>
      </c>
      <c r="BG77" s="188" t="s">
        <v>4</v>
      </c>
      <c r="BH77" s="188" t="s">
        <v>30</v>
      </c>
      <c r="BI77" s="188" t="s">
        <v>31</v>
      </c>
      <c r="BJ77" s="188" t="s">
        <v>32</v>
      </c>
      <c r="BK77" s="188" t="s">
        <v>3</v>
      </c>
      <c r="BL77" s="171"/>
      <c r="BM77" s="171"/>
      <c r="BN77" s="192" t="s">
        <v>28</v>
      </c>
      <c r="BO77" s="192"/>
      <c r="BP77" s="192"/>
      <c r="BQ77" s="193"/>
      <c r="BR77" s="188" t="s">
        <v>4</v>
      </c>
      <c r="BS77" s="188" t="s">
        <v>30</v>
      </c>
      <c r="BT77" s="188" t="s">
        <v>31</v>
      </c>
      <c r="BU77" s="188" t="s">
        <v>32</v>
      </c>
      <c r="BV77" s="188" t="s">
        <v>3</v>
      </c>
      <c r="BW77" s="189" t="s">
        <v>4</v>
      </c>
      <c r="BX77" s="190" t="s">
        <v>30</v>
      </c>
      <c r="BY77" s="190" t="s">
        <v>31</v>
      </c>
      <c r="BZ77" s="190" t="s">
        <v>32</v>
      </c>
      <c r="CA77" s="191" t="s">
        <v>3</v>
      </c>
      <c r="CB77" s="188" t="s">
        <v>4</v>
      </c>
      <c r="CC77" s="188" t="s">
        <v>30</v>
      </c>
      <c r="CD77" s="188" t="s">
        <v>31</v>
      </c>
      <c r="CE77" s="188" t="s">
        <v>32</v>
      </c>
      <c r="CF77" s="188" t="s">
        <v>3</v>
      </c>
      <c r="CG77" s="171"/>
    </row>
    <row r="78" spans="1:85" ht="16.5" customHeight="1" thickBot="1" x14ac:dyDescent="0.3">
      <c r="A78" s="171"/>
      <c r="B78" s="174"/>
      <c r="C78" s="174"/>
      <c r="D78" s="47" t="s">
        <v>265</v>
      </c>
      <c r="G78" s="47" t="s">
        <v>309</v>
      </c>
      <c r="I78" s="177">
        <v>1</v>
      </c>
      <c r="J78" s="177">
        <v>3</v>
      </c>
      <c r="K78" s="177">
        <v>0</v>
      </c>
      <c r="L78" s="318">
        <f t="shared" si="90"/>
        <v>3</v>
      </c>
      <c r="M78" s="177">
        <v>0</v>
      </c>
      <c r="N78" s="174"/>
      <c r="O78" s="174"/>
      <c r="P78" s="174"/>
      <c r="Q78" s="170"/>
      <c r="R78" s="170"/>
      <c r="S78" s="324"/>
      <c r="T78" s="67" t="s">
        <v>310</v>
      </c>
      <c r="U78" s="245" t="s">
        <v>145</v>
      </c>
      <c r="V78" s="245"/>
      <c r="W78" s="245"/>
      <c r="X78" s="245"/>
      <c r="Y78" s="245"/>
      <c r="Z78" s="245"/>
      <c r="AA78" s="190"/>
      <c r="AB78" s="168" t="s">
        <v>4</v>
      </c>
      <c r="AC78" s="168" t="s">
        <v>8</v>
      </c>
      <c r="AD78" s="168" t="s">
        <v>9</v>
      </c>
      <c r="AE78" s="168" t="s">
        <v>10</v>
      </c>
      <c r="AF78" s="414" t="s">
        <v>129</v>
      </c>
      <c r="AG78" s="414"/>
      <c r="AH78" s="168" t="s">
        <v>3</v>
      </c>
      <c r="AI78" s="168" t="s">
        <v>130</v>
      </c>
      <c r="AJ78" s="168" t="s">
        <v>5</v>
      </c>
      <c r="AK78" s="168" t="s">
        <v>7</v>
      </c>
      <c r="AL78" s="168" t="s">
        <v>6</v>
      </c>
      <c r="AM78" s="168" t="s">
        <v>131</v>
      </c>
      <c r="AN78" s="177"/>
      <c r="AO78" s="177"/>
      <c r="AP78" s="177"/>
      <c r="AQ78" s="170"/>
      <c r="AR78" s="171"/>
      <c r="AS78" s="28" t="s">
        <v>173</v>
      </c>
      <c r="AT78" s="197"/>
      <c r="AU78" s="197"/>
      <c r="AV78" s="30" t="s">
        <v>178</v>
      </c>
      <c r="AW78" s="199">
        <v>2</v>
      </c>
      <c r="AX78" s="199">
        <v>0</v>
      </c>
      <c r="AY78" s="199">
        <v>1</v>
      </c>
      <c r="AZ78" s="177">
        <f t="shared" ref="AZ78:AZ88" si="91">+AY78+AX78</f>
        <v>1</v>
      </c>
      <c r="BA78" s="199">
        <v>0</v>
      </c>
      <c r="BB78" s="200">
        <f t="shared" ref="BB78:BF88" si="92">+AW78+BG78</f>
        <v>14</v>
      </c>
      <c r="BC78" s="199">
        <f t="shared" si="92"/>
        <v>14</v>
      </c>
      <c r="BD78" s="199">
        <f t="shared" si="92"/>
        <v>5</v>
      </c>
      <c r="BE78" s="177">
        <f t="shared" si="92"/>
        <v>19</v>
      </c>
      <c r="BF78" s="201">
        <f t="shared" si="92"/>
        <v>2</v>
      </c>
      <c r="BG78" s="31">
        <v>12</v>
      </c>
      <c r="BH78" s="31">
        <v>14</v>
      </c>
      <c r="BI78" s="31">
        <v>4</v>
      </c>
      <c r="BJ78" s="31">
        <f t="shared" ref="BJ78:BJ88" si="93">+BH78+BI78</f>
        <v>18</v>
      </c>
      <c r="BK78" s="31">
        <v>2</v>
      </c>
      <c r="BL78" s="171"/>
      <c r="BM78" s="171"/>
      <c r="BN78" s="64">
        <v>8</v>
      </c>
      <c r="BP78" s="47" t="s">
        <v>45</v>
      </c>
      <c r="BQ78" s="174"/>
      <c r="BR78" s="177">
        <v>0</v>
      </c>
      <c r="BS78" s="177">
        <v>0</v>
      </c>
      <c r="BT78" s="177">
        <v>0</v>
      </c>
      <c r="BU78" s="177">
        <f>+BS78+BT78</f>
        <v>0</v>
      </c>
      <c r="BV78" s="177">
        <v>0</v>
      </c>
      <c r="BW78" s="202">
        <f t="shared" ref="BW78:BY85" si="94">+CB78+BR78</f>
        <v>1</v>
      </c>
      <c r="BX78" s="177">
        <f t="shared" si="94"/>
        <v>1</v>
      </c>
      <c r="BY78" s="177">
        <f t="shared" si="94"/>
        <v>0</v>
      </c>
      <c r="BZ78" s="177">
        <f>+BX78+BY78</f>
        <v>1</v>
      </c>
      <c r="CA78" s="203">
        <f t="shared" ref="CA78:CA85" si="95">+CF78+BV78</f>
        <v>0</v>
      </c>
      <c r="CB78" s="48">
        <v>1</v>
      </c>
      <c r="CC78" s="48">
        <v>1</v>
      </c>
      <c r="CD78" s="48">
        <v>0</v>
      </c>
      <c r="CE78" s="48">
        <f t="shared" ref="CE78:CE93" si="96">+CC78+CD78</f>
        <v>1</v>
      </c>
      <c r="CF78" s="48">
        <v>0</v>
      </c>
      <c r="CG78" s="171"/>
    </row>
    <row r="79" spans="1:85" ht="16.5" customHeight="1" thickBot="1" x14ac:dyDescent="0.3">
      <c r="A79" s="171"/>
      <c r="B79" s="174"/>
      <c r="C79" s="174"/>
      <c r="D79" s="47" t="s">
        <v>401</v>
      </c>
      <c r="G79" s="47" t="s">
        <v>308</v>
      </c>
      <c r="I79" s="177">
        <v>1</v>
      </c>
      <c r="J79" s="177">
        <v>3</v>
      </c>
      <c r="K79" s="177">
        <v>0</v>
      </c>
      <c r="L79" s="318">
        <f t="shared" si="90"/>
        <v>3</v>
      </c>
      <c r="M79" s="177">
        <v>0</v>
      </c>
      <c r="N79" s="174"/>
      <c r="O79" s="174"/>
      <c r="P79" s="174"/>
      <c r="Q79" s="171"/>
      <c r="R79" s="171"/>
      <c r="S79" s="321"/>
      <c r="T79" s="118">
        <v>7.5</v>
      </c>
      <c r="U79" s="76" t="s">
        <v>98</v>
      </c>
      <c r="V79" s="76"/>
      <c r="W79" s="76"/>
      <c r="X79" s="76"/>
      <c r="Y79" s="119"/>
      <c r="Z79" s="76"/>
      <c r="AA79" s="58"/>
      <c r="AB79" s="58">
        <v>1</v>
      </c>
      <c r="AC79" s="58">
        <v>1</v>
      </c>
      <c r="AD79" s="58">
        <v>0</v>
      </c>
      <c r="AE79" s="58">
        <v>0</v>
      </c>
      <c r="AF79" s="413">
        <f t="shared" ref="AF79" si="97">(2*AC79+AE79)/(2*AB79)</f>
        <v>1</v>
      </c>
      <c r="AG79" s="413"/>
      <c r="AH79" s="58">
        <v>0</v>
      </c>
      <c r="AI79" s="58">
        <v>0</v>
      </c>
      <c r="AJ79" s="58">
        <v>1</v>
      </c>
      <c r="AK79" s="58">
        <v>0</v>
      </c>
      <c r="AL79" s="58">
        <v>0</v>
      </c>
      <c r="AM79" s="120">
        <f t="shared" ref="AM79" si="98">+AJ79/AB79</f>
        <v>1</v>
      </c>
      <c r="AN79" s="177"/>
      <c r="AO79" s="177"/>
      <c r="AP79" s="177"/>
      <c r="AQ79" s="171"/>
      <c r="AR79" s="171"/>
      <c r="AS79" s="64">
        <v>9</v>
      </c>
      <c r="AT79" s="48">
        <v>9</v>
      </c>
      <c r="AU79" s="47" t="s">
        <v>158</v>
      </c>
      <c r="AV79" s="32" t="s">
        <v>179</v>
      </c>
      <c r="AW79" s="177">
        <v>1</v>
      </c>
      <c r="AX79" s="177">
        <v>0</v>
      </c>
      <c r="AY79" s="177">
        <v>2</v>
      </c>
      <c r="AZ79" s="177">
        <f t="shared" si="91"/>
        <v>2</v>
      </c>
      <c r="BA79" s="177">
        <v>0</v>
      </c>
      <c r="BB79" s="202">
        <f t="shared" si="92"/>
        <v>16</v>
      </c>
      <c r="BC79" s="177">
        <f t="shared" si="92"/>
        <v>19</v>
      </c>
      <c r="BD79" s="177">
        <f t="shared" si="92"/>
        <v>10</v>
      </c>
      <c r="BE79" s="177">
        <f t="shared" si="92"/>
        <v>29</v>
      </c>
      <c r="BF79" s="203">
        <f t="shared" si="92"/>
        <v>2</v>
      </c>
      <c r="BG79" s="48">
        <v>15</v>
      </c>
      <c r="BH79" s="48">
        <v>19</v>
      </c>
      <c r="BI79" s="48">
        <v>8</v>
      </c>
      <c r="BJ79" s="48">
        <f t="shared" si="93"/>
        <v>27</v>
      </c>
      <c r="BK79" s="48">
        <v>2</v>
      </c>
      <c r="BL79" s="171"/>
      <c r="BM79" s="171"/>
      <c r="BN79" s="64">
        <v>6.5</v>
      </c>
      <c r="BP79" s="47" t="s">
        <v>161</v>
      </c>
      <c r="BQ79" s="174"/>
      <c r="BR79" s="177">
        <v>0</v>
      </c>
      <c r="BS79" s="177">
        <v>0</v>
      </c>
      <c r="BT79" s="177">
        <v>0</v>
      </c>
      <c r="BU79" s="177">
        <f t="shared" ref="BU79:BU93" si="99">+BS79+BT79</f>
        <v>0</v>
      </c>
      <c r="BV79" s="177">
        <v>0</v>
      </c>
      <c r="BW79" s="202">
        <f t="shared" si="94"/>
        <v>1</v>
      </c>
      <c r="BX79" s="177">
        <f t="shared" si="94"/>
        <v>0</v>
      </c>
      <c r="BY79" s="177">
        <f t="shared" si="94"/>
        <v>1</v>
      </c>
      <c r="BZ79" s="177">
        <f t="shared" ref="BZ79:BZ85" si="100">+BX79+BY79</f>
        <v>1</v>
      </c>
      <c r="CA79" s="203">
        <f t="shared" si="95"/>
        <v>0</v>
      </c>
      <c r="CB79" s="48">
        <v>1</v>
      </c>
      <c r="CC79" s="48">
        <v>0</v>
      </c>
      <c r="CD79" s="48">
        <v>1</v>
      </c>
      <c r="CE79" s="48">
        <f t="shared" si="96"/>
        <v>1</v>
      </c>
      <c r="CF79" s="48">
        <v>0</v>
      </c>
      <c r="CG79" s="171"/>
    </row>
    <row r="80" spans="1:85" ht="16.5" customHeight="1" x14ac:dyDescent="0.25">
      <c r="A80" s="171"/>
      <c r="B80" s="174"/>
      <c r="C80" s="174"/>
      <c r="D80" s="47" t="s">
        <v>150</v>
      </c>
      <c r="G80" s="175" t="s">
        <v>177</v>
      </c>
      <c r="I80" s="177">
        <v>1</v>
      </c>
      <c r="J80" s="177">
        <v>2</v>
      </c>
      <c r="K80" s="177">
        <v>1</v>
      </c>
      <c r="L80" s="318">
        <f t="shared" si="90"/>
        <v>3</v>
      </c>
      <c r="M80" s="177">
        <v>2</v>
      </c>
      <c r="N80" s="174"/>
      <c r="O80" s="174"/>
      <c r="P80" s="174"/>
      <c r="Q80" s="171"/>
      <c r="R80" s="171"/>
      <c r="S80" s="321"/>
      <c r="T80" s="208"/>
      <c r="U80" s="214"/>
      <c r="V80" s="215" t="s">
        <v>656</v>
      </c>
      <c r="W80" s="214"/>
      <c r="X80" s="214"/>
      <c r="Y80" s="215"/>
      <c r="Z80" s="199"/>
      <c r="AA80" s="199"/>
      <c r="AB80" s="68">
        <f>SUM(AB79)</f>
        <v>1</v>
      </c>
      <c r="AC80" s="68">
        <f t="shared" ref="AC80:AE80" si="101">SUM(AC79)</f>
        <v>1</v>
      </c>
      <c r="AD80" s="68">
        <f t="shared" si="101"/>
        <v>0</v>
      </c>
      <c r="AE80" s="68">
        <f t="shared" si="101"/>
        <v>0</v>
      </c>
      <c r="AF80" s="413">
        <f>(2*AC80+AE80)/(2*AB80)</f>
        <v>1</v>
      </c>
      <c r="AG80" s="413"/>
      <c r="AH80" s="68">
        <f t="shared" ref="AH80" si="102">SUM(AH79)</f>
        <v>0</v>
      </c>
      <c r="AI80" s="68">
        <f t="shared" ref="AI80" si="103">SUM(AI79)</f>
        <v>0</v>
      </c>
      <c r="AJ80" s="68">
        <f t="shared" ref="AJ80" si="104">SUM(AJ79)</f>
        <v>1</v>
      </c>
      <c r="AK80" s="68">
        <f t="shared" ref="AK80" si="105">SUM(AK79)</f>
        <v>0</v>
      </c>
      <c r="AL80" s="68">
        <f t="shared" ref="AL80" si="106">SUM(AL79)</f>
        <v>0</v>
      </c>
      <c r="AM80" s="85">
        <f>+AJ80/AB80</f>
        <v>1</v>
      </c>
      <c r="AN80" s="177"/>
      <c r="AO80" s="177"/>
      <c r="AP80" s="177"/>
      <c r="AQ80" s="171"/>
      <c r="AR80" s="171"/>
      <c r="AS80" s="64">
        <v>7.5</v>
      </c>
      <c r="AT80" s="48">
        <v>4</v>
      </c>
      <c r="AU80" s="47" t="s">
        <v>37</v>
      </c>
      <c r="AV80" s="32" t="s">
        <v>179</v>
      </c>
      <c r="AW80" s="177">
        <v>1</v>
      </c>
      <c r="AX80" s="177">
        <v>1</v>
      </c>
      <c r="AY80" s="177">
        <v>0</v>
      </c>
      <c r="AZ80" s="177">
        <f t="shared" si="91"/>
        <v>1</v>
      </c>
      <c r="BA80" s="177">
        <v>0</v>
      </c>
      <c r="BB80" s="202">
        <f t="shared" si="92"/>
        <v>16</v>
      </c>
      <c r="BC80" s="177">
        <f t="shared" si="92"/>
        <v>5</v>
      </c>
      <c r="BD80" s="177">
        <f t="shared" si="92"/>
        <v>13</v>
      </c>
      <c r="BE80" s="177">
        <f t="shared" si="92"/>
        <v>18</v>
      </c>
      <c r="BF80" s="203">
        <f t="shared" si="92"/>
        <v>4</v>
      </c>
      <c r="BG80" s="48">
        <v>15</v>
      </c>
      <c r="BH80" s="48">
        <v>4</v>
      </c>
      <c r="BI80" s="48">
        <v>13</v>
      </c>
      <c r="BJ80" s="48">
        <f t="shared" si="93"/>
        <v>17</v>
      </c>
      <c r="BK80" s="48">
        <v>4</v>
      </c>
      <c r="BL80" s="171"/>
      <c r="BM80" s="171"/>
      <c r="BN80" s="64">
        <v>7</v>
      </c>
      <c r="BP80" s="47" t="s">
        <v>116</v>
      </c>
      <c r="BQ80" s="174"/>
      <c r="BR80" s="177">
        <v>0</v>
      </c>
      <c r="BS80" s="177">
        <v>0</v>
      </c>
      <c r="BT80" s="177">
        <v>0</v>
      </c>
      <c r="BU80" s="177">
        <f t="shared" si="99"/>
        <v>0</v>
      </c>
      <c r="BV80" s="177">
        <v>0</v>
      </c>
      <c r="BW80" s="202">
        <f t="shared" si="94"/>
        <v>1</v>
      </c>
      <c r="BX80" s="177">
        <f t="shared" si="94"/>
        <v>0</v>
      </c>
      <c r="BY80" s="177">
        <f t="shared" si="94"/>
        <v>0</v>
      </c>
      <c r="BZ80" s="177">
        <f t="shared" si="100"/>
        <v>0</v>
      </c>
      <c r="CA80" s="203">
        <f t="shared" si="95"/>
        <v>0</v>
      </c>
      <c r="CB80" s="48">
        <v>1</v>
      </c>
      <c r="CC80" s="48">
        <v>0</v>
      </c>
      <c r="CD80" s="48">
        <v>0</v>
      </c>
      <c r="CE80" s="48">
        <f t="shared" si="96"/>
        <v>0</v>
      </c>
      <c r="CF80" s="48">
        <v>0</v>
      </c>
      <c r="CG80" s="171"/>
    </row>
    <row r="81" spans="1:85" ht="16.5" customHeight="1" x14ac:dyDescent="0.25">
      <c r="A81" s="171"/>
      <c r="B81" s="174"/>
      <c r="C81" s="174"/>
      <c r="D81" s="47" t="s">
        <v>71</v>
      </c>
      <c r="G81" s="47" t="s">
        <v>17</v>
      </c>
      <c r="I81" s="177">
        <v>1</v>
      </c>
      <c r="J81" s="177">
        <v>1</v>
      </c>
      <c r="K81" s="177">
        <v>2</v>
      </c>
      <c r="L81" s="318">
        <f t="shared" si="90"/>
        <v>3</v>
      </c>
      <c r="M81" s="177">
        <v>0</v>
      </c>
      <c r="N81" s="174"/>
      <c r="O81" s="174"/>
      <c r="P81" s="174"/>
      <c r="Q81" s="171"/>
      <c r="R81" s="171"/>
      <c r="S81" s="321"/>
      <c r="T81" s="194"/>
      <c r="U81" s="175"/>
      <c r="V81" s="175"/>
      <c r="W81" s="175"/>
      <c r="X81" s="176"/>
      <c r="Y81" s="175"/>
      <c r="Z81" s="177"/>
      <c r="AA81" s="177"/>
      <c r="AB81" s="177"/>
      <c r="AC81" s="177"/>
      <c r="AD81" s="177"/>
      <c r="AE81" s="195"/>
      <c r="AF81" s="177"/>
      <c r="AG81" s="177"/>
      <c r="AH81" s="177"/>
      <c r="AI81" s="177"/>
      <c r="AJ81" s="177"/>
      <c r="AK81" s="204"/>
      <c r="AL81" s="174"/>
      <c r="AM81" s="177"/>
      <c r="AN81" s="177"/>
      <c r="AO81" s="177"/>
      <c r="AP81" s="177"/>
      <c r="AQ81" s="171"/>
      <c r="AR81" s="171"/>
      <c r="AS81" s="64">
        <v>9</v>
      </c>
      <c r="AT81" s="48">
        <v>3</v>
      </c>
      <c r="AU81" s="47" t="s">
        <v>134</v>
      </c>
      <c r="AV81" s="32" t="s">
        <v>179</v>
      </c>
      <c r="AW81" s="177">
        <v>1</v>
      </c>
      <c r="AX81" s="177">
        <v>1</v>
      </c>
      <c r="AY81" s="177">
        <v>0</v>
      </c>
      <c r="AZ81" s="177">
        <f t="shared" si="91"/>
        <v>1</v>
      </c>
      <c r="BA81" s="177">
        <v>0</v>
      </c>
      <c r="BB81" s="202">
        <f t="shared" si="92"/>
        <v>14</v>
      </c>
      <c r="BC81" s="177">
        <f t="shared" si="92"/>
        <v>8</v>
      </c>
      <c r="BD81" s="177">
        <f t="shared" si="92"/>
        <v>5</v>
      </c>
      <c r="BE81" s="177">
        <f t="shared" si="92"/>
        <v>13</v>
      </c>
      <c r="BF81" s="203">
        <f t="shared" si="92"/>
        <v>0</v>
      </c>
      <c r="BG81" s="48">
        <v>13</v>
      </c>
      <c r="BH81" s="48">
        <v>7</v>
      </c>
      <c r="BI81" s="48">
        <v>5</v>
      </c>
      <c r="BJ81" s="48">
        <f t="shared" si="93"/>
        <v>12</v>
      </c>
      <c r="BK81" s="48">
        <v>0</v>
      </c>
      <c r="BL81" s="171"/>
      <c r="BM81" s="171"/>
      <c r="BN81" s="64">
        <v>6.5</v>
      </c>
      <c r="BP81" s="47" t="s">
        <v>82</v>
      </c>
      <c r="BQ81" s="174"/>
      <c r="BR81" s="177">
        <v>0</v>
      </c>
      <c r="BS81" s="177">
        <v>0</v>
      </c>
      <c r="BT81" s="177">
        <v>0</v>
      </c>
      <c r="BU81" s="177">
        <f t="shared" si="99"/>
        <v>0</v>
      </c>
      <c r="BV81" s="177">
        <v>0</v>
      </c>
      <c r="BW81" s="202">
        <f t="shared" si="94"/>
        <v>1</v>
      </c>
      <c r="BX81" s="177">
        <f t="shared" si="94"/>
        <v>0</v>
      </c>
      <c r="BY81" s="177">
        <f t="shared" si="94"/>
        <v>0</v>
      </c>
      <c r="BZ81" s="177">
        <f t="shared" si="100"/>
        <v>0</v>
      </c>
      <c r="CA81" s="203">
        <f t="shared" si="95"/>
        <v>0</v>
      </c>
      <c r="CB81" s="48">
        <v>1</v>
      </c>
      <c r="CC81" s="48">
        <v>0</v>
      </c>
      <c r="CD81" s="48">
        <v>0</v>
      </c>
      <c r="CE81" s="48">
        <f t="shared" si="96"/>
        <v>0</v>
      </c>
      <c r="CF81" s="48">
        <v>0</v>
      </c>
      <c r="CG81" s="171"/>
    </row>
    <row r="82" spans="1:85" ht="16.5" customHeight="1" x14ac:dyDescent="0.25">
      <c r="A82" s="171"/>
      <c r="B82" s="174"/>
      <c r="C82" s="174"/>
      <c r="D82" s="47" t="s">
        <v>40</v>
      </c>
      <c r="G82" s="47" t="s">
        <v>17</v>
      </c>
      <c r="I82" s="177">
        <v>1</v>
      </c>
      <c r="J82" s="177">
        <v>1</v>
      </c>
      <c r="K82" s="177">
        <v>2</v>
      </c>
      <c r="L82" s="318">
        <f t="shared" si="90"/>
        <v>3</v>
      </c>
      <c r="M82" s="177">
        <v>0</v>
      </c>
      <c r="N82" s="174"/>
      <c r="O82" s="174"/>
      <c r="P82" s="174"/>
      <c r="Q82" s="171"/>
      <c r="R82" s="171"/>
      <c r="S82" s="321"/>
      <c r="T82" s="194"/>
      <c r="U82" s="175"/>
      <c r="V82" s="174"/>
      <c r="W82" s="175"/>
      <c r="X82" s="176"/>
      <c r="Y82" s="175"/>
      <c r="Z82" s="177"/>
      <c r="AA82" s="177"/>
      <c r="AB82" s="177"/>
      <c r="AC82" s="177"/>
      <c r="AD82" s="177"/>
      <c r="AE82" s="195"/>
      <c r="AF82" s="177"/>
      <c r="AG82" s="177"/>
      <c r="AH82" s="177"/>
      <c r="AI82" s="177"/>
      <c r="AJ82" s="177"/>
      <c r="AK82" s="204"/>
      <c r="AL82" s="174"/>
      <c r="AM82" s="177"/>
      <c r="AN82" s="177"/>
      <c r="AO82" s="177"/>
      <c r="AP82" s="177"/>
      <c r="AQ82" s="171"/>
      <c r="AR82" s="171"/>
      <c r="AS82" s="64">
        <v>8</v>
      </c>
      <c r="AT82" s="48">
        <v>11</v>
      </c>
      <c r="AU82" s="47" t="s">
        <v>96</v>
      </c>
      <c r="AV82" s="32" t="s">
        <v>179</v>
      </c>
      <c r="AW82" s="177">
        <v>0</v>
      </c>
      <c r="AX82" s="177">
        <v>0</v>
      </c>
      <c r="AY82" s="177">
        <v>0</v>
      </c>
      <c r="AZ82" s="177">
        <f t="shared" si="91"/>
        <v>0</v>
      </c>
      <c r="BA82" s="177">
        <v>0</v>
      </c>
      <c r="BB82" s="202">
        <f t="shared" si="92"/>
        <v>8</v>
      </c>
      <c r="BC82" s="177">
        <f t="shared" si="92"/>
        <v>1</v>
      </c>
      <c r="BD82" s="177">
        <f t="shared" si="92"/>
        <v>8</v>
      </c>
      <c r="BE82" s="177">
        <f t="shared" si="92"/>
        <v>9</v>
      </c>
      <c r="BF82" s="203">
        <f t="shared" si="92"/>
        <v>0</v>
      </c>
      <c r="BG82" s="48">
        <v>8</v>
      </c>
      <c r="BH82" s="48">
        <v>1</v>
      </c>
      <c r="BI82" s="48">
        <v>8</v>
      </c>
      <c r="BJ82" s="48">
        <f t="shared" si="93"/>
        <v>9</v>
      </c>
      <c r="BK82" s="48">
        <v>0</v>
      </c>
      <c r="BL82" s="171"/>
      <c r="BM82" s="171"/>
      <c r="BN82" s="64">
        <v>7.5</v>
      </c>
      <c r="BP82" s="47" t="s">
        <v>115</v>
      </c>
      <c r="BQ82" s="174"/>
      <c r="BR82" s="177">
        <v>0</v>
      </c>
      <c r="BS82" s="177">
        <v>0</v>
      </c>
      <c r="BT82" s="177">
        <v>0</v>
      </c>
      <c r="BU82" s="177">
        <f t="shared" si="99"/>
        <v>0</v>
      </c>
      <c r="BV82" s="177">
        <v>0</v>
      </c>
      <c r="BW82" s="202">
        <f t="shared" si="94"/>
        <v>2</v>
      </c>
      <c r="BX82" s="177">
        <f t="shared" si="94"/>
        <v>0</v>
      </c>
      <c r="BY82" s="177">
        <f t="shared" si="94"/>
        <v>0</v>
      </c>
      <c r="BZ82" s="177">
        <f t="shared" si="100"/>
        <v>0</v>
      </c>
      <c r="CA82" s="203">
        <f t="shared" si="95"/>
        <v>0</v>
      </c>
      <c r="CB82" s="48">
        <v>2</v>
      </c>
      <c r="CC82" s="48">
        <v>0</v>
      </c>
      <c r="CD82" s="48">
        <v>0</v>
      </c>
      <c r="CE82" s="48">
        <f t="shared" si="96"/>
        <v>0</v>
      </c>
      <c r="CF82" s="48">
        <v>0</v>
      </c>
      <c r="CG82" s="171"/>
    </row>
    <row r="83" spans="1:85" ht="16.5" customHeight="1" x14ac:dyDescent="0.25">
      <c r="A83" s="171"/>
      <c r="B83" s="174"/>
      <c r="C83" s="174"/>
      <c r="D83" s="47" t="s">
        <v>443</v>
      </c>
      <c r="G83" s="47" t="s">
        <v>17</v>
      </c>
      <c r="I83" s="177">
        <v>1</v>
      </c>
      <c r="J83" s="177">
        <v>2</v>
      </c>
      <c r="K83" s="177">
        <v>0</v>
      </c>
      <c r="L83" s="318">
        <f t="shared" si="90"/>
        <v>2</v>
      </c>
      <c r="M83" s="177">
        <v>0</v>
      </c>
      <c r="N83" s="174"/>
      <c r="O83" s="174"/>
      <c r="P83" s="174"/>
      <c r="Q83" s="171"/>
      <c r="R83" s="171"/>
      <c r="S83" s="321"/>
      <c r="T83" s="408" t="s">
        <v>657</v>
      </c>
      <c r="U83" s="408"/>
      <c r="V83" s="408"/>
      <c r="W83" s="408"/>
      <c r="X83" s="408"/>
      <c r="Y83" s="408"/>
      <c r="Z83" s="408"/>
      <c r="AA83" s="408"/>
      <c r="AB83" s="408"/>
      <c r="AC83" s="408"/>
      <c r="AD83" s="408"/>
      <c r="AE83" s="408"/>
      <c r="AF83" s="408"/>
      <c r="AG83" s="408"/>
      <c r="AH83" s="408"/>
      <c r="AI83" s="408"/>
      <c r="AJ83" s="408"/>
      <c r="AK83" s="408"/>
      <c r="AL83" s="408"/>
      <c r="AM83" s="408"/>
      <c r="AN83" s="177"/>
      <c r="AO83" s="177"/>
      <c r="AP83" s="177"/>
      <c r="AQ83" s="171"/>
      <c r="AR83" s="171"/>
      <c r="AS83" s="64">
        <v>7.5</v>
      </c>
      <c r="AT83" s="48">
        <v>10</v>
      </c>
      <c r="AU83" s="47" t="s">
        <v>57</v>
      </c>
      <c r="AV83" s="32" t="s">
        <v>179</v>
      </c>
      <c r="AW83" s="177">
        <v>0</v>
      </c>
      <c r="AX83" s="177">
        <v>0</v>
      </c>
      <c r="AY83" s="177">
        <v>0</v>
      </c>
      <c r="AZ83" s="177">
        <f t="shared" si="91"/>
        <v>0</v>
      </c>
      <c r="BA83" s="177">
        <v>0</v>
      </c>
      <c r="BB83" s="202">
        <f t="shared" si="92"/>
        <v>15</v>
      </c>
      <c r="BC83" s="177">
        <f t="shared" si="92"/>
        <v>1</v>
      </c>
      <c r="BD83" s="177">
        <f t="shared" si="92"/>
        <v>8</v>
      </c>
      <c r="BE83" s="177">
        <f t="shared" si="92"/>
        <v>9</v>
      </c>
      <c r="BF83" s="203">
        <f t="shared" si="92"/>
        <v>0</v>
      </c>
      <c r="BG83" s="48">
        <v>15</v>
      </c>
      <c r="BH83" s="48">
        <v>1</v>
      </c>
      <c r="BI83" s="48">
        <v>8</v>
      </c>
      <c r="BJ83" s="48">
        <f t="shared" si="93"/>
        <v>9</v>
      </c>
      <c r="BK83" s="48">
        <v>0</v>
      </c>
      <c r="BL83" s="171"/>
      <c r="BM83" s="171"/>
      <c r="BN83" s="64">
        <v>8.5</v>
      </c>
      <c r="BP83" s="47" t="s">
        <v>424</v>
      </c>
      <c r="BQ83" s="174"/>
      <c r="BR83" s="177">
        <v>0</v>
      </c>
      <c r="BS83" s="177">
        <v>0</v>
      </c>
      <c r="BT83" s="177">
        <v>0</v>
      </c>
      <c r="BU83" s="177">
        <f t="shared" si="99"/>
        <v>0</v>
      </c>
      <c r="BV83" s="177">
        <v>0</v>
      </c>
      <c r="BW83" s="202">
        <f t="shared" si="94"/>
        <v>1</v>
      </c>
      <c r="BX83" s="177">
        <f t="shared" si="94"/>
        <v>0</v>
      </c>
      <c r="BY83" s="177">
        <f t="shared" si="94"/>
        <v>0</v>
      </c>
      <c r="BZ83" s="177">
        <f t="shared" si="100"/>
        <v>0</v>
      </c>
      <c r="CA83" s="203">
        <f t="shared" si="95"/>
        <v>0</v>
      </c>
      <c r="CB83" s="48">
        <v>1</v>
      </c>
      <c r="CC83" s="48">
        <v>0</v>
      </c>
      <c r="CD83" s="48">
        <v>0</v>
      </c>
      <c r="CE83" s="48">
        <f t="shared" si="96"/>
        <v>0</v>
      </c>
      <c r="CF83" s="48">
        <v>0</v>
      </c>
      <c r="CG83" s="171"/>
    </row>
    <row r="84" spans="1:85" ht="16.5" customHeight="1" x14ac:dyDescent="0.25">
      <c r="A84" s="171"/>
      <c r="B84" s="174"/>
      <c r="C84" s="174"/>
      <c r="D84" s="47" t="s">
        <v>39</v>
      </c>
      <c r="G84" s="47" t="s">
        <v>21</v>
      </c>
      <c r="I84" s="177">
        <v>1</v>
      </c>
      <c r="J84" s="177">
        <v>2</v>
      </c>
      <c r="K84" s="177">
        <v>0</v>
      </c>
      <c r="L84" s="318">
        <f t="shared" si="90"/>
        <v>2</v>
      </c>
      <c r="M84" s="177">
        <v>0</v>
      </c>
      <c r="N84" s="174"/>
      <c r="O84" s="174"/>
      <c r="P84" s="174"/>
      <c r="Q84" s="171"/>
      <c r="R84" s="171"/>
      <c r="S84" s="321"/>
      <c r="T84" s="194"/>
      <c r="U84" s="175"/>
      <c r="V84" s="174"/>
      <c r="W84" s="174"/>
      <c r="X84" s="174"/>
      <c r="Y84" s="174"/>
      <c r="Z84" s="177"/>
      <c r="AA84" s="177"/>
      <c r="AB84" s="177"/>
      <c r="AC84" s="177"/>
      <c r="AD84" s="177"/>
      <c r="AE84" s="174"/>
      <c r="AF84" s="194"/>
      <c r="AG84" s="175"/>
      <c r="AH84" s="174"/>
      <c r="AI84" s="174"/>
      <c r="AJ84" s="174"/>
      <c r="AK84" s="174"/>
      <c r="AL84" s="177"/>
      <c r="AM84" s="177"/>
      <c r="AN84" s="177"/>
      <c r="AO84" s="177"/>
      <c r="AP84" s="177"/>
      <c r="AQ84" s="171"/>
      <c r="AR84" s="171"/>
      <c r="AS84" s="64">
        <v>7</v>
      </c>
      <c r="AT84" s="48">
        <v>12</v>
      </c>
      <c r="AU84" s="47" t="s">
        <v>49</v>
      </c>
      <c r="AV84" s="32" t="s">
        <v>179</v>
      </c>
      <c r="AW84" s="177">
        <v>1</v>
      </c>
      <c r="AX84" s="177">
        <v>0</v>
      </c>
      <c r="AY84" s="177">
        <v>0</v>
      </c>
      <c r="AZ84" s="177">
        <f t="shared" si="91"/>
        <v>0</v>
      </c>
      <c r="BA84" s="177">
        <v>0</v>
      </c>
      <c r="BB84" s="202">
        <f t="shared" si="92"/>
        <v>16</v>
      </c>
      <c r="BC84" s="177">
        <f t="shared" si="92"/>
        <v>1</v>
      </c>
      <c r="BD84" s="177">
        <f t="shared" si="92"/>
        <v>8</v>
      </c>
      <c r="BE84" s="177">
        <f t="shared" si="92"/>
        <v>9</v>
      </c>
      <c r="BF84" s="203">
        <f t="shared" si="92"/>
        <v>4</v>
      </c>
      <c r="BG84" s="48">
        <v>15</v>
      </c>
      <c r="BH84" s="48">
        <v>1</v>
      </c>
      <c r="BI84" s="48">
        <v>8</v>
      </c>
      <c r="BJ84" s="48">
        <f t="shared" si="93"/>
        <v>9</v>
      </c>
      <c r="BK84" s="48">
        <v>4</v>
      </c>
      <c r="BL84" s="171"/>
      <c r="BM84" s="171"/>
      <c r="BN84" s="64">
        <v>6.5</v>
      </c>
      <c r="BP84" s="47" t="s">
        <v>75</v>
      </c>
      <c r="BQ84" s="174"/>
      <c r="BR84" s="177">
        <v>0</v>
      </c>
      <c r="BS84" s="177">
        <v>0</v>
      </c>
      <c r="BT84" s="177">
        <v>0</v>
      </c>
      <c r="BU84" s="177">
        <f t="shared" si="99"/>
        <v>0</v>
      </c>
      <c r="BV84" s="177">
        <v>0</v>
      </c>
      <c r="BW84" s="202">
        <f t="shared" si="94"/>
        <v>1</v>
      </c>
      <c r="BX84" s="177">
        <f t="shared" si="94"/>
        <v>1</v>
      </c>
      <c r="BY84" s="177">
        <f t="shared" si="94"/>
        <v>1</v>
      </c>
      <c r="BZ84" s="177">
        <f t="shared" si="100"/>
        <v>2</v>
      </c>
      <c r="CA84" s="203">
        <f t="shared" si="95"/>
        <v>0</v>
      </c>
      <c r="CB84" s="48">
        <v>1</v>
      </c>
      <c r="CC84" s="48">
        <v>1</v>
      </c>
      <c r="CD84" s="48">
        <v>1</v>
      </c>
      <c r="CE84" s="48">
        <f t="shared" si="96"/>
        <v>2</v>
      </c>
      <c r="CF84" s="48">
        <v>0</v>
      </c>
      <c r="CG84" s="171"/>
    </row>
    <row r="85" spans="1:85" ht="16.5" customHeight="1" thickBot="1" x14ac:dyDescent="0.3">
      <c r="A85" s="171"/>
      <c r="B85" s="174"/>
      <c r="C85" s="174"/>
      <c r="D85" s="47" t="s">
        <v>46</v>
      </c>
      <c r="G85" s="175" t="s">
        <v>177</v>
      </c>
      <c r="I85" s="177">
        <v>1</v>
      </c>
      <c r="J85" s="177">
        <v>1</v>
      </c>
      <c r="K85" s="177">
        <v>1</v>
      </c>
      <c r="L85" s="318">
        <f t="shared" si="90"/>
        <v>2</v>
      </c>
      <c r="M85" s="177">
        <v>0</v>
      </c>
      <c r="N85" s="174"/>
      <c r="O85" s="174"/>
      <c r="P85" s="174"/>
      <c r="Q85" s="171"/>
      <c r="R85" s="171"/>
      <c r="S85" s="321"/>
      <c r="T85" s="67" t="s">
        <v>310</v>
      </c>
      <c r="U85" s="245" t="s">
        <v>145</v>
      </c>
      <c r="V85" s="245"/>
      <c r="W85" s="245"/>
      <c r="X85" s="245"/>
      <c r="Y85" s="245"/>
      <c r="Z85" s="245"/>
      <c r="AA85" s="190"/>
      <c r="AB85" s="168" t="s">
        <v>4</v>
      </c>
      <c r="AC85" s="168" t="s">
        <v>8</v>
      </c>
      <c r="AD85" s="168" t="s">
        <v>9</v>
      </c>
      <c r="AE85" s="168" t="s">
        <v>10</v>
      </c>
      <c r="AF85" s="168" t="s">
        <v>129</v>
      </c>
      <c r="AG85" s="168"/>
      <c r="AH85" s="168" t="s">
        <v>3</v>
      </c>
      <c r="AI85" s="168" t="s">
        <v>130</v>
      </c>
      <c r="AJ85" s="168" t="s">
        <v>5</v>
      </c>
      <c r="AK85" s="168" t="s">
        <v>7</v>
      </c>
      <c r="AL85" s="168" t="s">
        <v>6</v>
      </c>
      <c r="AM85" s="168" t="s">
        <v>131</v>
      </c>
      <c r="AN85" s="177"/>
      <c r="AO85" s="177"/>
      <c r="AP85" s="177"/>
      <c r="AQ85" s="171"/>
      <c r="AR85" s="171"/>
      <c r="AS85" s="64">
        <v>7</v>
      </c>
      <c r="AT85" s="48">
        <v>15</v>
      </c>
      <c r="AU85" s="47" t="s">
        <v>116</v>
      </c>
      <c r="AV85" s="32" t="s">
        <v>179</v>
      </c>
      <c r="AW85" s="177">
        <v>1</v>
      </c>
      <c r="AX85" s="177">
        <v>1</v>
      </c>
      <c r="AY85" s="177">
        <v>1</v>
      </c>
      <c r="AZ85" s="177">
        <f t="shared" si="91"/>
        <v>2</v>
      </c>
      <c r="BA85" s="177">
        <v>0</v>
      </c>
      <c r="BB85" s="202">
        <f t="shared" si="92"/>
        <v>14</v>
      </c>
      <c r="BC85" s="177">
        <f t="shared" si="92"/>
        <v>1</v>
      </c>
      <c r="BD85" s="177">
        <f t="shared" si="92"/>
        <v>9</v>
      </c>
      <c r="BE85" s="177">
        <f t="shared" si="92"/>
        <v>10</v>
      </c>
      <c r="BF85" s="203">
        <f t="shared" si="92"/>
        <v>0</v>
      </c>
      <c r="BG85" s="48">
        <v>13</v>
      </c>
      <c r="BH85" s="48">
        <v>0</v>
      </c>
      <c r="BI85" s="48">
        <v>8</v>
      </c>
      <c r="BJ85" s="48">
        <f t="shared" si="93"/>
        <v>8</v>
      </c>
      <c r="BK85" s="48">
        <v>0</v>
      </c>
      <c r="BL85" s="171"/>
      <c r="BM85" s="171"/>
      <c r="BN85" s="64">
        <v>6</v>
      </c>
      <c r="BP85" s="47" t="s">
        <v>100</v>
      </c>
      <c r="BQ85" s="174"/>
      <c r="BR85" s="177">
        <v>0</v>
      </c>
      <c r="BS85" s="177">
        <v>0</v>
      </c>
      <c r="BT85" s="177">
        <v>0</v>
      </c>
      <c r="BU85" s="177">
        <f t="shared" si="99"/>
        <v>0</v>
      </c>
      <c r="BV85" s="177">
        <v>0</v>
      </c>
      <c r="BW85" s="202">
        <f t="shared" si="94"/>
        <v>4</v>
      </c>
      <c r="BX85" s="177">
        <f t="shared" si="94"/>
        <v>0</v>
      </c>
      <c r="BY85" s="177">
        <f t="shared" si="94"/>
        <v>0</v>
      </c>
      <c r="BZ85" s="177">
        <f t="shared" si="100"/>
        <v>0</v>
      </c>
      <c r="CA85" s="203">
        <f t="shared" si="95"/>
        <v>2</v>
      </c>
      <c r="CB85" s="48">
        <v>4</v>
      </c>
      <c r="CC85" s="48">
        <v>0</v>
      </c>
      <c r="CD85" s="48">
        <v>0</v>
      </c>
      <c r="CE85" s="48">
        <f t="shared" si="96"/>
        <v>0</v>
      </c>
      <c r="CF85" s="48">
        <v>2</v>
      </c>
      <c r="CG85" s="171"/>
    </row>
    <row r="86" spans="1:85" ht="16.5" customHeight="1" x14ac:dyDescent="0.25">
      <c r="A86" s="171"/>
      <c r="B86" s="174"/>
      <c r="C86" s="174"/>
      <c r="D86" s="47" t="s">
        <v>55</v>
      </c>
      <c r="G86" s="47" t="s">
        <v>21</v>
      </c>
      <c r="I86" s="177">
        <v>1</v>
      </c>
      <c r="J86" s="177">
        <v>1</v>
      </c>
      <c r="K86" s="177">
        <v>1</v>
      </c>
      <c r="L86" s="318">
        <f t="shared" si="90"/>
        <v>2</v>
      </c>
      <c r="M86" s="177">
        <v>0</v>
      </c>
      <c r="N86" s="174"/>
      <c r="O86" s="174"/>
      <c r="P86" s="174"/>
      <c r="Q86" s="171"/>
      <c r="R86" s="171"/>
      <c r="S86" s="321"/>
      <c r="T86" s="118">
        <v>7.5</v>
      </c>
      <c r="U86" s="76" t="s">
        <v>98</v>
      </c>
      <c r="V86" s="76"/>
      <c r="W86" s="76"/>
      <c r="X86" s="76"/>
      <c r="Y86" s="119"/>
      <c r="Z86" s="177"/>
      <c r="AA86" s="177"/>
      <c r="AB86" s="177">
        <f t="shared" ref="AB86:AE92" si="107">SUMIF($U$79:$U$82,$U86,AB$79:AB$82)+SUMIF($U$99:$U$129,$U86,AB$99:AB$129)</f>
        <v>4</v>
      </c>
      <c r="AC86" s="177">
        <f t="shared" si="107"/>
        <v>3</v>
      </c>
      <c r="AD86" s="177">
        <f t="shared" si="107"/>
        <v>1</v>
      </c>
      <c r="AE86" s="177">
        <f t="shared" si="107"/>
        <v>0</v>
      </c>
      <c r="AF86" s="413">
        <f t="shared" ref="AF86" si="108">(2*AC86+AE86)/(2*AB86)</f>
        <v>0.75</v>
      </c>
      <c r="AG86" s="413"/>
      <c r="AH86" s="177">
        <f t="shared" ref="AH86:AL92" si="109">SUMIF($U$79:$U$82,$U86,AH$79:AH$82)+SUMIF($U$99:$U$129,$U86,AH$99:AH$129)</f>
        <v>0</v>
      </c>
      <c r="AI86" s="177">
        <f t="shared" si="109"/>
        <v>0</v>
      </c>
      <c r="AJ86" s="177">
        <f t="shared" si="109"/>
        <v>7</v>
      </c>
      <c r="AK86" s="177">
        <f t="shared" si="109"/>
        <v>0</v>
      </c>
      <c r="AL86" s="177">
        <f t="shared" si="109"/>
        <v>0</v>
      </c>
      <c r="AM86" s="120">
        <f t="shared" ref="AM86:AM92" si="110">+AJ86/AB86</f>
        <v>1.75</v>
      </c>
      <c r="AN86" s="177"/>
      <c r="AO86" s="177"/>
      <c r="AP86" s="177"/>
      <c r="AQ86" s="171"/>
      <c r="AR86" s="171"/>
      <c r="AS86" s="64">
        <v>7</v>
      </c>
      <c r="AT86" s="48">
        <v>5</v>
      </c>
      <c r="AU86" s="47" t="s">
        <v>64</v>
      </c>
      <c r="AV86" s="32" t="s">
        <v>179</v>
      </c>
      <c r="AW86" s="177">
        <v>1</v>
      </c>
      <c r="AX86" s="177">
        <v>0</v>
      </c>
      <c r="AY86" s="177">
        <v>0</v>
      </c>
      <c r="AZ86" s="177">
        <f t="shared" si="91"/>
        <v>0</v>
      </c>
      <c r="BA86" s="177">
        <v>0</v>
      </c>
      <c r="BB86" s="202">
        <f t="shared" si="92"/>
        <v>16</v>
      </c>
      <c r="BC86" s="177">
        <f t="shared" si="92"/>
        <v>0</v>
      </c>
      <c r="BD86" s="177">
        <f t="shared" si="92"/>
        <v>4</v>
      </c>
      <c r="BE86" s="177">
        <f t="shared" si="92"/>
        <v>4</v>
      </c>
      <c r="BF86" s="203">
        <f t="shared" si="92"/>
        <v>0</v>
      </c>
      <c r="BG86" s="48">
        <v>15</v>
      </c>
      <c r="BH86" s="48">
        <v>0</v>
      </c>
      <c r="BI86" s="48">
        <v>4</v>
      </c>
      <c r="BJ86" s="48">
        <f t="shared" si="93"/>
        <v>4</v>
      </c>
      <c r="BK86" s="48">
        <v>0</v>
      </c>
      <c r="BL86" s="171"/>
      <c r="BM86" s="171"/>
      <c r="BN86" s="64">
        <v>9</v>
      </c>
      <c r="BP86" s="47" t="s">
        <v>158</v>
      </c>
      <c r="BQ86" s="174"/>
      <c r="BR86" s="177">
        <v>0</v>
      </c>
      <c r="BS86" s="177">
        <v>0</v>
      </c>
      <c r="BT86" s="177">
        <v>0</v>
      </c>
      <c r="BU86" s="177">
        <f t="shared" si="99"/>
        <v>0</v>
      </c>
      <c r="BV86" s="177">
        <v>0</v>
      </c>
      <c r="BW86" s="202">
        <f t="shared" ref="BW86:BW93" si="111">+CB86+BR86</f>
        <v>1</v>
      </c>
      <c r="BX86" s="177">
        <f t="shared" ref="BX86:BX93" si="112">+CC86+BS86</f>
        <v>2</v>
      </c>
      <c r="BY86" s="177">
        <f t="shared" ref="BY86:BY93" si="113">+CD86+BT86</f>
        <v>0</v>
      </c>
      <c r="BZ86" s="177">
        <f t="shared" ref="BZ86:BZ93" si="114">+BX86+BY86</f>
        <v>2</v>
      </c>
      <c r="CA86" s="203">
        <f t="shared" ref="CA86:CA93" si="115">+CF86+BV86</f>
        <v>0</v>
      </c>
      <c r="CB86" s="48">
        <v>1</v>
      </c>
      <c r="CC86" s="48">
        <v>2</v>
      </c>
      <c r="CD86" s="48">
        <v>0</v>
      </c>
      <c r="CE86" s="48">
        <f t="shared" si="96"/>
        <v>2</v>
      </c>
      <c r="CF86" s="48">
        <v>0</v>
      </c>
      <c r="CG86" s="171"/>
    </row>
    <row r="87" spans="1:85" ht="16.5" customHeight="1" x14ac:dyDescent="0.25">
      <c r="A87" s="171"/>
      <c r="B87" s="174"/>
      <c r="C87" s="174"/>
      <c r="D87" s="47" t="s">
        <v>480</v>
      </c>
      <c r="G87" s="47" t="s">
        <v>21</v>
      </c>
      <c r="I87" s="177">
        <v>1</v>
      </c>
      <c r="J87" s="177">
        <v>1</v>
      </c>
      <c r="K87" s="177">
        <v>1</v>
      </c>
      <c r="L87" s="318">
        <f t="shared" si="90"/>
        <v>2</v>
      </c>
      <c r="M87" s="177">
        <v>0</v>
      </c>
      <c r="N87" s="174"/>
      <c r="O87" s="174"/>
      <c r="P87" s="174"/>
      <c r="Q87" s="206"/>
      <c r="R87" s="206"/>
      <c r="S87" s="322"/>
      <c r="T87" s="118">
        <v>7.5</v>
      </c>
      <c r="U87" s="76" t="s">
        <v>327</v>
      </c>
      <c r="V87" s="76"/>
      <c r="W87" s="76"/>
      <c r="X87" s="76"/>
      <c r="Y87" s="119"/>
      <c r="Z87" s="177"/>
      <c r="AA87" s="177"/>
      <c r="AB87" s="177">
        <f t="shared" si="107"/>
        <v>1</v>
      </c>
      <c r="AC87" s="177">
        <f t="shared" si="107"/>
        <v>1</v>
      </c>
      <c r="AD87" s="177">
        <f t="shared" si="107"/>
        <v>0</v>
      </c>
      <c r="AE87" s="177">
        <f t="shared" si="107"/>
        <v>0</v>
      </c>
      <c r="AF87" s="411">
        <f t="shared" ref="AF87:AF92" si="116">(2*AC87+AE87)/(2*AB87)</f>
        <v>1</v>
      </c>
      <c r="AG87" s="411"/>
      <c r="AH87" s="177">
        <f t="shared" si="109"/>
        <v>0</v>
      </c>
      <c r="AI87" s="177">
        <f t="shared" si="109"/>
        <v>0</v>
      </c>
      <c r="AJ87" s="177">
        <f t="shared" si="109"/>
        <v>1</v>
      </c>
      <c r="AK87" s="177">
        <f t="shared" si="109"/>
        <v>0</v>
      </c>
      <c r="AL87" s="177">
        <f t="shared" si="109"/>
        <v>0</v>
      </c>
      <c r="AM87" s="120">
        <f t="shared" si="110"/>
        <v>1</v>
      </c>
      <c r="AN87" s="177"/>
      <c r="AO87" s="177"/>
      <c r="AP87" s="177"/>
      <c r="AQ87" s="206"/>
      <c r="AR87" s="171"/>
      <c r="AS87" s="64">
        <v>6.5</v>
      </c>
      <c r="AT87" s="48">
        <v>8</v>
      </c>
      <c r="AU87" s="47" t="s">
        <v>20</v>
      </c>
      <c r="AV87" s="32" t="s">
        <v>179</v>
      </c>
      <c r="AW87" s="177">
        <v>1</v>
      </c>
      <c r="AX87" s="177">
        <v>0</v>
      </c>
      <c r="AY87" s="177">
        <v>0</v>
      </c>
      <c r="AZ87" s="177">
        <f t="shared" si="91"/>
        <v>0</v>
      </c>
      <c r="BA87" s="177">
        <v>0</v>
      </c>
      <c r="BB87" s="202">
        <f t="shared" si="92"/>
        <v>15</v>
      </c>
      <c r="BC87" s="177">
        <f t="shared" si="92"/>
        <v>0</v>
      </c>
      <c r="BD87" s="177">
        <f t="shared" si="92"/>
        <v>4</v>
      </c>
      <c r="BE87" s="177">
        <f t="shared" si="92"/>
        <v>4</v>
      </c>
      <c r="BF87" s="203">
        <f t="shared" si="92"/>
        <v>4</v>
      </c>
      <c r="BG87" s="48">
        <v>14</v>
      </c>
      <c r="BH87" s="48">
        <v>0</v>
      </c>
      <c r="BI87" s="48">
        <v>4</v>
      </c>
      <c r="BJ87" s="48">
        <f t="shared" si="93"/>
        <v>4</v>
      </c>
      <c r="BK87" s="48">
        <v>4</v>
      </c>
      <c r="BL87" s="171"/>
      <c r="BM87" s="171"/>
      <c r="BN87" s="64">
        <v>9.5</v>
      </c>
      <c r="BP87" s="47" t="s">
        <v>166</v>
      </c>
      <c r="BQ87" s="174"/>
      <c r="BR87" s="177">
        <v>0</v>
      </c>
      <c r="BS87" s="177">
        <v>0</v>
      </c>
      <c r="BT87" s="177">
        <v>0</v>
      </c>
      <c r="BU87" s="177">
        <f t="shared" si="99"/>
        <v>0</v>
      </c>
      <c r="BV87" s="177">
        <v>0</v>
      </c>
      <c r="BW87" s="202">
        <f t="shared" si="111"/>
        <v>1</v>
      </c>
      <c r="BX87" s="177">
        <f t="shared" si="112"/>
        <v>2</v>
      </c>
      <c r="BY87" s="177">
        <f t="shared" si="113"/>
        <v>1</v>
      </c>
      <c r="BZ87" s="177">
        <f t="shared" si="114"/>
        <v>3</v>
      </c>
      <c r="CA87" s="203">
        <f t="shared" si="115"/>
        <v>0</v>
      </c>
      <c r="CB87" s="48">
        <v>1</v>
      </c>
      <c r="CC87" s="48">
        <v>2</v>
      </c>
      <c r="CD87" s="48">
        <v>1</v>
      </c>
      <c r="CE87" s="48">
        <f t="shared" si="96"/>
        <v>3</v>
      </c>
      <c r="CF87" s="48">
        <v>0</v>
      </c>
      <c r="CG87" s="171"/>
    </row>
    <row r="88" spans="1:85" ht="16.5" customHeight="1" x14ac:dyDescent="0.25">
      <c r="A88" s="171"/>
      <c r="B88" s="174"/>
      <c r="C88" s="174"/>
      <c r="D88" s="47" t="s">
        <v>116</v>
      </c>
      <c r="G88" s="32" t="s">
        <v>179</v>
      </c>
      <c r="I88" s="177">
        <v>1</v>
      </c>
      <c r="J88" s="177">
        <v>1</v>
      </c>
      <c r="K88" s="177">
        <v>1</v>
      </c>
      <c r="L88" s="318">
        <f t="shared" si="90"/>
        <v>2</v>
      </c>
      <c r="M88" s="177">
        <v>0</v>
      </c>
      <c r="N88" s="174"/>
      <c r="O88" s="174"/>
      <c r="P88" s="174"/>
      <c r="Q88" s="206"/>
      <c r="R88" s="206"/>
      <c r="S88" s="322"/>
      <c r="T88" s="118">
        <v>6.5</v>
      </c>
      <c r="U88" s="76" t="s">
        <v>251</v>
      </c>
      <c r="V88" s="76"/>
      <c r="W88" s="76"/>
      <c r="X88" s="76"/>
      <c r="Y88" s="119"/>
      <c r="Z88" s="177"/>
      <c r="AA88" s="177"/>
      <c r="AB88" s="177">
        <f t="shared" si="107"/>
        <v>1</v>
      </c>
      <c r="AC88" s="177">
        <f t="shared" si="107"/>
        <v>0</v>
      </c>
      <c r="AD88" s="177">
        <f t="shared" si="107"/>
        <v>0</v>
      </c>
      <c r="AE88" s="177">
        <f t="shared" si="107"/>
        <v>1</v>
      </c>
      <c r="AF88" s="411">
        <f t="shared" si="116"/>
        <v>0.5</v>
      </c>
      <c r="AG88" s="411"/>
      <c r="AH88" s="177">
        <f t="shared" si="109"/>
        <v>0</v>
      </c>
      <c r="AI88" s="177">
        <f t="shared" si="109"/>
        <v>0</v>
      </c>
      <c r="AJ88" s="177">
        <f t="shared" si="109"/>
        <v>3</v>
      </c>
      <c r="AK88" s="177">
        <f t="shared" si="109"/>
        <v>0</v>
      </c>
      <c r="AL88" s="177">
        <f t="shared" si="109"/>
        <v>0</v>
      </c>
      <c r="AM88" s="120">
        <f t="shared" si="110"/>
        <v>3</v>
      </c>
      <c r="AN88" s="177"/>
      <c r="AO88" s="177"/>
      <c r="AP88" s="177"/>
      <c r="AQ88" s="206"/>
      <c r="AR88" s="171"/>
      <c r="AS88" s="64">
        <v>6</v>
      </c>
      <c r="AT88" s="48">
        <v>14</v>
      </c>
      <c r="AU88" s="47" t="s">
        <v>111</v>
      </c>
      <c r="AV88" s="32" t="s">
        <v>179</v>
      </c>
      <c r="AW88" s="177">
        <v>1</v>
      </c>
      <c r="AX88" s="177">
        <v>0</v>
      </c>
      <c r="AY88" s="177">
        <v>0</v>
      </c>
      <c r="AZ88" s="177">
        <f t="shared" si="91"/>
        <v>0</v>
      </c>
      <c r="BA88" s="177">
        <v>2</v>
      </c>
      <c r="BB88" s="202">
        <f t="shared" si="92"/>
        <v>15</v>
      </c>
      <c r="BC88" s="177">
        <f t="shared" si="92"/>
        <v>0</v>
      </c>
      <c r="BD88" s="177">
        <f t="shared" si="92"/>
        <v>2</v>
      </c>
      <c r="BE88" s="177">
        <f t="shared" si="92"/>
        <v>2</v>
      </c>
      <c r="BF88" s="203">
        <f t="shared" si="92"/>
        <v>6</v>
      </c>
      <c r="BG88" s="48">
        <v>14</v>
      </c>
      <c r="BH88" s="48">
        <v>0</v>
      </c>
      <c r="BI88" s="48">
        <v>2</v>
      </c>
      <c r="BJ88" s="48">
        <f t="shared" si="93"/>
        <v>2</v>
      </c>
      <c r="BK88" s="48">
        <v>4</v>
      </c>
      <c r="BL88" s="171"/>
      <c r="BM88" s="171"/>
      <c r="BN88" s="64">
        <v>7</v>
      </c>
      <c r="BP88" s="47" t="s">
        <v>157</v>
      </c>
      <c r="BQ88" s="174"/>
      <c r="BR88" s="177">
        <v>0</v>
      </c>
      <c r="BS88" s="177">
        <v>0</v>
      </c>
      <c r="BT88" s="177">
        <v>0</v>
      </c>
      <c r="BU88" s="177">
        <f t="shared" si="99"/>
        <v>0</v>
      </c>
      <c r="BV88" s="177">
        <v>0</v>
      </c>
      <c r="BW88" s="202">
        <f t="shared" si="111"/>
        <v>1</v>
      </c>
      <c r="BX88" s="177">
        <f t="shared" si="112"/>
        <v>0</v>
      </c>
      <c r="BY88" s="177">
        <f t="shared" si="113"/>
        <v>0</v>
      </c>
      <c r="BZ88" s="177">
        <f t="shared" si="114"/>
        <v>0</v>
      </c>
      <c r="CA88" s="203">
        <f t="shared" si="115"/>
        <v>0</v>
      </c>
      <c r="CB88" s="48">
        <v>1</v>
      </c>
      <c r="CC88" s="48">
        <v>0</v>
      </c>
      <c r="CD88" s="48">
        <v>0</v>
      </c>
      <c r="CE88" s="48">
        <f t="shared" si="96"/>
        <v>0</v>
      </c>
      <c r="CF88" s="48">
        <v>0</v>
      </c>
      <c r="CG88" s="171"/>
    </row>
    <row r="89" spans="1:85" ht="16.5" customHeight="1" thickBot="1" x14ac:dyDescent="0.3">
      <c r="A89" s="171"/>
      <c r="B89" s="174"/>
      <c r="C89" s="174"/>
      <c r="D89" s="47" t="s">
        <v>158</v>
      </c>
      <c r="G89" s="32" t="s">
        <v>179</v>
      </c>
      <c r="I89" s="177">
        <v>1</v>
      </c>
      <c r="J89" s="177">
        <v>0</v>
      </c>
      <c r="K89" s="177">
        <v>2</v>
      </c>
      <c r="L89" s="318">
        <f t="shared" si="90"/>
        <v>2</v>
      </c>
      <c r="M89" s="177">
        <v>0</v>
      </c>
      <c r="N89" s="174"/>
      <c r="O89" s="174"/>
      <c r="P89" s="174"/>
      <c r="Q89" s="206"/>
      <c r="R89" s="206"/>
      <c r="S89" s="322"/>
      <c r="T89" s="118">
        <v>7.5</v>
      </c>
      <c r="U89" s="76" t="s">
        <v>16</v>
      </c>
      <c r="V89" s="76"/>
      <c r="W89" s="76"/>
      <c r="X89" s="76"/>
      <c r="Y89" s="119"/>
      <c r="Z89" s="174"/>
      <c r="AA89" s="177"/>
      <c r="AB89" s="177">
        <f t="shared" si="107"/>
        <v>1</v>
      </c>
      <c r="AC89" s="177">
        <f t="shared" si="107"/>
        <v>1</v>
      </c>
      <c r="AD89" s="177">
        <f t="shared" si="107"/>
        <v>0</v>
      </c>
      <c r="AE89" s="177">
        <f t="shared" si="107"/>
        <v>0</v>
      </c>
      <c r="AF89" s="411">
        <f t="shared" si="116"/>
        <v>1</v>
      </c>
      <c r="AG89" s="411"/>
      <c r="AH89" s="177">
        <f t="shared" si="109"/>
        <v>0</v>
      </c>
      <c r="AI89" s="177">
        <f t="shared" si="109"/>
        <v>0</v>
      </c>
      <c r="AJ89" s="177">
        <f t="shared" si="109"/>
        <v>1</v>
      </c>
      <c r="AK89" s="177">
        <f t="shared" si="109"/>
        <v>0</v>
      </c>
      <c r="AL89" s="177">
        <f t="shared" si="109"/>
        <v>0</v>
      </c>
      <c r="AM89" s="120">
        <f t="shared" si="110"/>
        <v>1</v>
      </c>
      <c r="AN89" s="177"/>
      <c r="AO89" s="177"/>
      <c r="AP89" s="177"/>
      <c r="AQ89" s="206"/>
      <c r="AR89" s="171"/>
      <c r="AS89" s="33" t="s">
        <v>175</v>
      </c>
      <c r="AT89" s="216"/>
      <c r="AU89" s="216"/>
      <c r="AV89" s="216"/>
      <c r="AW89" s="217">
        <f>SUM(AW78:AW88)</f>
        <v>10</v>
      </c>
      <c r="AX89" s="217">
        <f>SUM(AX78:AX88)</f>
        <v>3</v>
      </c>
      <c r="AY89" s="217">
        <f>SUM(AY78:AY88)+AG8</f>
        <v>4</v>
      </c>
      <c r="AZ89" s="217">
        <f t="shared" ref="AZ89:AZ90" si="117">+AY89+AX89</f>
        <v>7</v>
      </c>
      <c r="BA89" s="217">
        <f>SUM(BA78:BA88)</f>
        <v>2</v>
      </c>
      <c r="BB89" s="218">
        <f t="shared" ref="BB89:BB103" si="118">+AW89+BG89</f>
        <v>159</v>
      </c>
      <c r="BC89" s="217">
        <f t="shared" ref="BC89:BC103" si="119">+AX89+BH89</f>
        <v>50</v>
      </c>
      <c r="BD89" s="217">
        <f t="shared" ref="BD89:BD103" si="120">+AY89+BI89</f>
        <v>79</v>
      </c>
      <c r="BE89" s="217">
        <f t="shared" ref="BE89:BE103" si="121">+AZ89+BJ89</f>
        <v>129</v>
      </c>
      <c r="BF89" s="219">
        <f t="shared" ref="BF89:BF103" si="122">+BA89+BK89</f>
        <v>22</v>
      </c>
      <c r="BG89" s="217">
        <f>+SUM(BG78:BG88)</f>
        <v>149</v>
      </c>
      <c r="BH89" s="217">
        <f t="shared" ref="BH89" si="123">+SUM(BH78:BH88)</f>
        <v>47</v>
      </c>
      <c r="BI89" s="217">
        <f>+SUM(BI78:BI88)+SUMIF($Y$35:$Y$42,"Stiletto",$AI$35:$AI$42)</f>
        <v>75</v>
      </c>
      <c r="BJ89" s="217">
        <f>+BI89+BH89</f>
        <v>122</v>
      </c>
      <c r="BK89" s="217">
        <f>+SUM(BK78:BK88)+SUMIF($Y$35:$Y$42,"Stiletto",$AH$35:$AH$42)</f>
        <v>20</v>
      </c>
      <c r="BL89" s="171"/>
      <c r="BM89" s="171"/>
      <c r="BN89" s="64">
        <v>6.5</v>
      </c>
      <c r="BP89" s="47" t="s">
        <v>83</v>
      </c>
      <c r="BQ89" s="174"/>
      <c r="BR89" s="177">
        <v>0</v>
      </c>
      <c r="BS89" s="177">
        <v>0</v>
      </c>
      <c r="BT89" s="177">
        <v>0</v>
      </c>
      <c r="BU89" s="177">
        <f t="shared" si="99"/>
        <v>0</v>
      </c>
      <c r="BV89" s="177">
        <v>0</v>
      </c>
      <c r="BW89" s="202">
        <f t="shared" si="111"/>
        <v>2</v>
      </c>
      <c r="BX89" s="177">
        <f t="shared" si="112"/>
        <v>0</v>
      </c>
      <c r="BY89" s="177">
        <f t="shared" si="113"/>
        <v>1</v>
      </c>
      <c r="BZ89" s="177">
        <f t="shared" si="114"/>
        <v>1</v>
      </c>
      <c r="CA89" s="203">
        <f t="shared" si="115"/>
        <v>0</v>
      </c>
      <c r="CB89" s="48">
        <v>2</v>
      </c>
      <c r="CC89" s="48">
        <v>0</v>
      </c>
      <c r="CD89" s="48">
        <v>1</v>
      </c>
      <c r="CE89" s="48">
        <f t="shared" si="96"/>
        <v>1</v>
      </c>
      <c r="CF89" s="48">
        <v>0</v>
      </c>
      <c r="CG89" s="171"/>
    </row>
    <row r="90" spans="1:85" ht="16.5" customHeight="1" x14ac:dyDescent="0.25">
      <c r="A90" s="171"/>
      <c r="B90" s="174"/>
      <c r="C90" s="174"/>
      <c r="D90" s="47" t="s">
        <v>303</v>
      </c>
      <c r="G90" s="47" t="s">
        <v>309</v>
      </c>
      <c r="I90" s="177">
        <v>1</v>
      </c>
      <c r="J90" s="177">
        <v>0</v>
      </c>
      <c r="K90" s="177">
        <v>2</v>
      </c>
      <c r="L90" s="318">
        <f t="shared" si="90"/>
        <v>2</v>
      </c>
      <c r="M90" s="177">
        <v>0</v>
      </c>
      <c r="N90" s="174"/>
      <c r="O90" s="174"/>
      <c r="P90" s="174"/>
      <c r="Q90" s="178"/>
      <c r="R90" s="178"/>
      <c r="S90" s="323"/>
      <c r="T90" s="118">
        <v>7.5</v>
      </c>
      <c r="U90" s="76" t="s">
        <v>149</v>
      </c>
      <c r="V90" s="76"/>
      <c r="W90" s="76"/>
      <c r="X90" s="76"/>
      <c r="Y90" s="119"/>
      <c r="Z90" s="177"/>
      <c r="AA90" s="177"/>
      <c r="AB90" s="177">
        <f t="shared" si="107"/>
        <v>0.5</v>
      </c>
      <c r="AC90" s="177">
        <f t="shared" si="107"/>
        <v>0</v>
      </c>
      <c r="AD90" s="177">
        <f t="shared" si="107"/>
        <v>1</v>
      </c>
      <c r="AE90" s="177">
        <f t="shared" si="107"/>
        <v>0</v>
      </c>
      <c r="AF90" s="411">
        <f t="shared" si="116"/>
        <v>0</v>
      </c>
      <c r="AG90" s="411"/>
      <c r="AH90" s="177">
        <f t="shared" si="109"/>
        <v>2</v>
      </c>
      <c r="AI90" s="177">
        <f t="shared" si="109"/>
        <v>0</v>
      </c>
      <c r="AJ90" s="177">
        <f t="shared" si="109"/>
        <v>2</v>
      </c>
      <c r="AK90" s="177">
        <f t="shared" si="109"/>
        <v>0</v>
      </c>
      <c r="AL90" s="177">
        <f t="shared" si="109"/>
        <v>0</v>
      </c>
      <c r="AM90" s="120">
        <f t="shared" si="110"/>
        <v>4</v>
      </c>
      <c r="AN90" s="177"/>
      <c r="AO90" s="177"/>
      <c r="AP90" s="177"/>
      <c r="AQ90" s="178"/>
      <c r="AR90" s="171"/>
      <c r="AS90" s="35" t="s">
        <v>15</v>
      </c>
      <c r="AT90" s="220"/>
      <c r="AU90" s="220"/>
      <c r="AV90" s="205" t="s">
        <v>34</v>
      </c>
      <c r="AW90" s="199">
        <v>2</v>
      </c>
      <c r="AX90" s="199">
        <v>0</v>
      </c>
      <c r="AY90" s="199">
        <v>3</v>
      </c>
      <c r="AZ90" s="177">
        <f t="shared" si="117"/>
        <v>3</v>
      </c>
      <c r="BA90" s="199">
        <v>2</v>
      </c>
      <c r="BB90" s="202">
        <f t="shared" si="118"/>
        <v>31</v>
      </c>
      <c r="BC90" s="177">
        <f t="shared" si="119"/>
        <v>14</v>
      </c>
      <c r="BD90" s="177">
        <f t="shared" si="120"/>
        <v>15</v>
      </c>
      <c r="BE90" s="177">
        <f t="shared" si="121"/>
        <v>29</v>
      </c>
      <c r="BF90" s="203">
        <f t="shared" si="122"/>
        <v>4</v>
      </c>
      <c r="BG90" s="31">
        <v>29</v>
      </c>
      <c r="BH90" s="31">
        <v>14</v>
      </c>
      <c r="BI90" s="31">
        <v>12</v>
      </c>
      <c r="BJ90" s="31">
        <f t="shared" ref="BJ90:BJ99" si="124">+BH90+BI90</f>
        <v>26</v>
      </c>
      <c r="BK90" s="31">
        <v>2</v>
      </c>
      <c r="BL90" s="171"/>
      <c r="BM90" s="171"/>
      <c r="BN90" s="64">
        <v>8</v>
      </c>
      <c r="BP90" s="47" t="s">
        <v>154</v>
      </c>
      <c r="BQ90" s="174"/>
      <c r="BR90" s="177">
        <v>0</v>
      </c>
      <c r="BS90" s="177">
        <v>0</v>
      </c>
      <c r="BT90" s="177">
        <v>0</v>
      </c>
      <c r="BU90" s="177">
        <f t="shared" si="99"/>
        <v>0</v>
      </c>
      <c r="BV90" s="177">
        <v>0</v>
      </c>
      <c r="BW90" s="202">
        <f t="shared" si="111"/>
        <v>1</v>
      </c>
      <c r="BX90" s="177">
        <f t="shared" si="112"/>
        <v>0</v>
      </c>
      <c r="BY90" s="177">
        <f t="shared" si="113"/>
        <v>2</v>
      </c>
      <c r="BZ90" s="177">
        <f t="shared" si="114"/>
        <v>2</v>
      </c>
      <c r="CA90" s="203">
        <f t="shared" si="115"/>
        <v>0</v>
      </c>
      <c r="CB90" s="48">
        <v>1</v>
      </c>
      <c r="CC90" s="48">
        <v>0</v>
      </c>
      <c r="CD90" s="48">
        <v>2</v>
      </c>
      <c r="CE90" s="48">
        <f t="shared" si="96"/>
        <v>2</v>
      </c>
      <c r="CF90" s="48">
        <v>0</v>
      </c>
      <c r="CG90" s="171"/>
    </row>
    <row r="91" spans="1:85" ht="16.5" customHeight="1" x14ac:dyDescent="0.25">
      <c r="A91" s="171"/>
      <c r="B91" s="174"/>
      <c r="C91" s="174"/>
      <c r="D91" s="47" t="s">
        <v>267</v>
      </c>
      <c r="G91" s="175" t="s">
        <v>177</v>
      </c>
      <c r="I91" s="177">
        <v>1</v>
      </c>
      <c r="J91" s="177">
        <v>0</v>
      </c>
      <c r="K91" s="177">
        <v>2</v>
      </c>
      <c r="L91" s="318">
        <f t="shared" si="90"/>
        <v>2</v>
      </c>
      <c r="M91" s="177">
        <v>0</v>
      </c>
      <c r="N91" s="174"/>
      <c r="O91" s="174"/>
      <c r="P91" s="174"/>
      <c r="Q91" s="178"/>
      <c r="R91" s="178"/>
      <c r="S91" s="323"/>
      <c r="T91" s="118">
        <v>7.5</v>
      </c>
      <c r="U91" s="76" t="s">
        <v>557</v>
      </c>
      <c r="V91" s="76"/>
      <c r="W91" s="76"/>
      <c r="X91" s="76"/>
      <c r="Y91" s="119"/>
      <c r="Z91" s="174"/>
      <c r="AA91" s="177"/>
      <c r="AB91" s="177">
        <f t="shared" si="107"/>
        <v>1</v>
      </c>
      <c r="AC91" s="177">
        <f t="shared" si="107"/>
        <v>1</v>
      </c>
      <c r="AD91" s="177">
        <f t="shared" si="107"/>
        <v>0</v>
      </c>
      <c r="AE91" s="177">
        <f t="shared" si="107"/>
        <v>0</v>
      </c>
      <c r="AF91" s="411">
        <f t="shared" si="116"/>
        <v>1</v>
      </c>
      <c r="AG91" s="411"/>
      <c r="AH91" s="177">
        <f t="shared" si="109"/>
        <v>0</v>
      </c>
      <c r="AI91" s="177">
        <f t="shared" si="109"/>
        <v>0</v>
      </c>
      <c r="AJ91" s="177">
        <f t="shared" si="109"/>
        <v>2</v>
      </c>
      <c r="AK91" s="177">
        <f t="shared" si="109"/>
        <v>0</v>
      </c>
      <c r="AL91" s="177">
        <f t="shared" si="109"/>
        <v>0</v>
      </c>
      <c r="AM91" s="120">
        <f t="shared" si="110"/>
        <v>2</v>
      </c>
      <c r="AN91" s="177"/>
      <c r="AO91" s="177"/>
      <c r="AP91" s="177"/>
      <c r="AQ91" s="178"/>
      <c r="AR91" s="171"/>
      <c r="AS91" s="64">
        <v>9.5</v>
      </c>
      <c r="AT91" s="48">
        <v>40</v>
      </c>
      <c r="AU91" s="47" t="s">
        <v>165</v>
      </c>
      <c r="AV91" s="47" t="s">
        <v>308</v>
      </c>
      <c r="AW91" s="177">
        <v>0</v>
      </c>
      <c r="AX91" s="177">
        <v>0</v>
      </c>
      <c r="AY91" s="177">
        <v>0</v>
      </c>
      <c r="AZ91" s="177">
        <f t="shared" ref="AZ91:AZ100" si="125">+AY91+AX91</f>
        <v>0</v>
      </c>
      <c r="BA91" s="177">
        <v>0</v>
      </c>
      <c r="BB91" s="202">
        <f t="shared" si="118"/>
        <v>14</v>
      </c>
      <c r="BC91" s="177">
        <f t="shared" si="119"/>
        <v>15</v>
      </c>
      <c r="BD91" s="177">
        <f t="shared" si="120"/>
        <v>11</v>
      </c>
      <c r="BE91" s="177">
        <f t="shared" si="121"/>
        <v>26</v>
      </c>
      <c r="BF91" s="203">
        <f t="shared" si="122"/>
        <v>4</v>
      </c>
      <c r="BG91" s="48">
        <v>14</v>
      </c>
      <c r="BH91" s="48">
        <v>15</v>
      </c>
      <c r="BI91" s="48">
        <v>11</v>
      </c>
      <c r="BJ91" s="48">
        <f t="shared" si="124"/>
        <v>26</v>
      </c>
      <c r="BK91" s="48">
        <v>4</v>
      </c>
      <c r="BL91" s="171"/>
      <c r="BM91" s="171"/>
      <c r="BN91" s="64">
        <v>6</v>
      </c>
      <c r="BP91" s="47" t="s">
        <v>97</v>
      </c>
      <c r="BQ91" s="174"/>
      <c r="BR91" s="177">
        <v>0</v>
      </c>
      <c r="BS91" s="177">
        <v>0</v>
      </c>
      <c r="BT91" s="177">
        <v>0</v>
      </c>
      <c r="BU91" s="177">
        <f t="shared" si="99"/>
        <v>0</v>
      </c>
      <c r="BV91" s="177">
        <v>0</v>
      </c>
      <c r="BW91" s="202">
        <f t="shared" si="111"/>
        <v>4</v>
      </c>
      <c r="BX91" s="177">
        <f t="shared" si="112"/>
        <v>0</v>
      </c>
      <c r="BY91" s="177">
        <f t="shared" si="113"/>
        <v>0</v>
      </c>
      <c r="BZ91" s="177">
        <f t="shared" si="114"/>
        <v>0</v>
      </c>
      <c r="CA91" s="203">
        <f t="shared" si="115"/>
        <v>2</v>
      </c>
      <c r="CB91" s="48">
        <v>4</v>
      </c>
      <c r="CC91" s="48">
        <v>0</v>
      </c>
      <c r="CD91" s="48">
        <v>0</v>
      </c>
      <c r="CE91" s="48">
        <f t="shared" si="96"/>
        <v>0</v>
      </c>
      <c r="CF91" s="48">
        <v>2</v>
      </c>
      <c r="CG91" s="171"/>
    </row>
    <row r="92" spans="1:85" ht="16.5" customHeight="1" thickBot="1" x14ac:dyDescent="0.3">
      <c r="A92" s="171"/>
      <c r="B92" s="174"/>
      <c r="C92" s="174"/>
      <c r="D92" s="47" t="s">
        <v>142</v>
      </c>
      <c r="G92" s="32" t="s">
        <v>21</v>
      </c>
      <c r="I92" s="177">
        <v>1</v>
      </c>
      <c r="J92" s="177">
        <v>0</v>
      </c>
      <c r="K92" s="177">
        <v>2</v>
      </c>
      <c r="L92" s="318">
        <f t="shared" si="90"/>
        <v>2</v>
      </c>
      <c r="M92" s="177">
        <v>0</v>
      </c>
      <c r="N92" s="174"/>
      <c r="O92" s="174"/>
      <c r="P92" s="174"/>
      <c r="Q92" s="178"/>
      <c r="R92" s="178"/>
      <c r="S92" s="323"/>
      <c r="T92" s="118">
        <v>7.5</v>
      </c>
      <c r="U92" s="76" t="s">
        <v>127</v>
      </c>
      <c r="V92" s="76"/>
      <c r="W92" s="76"/>
      <c r="X92" s="76"/>
      <c r="Y92" s="119"/>
      <c r="Z92" s="177"/>
      <c r="AA92" s="177"/>
      <c r="AB92" s="177">
        <f t="shared" si="107"/>
        <v>1</v>
      </c>
      <c r="AC92" s="177">
        <f t="shared" si="107"/>
        <v>0</v>
      </c>
      <c r="AD92" s="177">
        <f t="shared" si="107"/>
        <v>1</v>
      </c>
      <c r="AE92" s="177">
        <f t="shared" si="107"/>
        <v>0</v>
      </c>
      <c r="AF92" s="411">
        <f t="shared" si="116"/>
        <v>0</v>
      </c>
      <c r="AG92" s="411"/>
      <c r="AH92" s="177">
        <f t="shared" si="109"/>
        <v>0</v>
      </c>
      <c r="AI92" s="177">
        <f t="shared" si="109"/>
        <v>0</v>
      </c>
      <c r="AJ92" s="177">
        <f t="shared" si="109"/>
        <v>3</v>
      </c>
      <c r="AK92" s="177">
        <f t="shared" si="109"/>
        <v>0</v>
      </c>
      <c r="AL92" s="177">
        <f t="shared" si="109"/>
        <v>0</v>
      </c>
      <c r="AM92" s="120">
        <f t="shared" si="110"/>
        <v>3</v>
      </c>
      <c r="AN92" s="177"/>
      <c r="AO92" s="177"/>
      <c r="AP92" s="177"/>
      <c r="AQ92" s="178"/>
      <c r="AR92" s="171"/>
      <c r="AS92" s="64">
        <v>9</v>
      </c>
      <c r="AT92" s="48">
        <v>19</v>
      </c>
      <c r="AU92" s="47" t="s">
        <v>35</v>
      </c>
      <c r="AV92" s="47" t="s">
        <v>308</v>
      </c>
      <c r="AW92" s="177">
        <v>1</v>
      </c>
      <c r="AX92" s="177">
        <v>1</v>
      </c>
      <c r="AY92" s="177">
        <v>0</v>
      </c>
      <c r="AZ92" s="177">
        <f t="shared" si="125"/>
        <v>1</v>
      </c>
      <c r="BA92" s="177">
        <v>0</v>
      </c>
      <c r="BB92" s="202">
        <f t="shared" si="118"/>
        <v>14</v>
      </c>
      <c r="BC92" s="177">
        <f t="shared" si="119"/>
        <v>9</v>
      </c>
      <c r="BD92" s="177">
        <f t="shared" si="120"/>
        <v>12</v>
      </c>
      <c r="BE92" s="177">
        <f t="shared" si="121"/>
        <v>21</v>
      </c>
      <c r="BF92" s="203">
        <f t="shared" si="122"/>
        <v>0</v>
      </c>
      <c r="BG92" s="48">
        <v>13</v>
      </c>
      <c r="BH92" s="48">
        <v>8</v>
      </c>
      <c r="BI92" s="48">
        <v>12</v>
      </c>
      <c r="BJ92" s="48">
        <f t="shared" si="124"/>
        <v>20</v>
      </c>
      <c r="BK92" s="48">
        <v>0</v>
      </c>
      <c r="BL92" s="171"/>
      <c r="BM92" s="171"/>
      <c r="BN92" s="64">
        <v>6.5</v>
      </c>
      <c r="BP92" s="47" t="s">
        <v>119</v>
      </c>
      <c r="BQ92" s="174"/>
      <c r="BR92" s="177">
        <v>0</v>
      </c>
      <c r="BS92" s="177">
        <v>0</v>
      </c>
      <c r="BT92" s="177">
        <v>0</v>
      </c>
      <c r="BU92" s="177">
        <f t="shared" si="99"/>
        <v>0</v>
      </c>
      <c r="BV92" s="177">
        <v>0</v>
      </c>
      <c r="BW92" s="202">
        <f t="shared" si="111"/>
        <v>2</v>
      </c>
      <c r="BX92" s="177">
        <f t="shared" si="112"/>
        <v>0</v>
      </c>
      <c r="BY92" s="177">
        <f t="shared" si="113"/>
        <v>0</v>
      </c>
      <c r="BZ92" s="177">
        <f t="shared" si="114"/>
        <v>0</v>
      </c>
      <c r="CA92" s="203">
        <f t="shared" si="115"/>
        <v>0</v>
      </c>
      <c r="CB92" s="48">
        <v>2</v>
      </c>
      <c r="CC92" s="48">
        <v>0</v>
      </c>
      <c r="CD92" s="48">
        <v>0</v>
      </c>
      <c r="CE92" s="48">
        <f t="shared" si="96"/>
        <v>0</v>
      </c>
      <c r="CF92" s="48">
        <v>0</v>
      </c>
      <c r="CG92" s="171"/>
    </row>
    <row r="93" spans="1:85" ht="16.5" customHeight="1" thickBot="1" x14ac:dyDescent="0.3">
      <c r="A93" s="171"/>
      <c r="B93" s="174"/>
      <c r="C93" s="174"/>
      <c r="N93" s="177"/>
      <c r="O93" s="177"/>
      <c r="P93" s="174"/>
      <c r="Q93" s="178"/>
      <c r="R93" s="178"/>
      <c r="S93" s="323"/>
      <c r="T93" s="208"/>
      <c r="U93" s="214"/>
      <c r="V93" s="215" t="s">
        <v>655</v>
      </c>
      <c r="W93" s="214"/>
      <c r="X93" s="214"/>
      <c r="Y93" s="215"/>
      <c r="Z93" s="199"/>
      <c r="AA93" s="199"/>
      <c r="AB93" s="68">
        <f>SUM(AB86:AB92)</f>
        <v>9.5</v>
      </c>
      <c r="AC93" s="68">
        <f>SUM(AC86:AC92)</f>
        <v>6</v>
      </c>
      <c r="AD93" s="68">
        <f>SUM(AD86:AD92)</f>
        <v>3</v>
      </c>
      <c r="AE93" s="68">
        <f>SUM(AE86:AE92)</f>
        <v>1</v>
      </c>
      <c r="AF93" s="413">
        <f>(2*AC93+AE93)/(2*AB93)</f>
        <v>0.68421052631578949</v>
      </c>
      <c r="AG93" s="413"/>
      <c r="AH93" s="68">
        <f>SUM(AH86:AH92)</f>
        <v>2</v>
      </c>
      <c r="AI93" s="68">
        <f t="shared" ref="AI93:AL93" si="126">SUM(AI86:AI92)</f>
        <v>0</v>
      </c>
      <c r="AJ93" s="68">
        <f t="shared" si="126"/>
        <v>19</v>
      </c>
      <c r="AK93" s="68">
        <f t="shared" si="126"/>
        <v>0</v>
      </c>
      <c r="AL93" s="68">
        <f t="shared" si="126"/>
        <v>0</v>
      </c>
      <c r="AM93" s="85">
        <f>+AJ93/AB93</f>
        <v>2</v>
      </c>
      <c r="AN93" s="177"/>
      <c r="AO93" s="177"/>
      <c r="AP93" s="177"/>
      <c r="AQ93" s="178"/>
      <c r="AR93" s="171"/>
      <c r="AS93" s="64">
        <v>7</v>
      </c>
      <c r="AT93" s="48">
        <v>28</v>
      </c>
      <c r="AU93" s="47" t="s">
        <v>188</v>
      </c>
      <c r="AV93" s="47" t="s">
        <v>308</v>
      </c>
      <c r="AW93" s="177">
        <v>1</v>
      </c>
      <c r="AX93" s="177">
        <v>0</v>
      </c>
      <c r="AY93" s="177">
        <v>0</v>
      </c>
      <c r="AZ93" s="177">
        <f t="shared" si="125"/>
        <v>0</v>
      </c>
      <c r="BA93" s="177">
        <v>0</v>
      </c>
      <c r="BB93" s="202">
        <f t="shared" si="118"/>
        <v>16</v>
      </c>
      <c r="BC93" s="177">
        <f t="shared" si="119"/>
        <v>5</v>
      </c>
      <c r="BD93" s="177">
        <f t="shared" si="120"/>
        <v>8</v>
      </c>
      <c r="BE93" s="177">
        <f t="shared" si="121"/>
        <v>13</v>
      </c>
      <c r="BF93" s="203">
        <f t="shared" si="122"/>
        <v>0</v>
      </c>
      <c r="BG93" s="48">
        <v>15</v>
      </c>
      <c r="BH93" s="48">
        <v>5</v>
      </c>
      <c r="BI93" s="48">
        <v>8</v>
      </c>
      <c r="BJ93" s="48">
        <f t="shared" si="124"/>
        <v>13</v>
      </c>
      <c r="BK93" s="48">
        <v>0</v>
      </c>
      <c r="BL93" s="171"/>
      <c r="BM93" s="171"/>
      <c r="BN93" s="64">
        <v>9.5</v>
      </c>
      <c r="BP93" s="47" t="s">
        <v>91</v>
      </c>
      <c r="BQ93" s="174"/>
      <c r="BR93" s="177">
        <v>0</v>
      </c>
      <c r="BS93" s="177">
        <v>0</v>
      </c>
      <c r="BT93" s="177">
        <v>0</v>
      </c>
      <c r="BU93" s="177">
        <f t="shared" si="99"/>
        <v>0</v>
      </c>
      <c r="BV93" s="177">
        <v>0</v>
      </c>
      <c r="BW93" s="202">
        <f t="shared" si="111"/>
        <v>1</v>
      </c>
      <c r="BX93" s="177">
        <f t="shared" si="112"/>
        <v>0</v>
      </c>
      <c r="BY93" s="177">
        <f t="shared" si="113"/>
        <v>1</v>
      </c>
      <c r="BZ93" s="177">
        <f t="shared" si="114"/>
        <v>1</v>
      </c>
      <c r="CA93" s="203">
        <f t="shared" si="115"/>
        <v>2</v>
      </c>
      <c r="CB93" s="48">
        <v>1</v>
      </c>
      <c r="CC93" s="48">
        <v>0</v>
      </c>
      <c r="CD93" s="48">
        <v>1</v>
      </c>
      <c r="CE93" s="48">
        <f t="shared" si="96"/>
        <v>1</v>
      </c>
      <c r="CF93" s="48">
        <v>2</v>
      </c>
      <c r="CG93" s="171"/>
    </row>
    <row r="94" spans="1:85" ht="16.5" customHeight="1" x14ac:dyDescent="0.25">
      <c r="A94" s="171"/>
      <c r="B94" s="174"/>
      <c r="C94" s="174"/>
      <c r="N94" s="177"/>
      <c r="O94" s="177"/>
      <c r="P94" s="174"/>
      <c r="Q94" s="178"/>
      <c r="R94" s="178"/>
      <c r="S94" s="323"/>
      <c r="T94" s="194"/>
      <c r="U94" s="175"/>
      <c r="V94" s="175"/>
      <c r="W94" s="175"/>
      <c r="X94" s="176"/>
      <c r="Y94" s="175"/>
      <c r="Z94" s="177"/>
      <c r="AA94" s="177"/>
      <c r="AB94" s="177"/>
      <c r="AC94" s="177"/>
      <c r="AD94" s="177"/>
      <c r="AE94" s="195"/>
      <c r="AF94" s="177"/>
      <c r="AG94" s="177"/>
      <c r="AH94" s="177"/>
      <c r="AI94" s="177"/>
      <c r="AJ94" s="177"/>
      <c r="AK94" s="204"/>
      <c r="AL94" s="174"/>
      <c r="AM94" s="174"/>
      <c r="AN94" s="177"/>
      <c r="AO94" s="177"/>
      <c r="AP94" s="177"/>
      <c r="AQ94" s="178"/>
      <c r="AR94" s="171"/>
      <c r="AS94" s="64">
        <v>6.5</v>
      </c>
      <c r="AT94" s="48">
        <v>66</v>
      </c>
      <c r="AU94" s="47" t="s">
        <v>48</v>
      </c>
      <c r="AV94" s="47" t="s">
        <v>308</v>
      </c>
      <c r="AW94" s="177">
        <v>1</v>
      </c>
      <c r="AX94" s="177">
        <v>0</v>
      </c>
      <c r="AY94" s="177">
        <v>1</v>
      </c>
      <c r="AZ94" s="177">
        <f t="shared" si="125"/>
        <v>1</v>
      </c>
      <c r="BA94" s="177">
        <v>0</v>
      </c>
      <c r="BB94" s="202">
        <f t="shared" si="118"/>
        <v>11</v>
      </c>
      <c r="BC94" s="177">
        <f t="shared" si="119"/>
        <v>3</v>
      </c>
      <c r="BD94" s="177">
        <f t="shared" si="120"/>
        <v>9</v>
      </c>
      <c r="BE94" s="177">
        <f t="shared" si="121"/>
        <v>12</v>
      </c>
      <c r="BF94" s="203">
        <f t="shared" si="122"/>
        <v>0</v>
      </c>
      <c r="BG94" s="48">
        <v>10</v>
      </c>
      <c r="BH94" s="48">
        <v>3</v>
      </c>
      <c r="BI94" s="48">
        <v>8</v>
      </c>
      <c r="BJ94" s="48">
        <f t="shared" si="124"/>
        <v>11</v>
      </c>
      <c r="BK94" s="48">
        <v>0</v>
      </c>
      <c r="BL94" s="171"/>
      <c r="BM94" s="171"/>
      <c r="BN94" s="232" t="s">
        <v>641</v>
      </c>
      <c r="BO94" s="232"/>
      <c r="BP94" s="233"/>
      <c r="BQ94" s="208"/>
      <c r="BR94" s="199">
        <f t="shared" ref="BR94:CA94" si="127">SUM(BR78:BR93)</f>
        <v>0</v>
      </c>
      <c r="BS94" s="199">
        <f t="shared" si="127"/>
        <v>0</v>
      </c>
      <c r="BT94" s="199">
        <f t="shared" si="127"/>
        <v>0</v>
      </c>
      <c r="BU94" s="199">
        <f t="shared" si="127"/>
        <v>0</v>
      </c>
      <c r="BV94" s="199">
        <f t="shared" si="127"/>
        <v>0</v>
      </c>
      <c r="BW94" s="199">
        <f t="shared" si="127"/>
        <v>25</v>
      </c>
      <c r="BX94" s="199">
        <f t="shared" si="127"/>
        <v>6</v>
      </c>
      <c r="BY94" s="199">
        <f t="shared" si="127"/>
        <v>7</v>
      </c>
      <c r="BZ94" s="199">
        <f t="shared" si="127"/>
        <v>13</v>
      </c>
      <c r="CA94" s="199">
        <f t="shared" si="127"/>
        <v>6</v>
      </c>
      <c r="CB94" s="199">
        <f>SUM(CB78:CB93)</f>
        <v>25</v>
      </c>
      <c r="CC94" s="199">
        <f t="shared" ref="CC94:CF94" si="128">SUM(CC78:CC93)</f>
        <v>6</v>
      </c>
      <c r="CD94" s="199">
        <f t="shared" si="128"/>
        <v>7</v>
      </c>
      <c r="CE94" s="199">
        <f t="shared" si="128"/>
        <v>13</v>
      </c>
      <c r="CF94" s="199">
        <f t="shared" si="128"/>
        <v>6</v>
      </c>
      <c r="CG94" s="171"/>
    </row>
    <row r="95" spans="1:85" ht="16.5" customHeight="1" thickBot="1" x14ac:dyDescent="0.3">
      <c r="A95" s="171"/>
      <c r="B95" s="174"/>
      <c r="C95" s="174"/>
      <c r="D95" s="180" t="s">
        <v>147</v>
      </c>
      <c r="E95" s="180"/>
      <c r="F95" s="180"/>
      <c r="G95" s="182" t="s">
        <v>2</v>
      </c>
      <c r="H95" s="182"/>
      <c r="I95" s="182" t="s">
        <v>4</v>
      </c>
      <c r="J95" s="182" t="s">
        <v>30</v>
      </c>
      <c r="K95" s="182" t="s">
        <v>31</v>
      </c>
      <c r="L95" s="182" t="s">
        <v>32</v>
      </c>
      <c r="M95" s="340" t="s">
        <v>3</v>
      </c>
      <c r="N95" s="177"/>
      <c r="O95" s="177"/>
      <c r="P95" s="174"/>
      <c r="Q95" s="178"/>
      <c r="R95" s="178"/>
      <c r="S95" s="323"/>
      <c r="T95" s="194"/>
      <c r="U95" s="175"/>
      <c r="V95" s="175"/>
      <c r="W95" s="175"/>
      <c r="X95" s="176"/>
      <c r="Y95" s="175"/>
      <c r="Z95" s="177"/>
      <c r="AA95" s="177"/>
      <c r="AB95" s="177"/>
      <c r="AC95" s="177"/>
      <c r="AD95" s="177"/>
      <c r="AE95" s="195"/>
      <c r="AF95" s="177"/>
      <c r="AG95" s="177"/>
      <c r="AH95" s="177"/>
      <c r="AI95" s="177"/>
      <c r="AJ95" s="177"/>
      <c r="AK95" s="204"/>
      <c r="AL95" s="183"/>
      <c r="AM95" s="183"/>
      <c r="AN95" s="177"/>
      <c r="AO95" s="177"/>
      <c r="AP95" s="177"/>
      <c r="AQ95" s="178"/>
      <c r="AR95" s="171"/>
      <c r="AS95" s="64">
        <v>7.5</v>
      </c>
      <c r="AT95" s="48">
        <v>7</v>
      </c>
      <c r="AU95" s="47" t="s">
        <v>42</v>
      </c>
      <c r="AV95" s="47" t="s">
        <v>308</v>
      </c>
      <c r="AW95" s="177">
        <v>1</v>
      </c>
      <c r="AX95" s="177">
        <v>0</v>
      </c>
      <c r="AY95" s="177">
        <v>1</v>
      </c>
      <c r="AZ95" s="177">
        <f t="shared" si="125"/>
        <v>1</v>
      </c>
      <c r="BA95" s="177">
        <v>0</v>
      </c>
      <c r="BB95" s="202">
        <f t="shared" si="118"/>
        <v>15</v>
      </c>
      <c r="BC95" s="177">
        <f t="shared" si="119"/>
        <v>2</v>
      </c>
      <c r="BD95" s="177">
        <f t="shared" si="120"/>
        <v>7</v>
      </c>
      <c r="BE95" s="177">
        <f t="shared" si="121"/>
        <v>9</v>
      </c>
      <c r="BF95" s="203">
        <f t="shared" si="122"/>
        <v>0</v>
      </c>
      <c r="BG95" s="48">
        <v>14</v>
      </c>
      <c r="BH95" s="48">
        <v>2</v>
      </c>
      <c r="BI95" s="48">
        <v>6</v>
      </c>
      <c r="BJ95" s="48">
        <f t="shared" si="124"/>
        <v>8</v>
      </c>
      <c r="BK95" s="48">
        <v>0</v>
      </c>
      <c r="BL95" s="171"/>
      <c r="BM95" s="171"/>
      <c r="BN95" s="246" t="s">
        <v>642</v>
      </c>
      <c r="BO95" s="246"/>
      <c r="BP95" s="247"/>
      <c r="BQ95" s="174"/>
      <c r="BR95" s="177">
        <f>+BR94+BR53</f>
        <v>12</v>
      </c>
      <c r="BS95" s="177">
        <f>+BS94+BS53</f>
        <v>1</v>
      </c>
      <c r="BT95" s="177">
        <f>+BT94+BT53</f>
        <v>8</v>
      </c>
      <c r="BU95" s="177">
        <f>+BU94+BU53</f>
        <v>9</v>
      </c>
      <c r="BV95" s="177">
        <f>+BV94+BV53+AH80</f>
        <v>6</v>
      </c>
      <c r="BW95" s="177">
        <f>+BW94+BW53</f>
        <v>252</v>
      </c>
      <c r="BX95" s="177">
        <f>+BX94+BX53</f>
        <v>81</v>
      </c>
      <c r="BY95" s="177">
        <f>+BY94+BY53</f>
        <v>72</v>
      </c>
      <c r="BZ95" s="177">
        <f>+BZ94+BZ53</f>
        <v>153</v>
      </c>
      <c r="CA95" s="177">
        <f>+CA94+CA53+AH91</f>
        <v>36</v>
      </c>
      <c r="CB95" s="177">
        <f>+CB94+CB53</f>
        <v>240</v>
      </c>
      <c r="CC95" s="177">
        <f>+CC94+CC53</f>
        <v>80</v>
      </c>
      <c r="CD95" s="177">
        <f>+CD94+CD53</f>
        <v>64</v>
      </c>
      <c r="CE95" s="177">
        <f>+CE94+CE53</f>
        <v>144</v>
      </c>
      <c r="CF95" s="177">
        <f>+CF94+CF53</f>
        <v>30</v>
      </c>
      <c r="CG95" s="171"/>
    </row>
    <row r="96" spans="1:85" ht="16.5" customHeight="1" x14ac:dyDescent="0.25">
      <c r="A96" s="171"/>
      <c r="B96" s="174"/>
      <c r="C96" s="174"/>
      <c r="D96" s="47" t="s">
        <v>111</v>
      </c>
      <c r="G96" s="32" t="s">
        <v>179</v>
      </c>
      <c r="I96" s="177">
        <v>1</v>
      </c>
      <c r="J96" s="177">
        <v>0</v>
      </c>
      <c r="K96" s="177">
        <v>0</v>
      </c>
      <c r="L96" s="177">
        <f>+K96+J96</f>
        <v>0</v>
      </c>
      <c r="M96" s="318">
        <v>2</v>
      </c>
      <c r="N96" s="177"/>
      <c r="O96" s="177"/>
      <c r="P96" s="174"/>
      <c r="Q96" s="178"/>
      <c r="R96" s="178"/>
      <c r="S96" s="323"/>
      <c r="T96" s="408" t="s">
        <v>633</v>
      </c>
      <c r="U96" s="408"/>
      <c r="V96" s="408"/>
      <c r="W96" s="408"/>
      <c r="X96" s="408"/>
      <c r="Y96" s="408"/>
      <c r="Z96" s="408"/>
      <c r="AA96" s="408"/>
      <c r="AB96" s="408"/>
      <c r="AC96" s="408"/>
      <c r="AD96" s="408"/>
      <c r="AE96" s="408"/>
      <c r="AF96" s="408"/>
      <c r="AG96" s="408"/>
      <c r="AH96" s="408"/>
      <c r="AI96" s="408"/>
      <c r="AJ96" s="408"/>
      <c r="AK96" s="408"/>
      <c r="AL96" s="408"/>
      <c r="AM96" s="408"/>
      <c r="AN96" s="177"/>
      <c r="AO96" s="177"/>
      <c r="AP96" s="177"/>
      <c r="AQ96" s="178"/>
      <c r="AR96" s="171"/>
      <c r="AS96" s="64">
        <v>6</v>
      </c>
      <c r="AT96" s="48">
        <v>3</v>
      </c>
      <c r="AU96" s="47" t="s">
        <v>81</v>
      </c>
      <c r="AV96" s="47" t="s">
        <v>308</v>
      </c>
      <c r="AW96" s="177">
        <v>0</v>
      </c>
      <c r="AX96" s="177">
        <v>0</v>
      </c>
      <c r="AY96" s="177">
        <v>0</v>
      </c>
      <c r="AZ96" s="177">
        <f t="shared" si="125"/>
        <v>0</v>
      </c>
      <c r="BA96" s="177">
        <v>0</v>
      </c>
      <c r="BB96" s="202">
        <f t="shared" si="118"/>
        <v>6</v>
      </c>
      <c r="BC96" s="177">
        <f t="shared" si="119"/>
        <v>0</v>
      </c>
      <c r="BD96" s="177">
        <f t="shared" si="120"/>
        <v>7</v>
      </c>
      <c r="BE96" s="177">
        <f t="shared" si="121"/>
        <v>7</v>
      </c>
      <c r="BF96" s="203">
        <f t="shared" si="122"/>
        <v>0</v>
      </c>
      <c r="BG96" s="48">
        <v>6</v>
      </c>
      <c r="BH96" s="48">
        <v>0</v>
      </c>
      <c r="BI96" s="48">
        <v>7</v>
      </c>
      <c r="BJ96" s="48">
        <f t="shared" si="124"/>
        <v>7</v>
      </c>
      <c r="BK96" s="48">
        <v>0</v>
      </c>
      <c r="BL96" s="171"/>
      <c r="BM96" s="171"/>
      <c r="BN96" s="246" t="s">
        <v>643</v>
      </c>
      <c r="BO96" s="246"/>
      <c r="BP96" s="247"/>
      <c r="BQ96" s="174"/>
      <c r="BR96" s="177">
        <f t="shared" ref="BR96:CF96" si="129">+AW5+AW19+AW33+AW45+AW78+AW90+AW103+AW117</f>
        <v>12</v>
      </c>
      <c r="BS96" s="177">
        <f t="shared" si="129"/>
        <v>1</v>
      </c>
      <c r="BT96" s="177">
        <f t="shared" si="129"/>
        <v>8</v>
      </c>
      <c r="BU96" s="177">
        <f t="shared" si="129"/>
        <v>9</v>
      </c>
      <c r="BV96" s="177">
        <f t="shared" si="129"/>
        <v>6</v>
      </c>
      <c r="BW96" s="177">
        <f t="shared" si="129"/>
        <v>252</v>
      </c>
      <c r="BX96" s="177">
        <f t="shared" si="129"/>
        <v>81</v>
      </c>
      <c r="BY96" s="177">
        <f t="shared" si="129"/>
        <v>72</v>
      </c>
      <c r="BZ96" s="177">
        <f t="shared" si="129"/>
        <v>153</v>
      </c>
      <c r="CA96" s="177">
        <f t="shared" si="129"/>
        <v>36</v>
      </c>
      <c r="CB96" s="177">
        <f t="shared" si="129"/>
        <v>240</v>
      </c>
      <c r="CC96" s="177">
        <f t="shared" si="129"/>
        <v>80</v>
      </c>
      <c r="CD96" s="177">
        <f t="shared" si="129"/>
        <v>64</v>
      </c>
      <c r="CE96" s="177">
        <f t="shared" si="129"/>
        <v>144</v>
      </c>
      <c r="CF96" s="177">
        <f t="shared" si="129"/>
        <v>30</v>
      </c>
      <c r="CG96" s="171"/>
    </row>
    <row r="97" spans="1:85" ht="16.5" customHeight="1" x14ac:dyDescent="0.25">
      <c r="A97" s="171"/>
      <c r="B97" s="174"/>
      <c r="C97" s="174"/>
      <c r="D97" s="47" t="s">
        <v>150</v>
      </c>
      <c r="G97" s="175" t="s">
        <v>177</v>
      </c>
      <c r="I97" s="177">
        <v>1</v>
      </c>
      <c r="J97" s="177">
        <v>2</v>
      </c>
      <c r="K97" s="177">
        <v>1</v>
      </c>
      <c r="L97" s="177">
        <f>+K97+J97</f>
        <v>3</v>
      </c>
      <c r="M97" s="318">
        <v>2</v>
      </c>
      <c r="N97" s="174"/>
      <c r="O97" s="174"/>
      <c r="P97" s="174"/>
      <c r="Q97" s="178"/>
      <c r="R97" s="178"/>
      <c r="S97" s="323"/>
      <c r="T97" s="194"/>
      <c r="U97" s="175"/>
      <c r="V97" s="174"/>
      <c r="W97" s="174"/>
      <c r="X97" s="174"/>
      <c r="Y97" s="174"/>
      <c r="Z97" s="177"/>
      <c r="AA97" s="177"/>
      <c r="AB97" s="177"/>
      <c r="AC97" s="177"/>
      <c r="AD97" s="177"/>
      <c r="AE97" s="174"/>
      <c r="AF97" s="194"/>
      <c r="AG97" s="175"/>
      <c r="AH97" s="174"/>
      <c r="AI97" s="174"/>
      <c r="AJ97" s="174"/>
      <c r="AK97" s="174"/>
      <c r="AL97" s="177"/>
      <c r="AM97" s="177"/>
      <c r="AN97" s="177"/>
      <c r="AO97" s="177"/>
      <c r="AP97" s="177"/>
      <c r="AQ97" s="178"/>
      <c r="AR97" s="171"/>
      <c r="AS97" s="64">
        <v>7</v>
      </c>
      <c r="AT97" s="48">
        <v>86</v>
      </c>
      <c r="AU97" s="47" t="s">
        <v>157</v>
      </c>
      <c r="AV97" s="47" t="s">
        <v>308</v>
      </c>
      <c r="AW97" s="177">
        <v>1</v>
      </c>
      <c r="AX97" s="177">
        <v>0</v>
      </c>
      <c r="AY97" s="177">
        <v>0</v>
      </c>
      <c r="AZ97" s="177">
        <f t="shared" si="125"/>
        <v>0</v>
      </c>
      <c r="BA97" s="177">
        <v>0</v>
      </c>
      <c r="BB97" s="202">
        <f t="shared" si="118"/>
        <v>15</v>
      </c>
      <c r="BC97" s="177">
        <f t="shared" si="119"/>
        <v>3</v>
      </c>
      <c r="BD97" s="177">
        <f t="shared" si="120"/>
        <v>3</v>
      </c>
      <c r="BE97" s="177">
        <f t="shared" si="121"/>
        <v>6</v>
      </c>
      <c r="BF97" s="203">
        <f t="shared" si="122"/>
        <v>2</v>
      </c>
      <c r="BG97" s="48">
        <v>14</v>
      </c>
      <c r="BH97" s="48">
        <v>3</v>
      </c>
      <c r="BI97" s="48">
        <v>3</v>
      </c>
      <c r="BJ97" s="48">
        <f t="shared" si="124"/>
        <v>6</v>
      </c>
      <c r="BK97" s="48">
        <v>2</v>
      </c>
      <c r="BL97" s="171"/>
      <c r="BM97" s="171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1"/>
    </row>
    <row r="98" spans="1:85" ht="16.5" customHeight="1" thickBot="1" x14ac:dyDescent="0.3">
      <c r="A98" s="171"/>
      <c r="B98" s="174"/>
      <c r="C98" s="174"/>
      <c r="D98" s="47" t="s">
        <v>187</v>
      </c>
      <c r="G98" s="175" t="s">
        <v>177</v>
      </c>
      <c r="I98" s="177">
        <v>1</v>
      </c>
      <c r="J98" s="177">
        <v>0</v>
      </c>
      <c r="K98" s="177">
        <v>0</v>
      </c>
      <c r="L98" s="177">
        <f>+K98+J98</f>
        <v>0</v>
      </c>
      <c r="M98" s="318">
        <v>2</v>
      </c>
      <c r="N98" s="174"/>
      <c r="O98" s="174"/>
      <c r="P98" s="174"/>
      <c r="Q98" s="178"/>
      <c r="R98" s="178"/>
      <c r="S98" s="323"/>
      <c r="T98" s="67" t="s">
        <v>310</v>
      </c>
      <c r="U98" s="245" t="s">
        <v>145</v>
      </c>
      <c r="V98" s="67"/>
      <c r="W98" s="67"/>
      <c r="X98" s="67"/>
      <c r="Y98" s="67"/>
      <c r="Z98" s="67"/>
      <c r="AA98" s="67"/>
      <c r="AB98" s="168" t="s">
        <v>4</v>
      </c>
      <c r="AC98" s="168" t="s">
        <v>8</v>
      </c>
      <c r="AD98" s="168" t="s">
        <v>9</v>
      </c>
      <c r="AE98" s="168" t="s">
        <v>10</v>
      </c>
      <c r="AF98" s="168" t="s">
        <v>129</v>
      </c>
      <c r="AG98" s="168"/>
      <c r="AH98" s="168" t="s">
        <v>3</v>
      </c>
      <c r="AI98" s="168" t="s">
        <v>130</v>
      </c>
      <c r="AJ98" s="168" t="s">
        <v>5</v>
      </c>
      <c r="AK98" s="168" t="s">
        <v>7</v>
      </c>
      <c r="AL98" s="168" t="s">
        <v>6</v>
      </c>
      <c r="AM98" s="168" t="s">
        <v>131</v>
      </c>
      <c r="AN98" s="177"/>
      <c r="AO98" s="177"/>
      <c r="AP98" s="177"/>
      <c r="AQ98" s="178"/>
      <c r="AR98" s="171"/>
      <c r="AS98" s="64">
        <v>7.5</v>
      </c>
      <c r="AT98" s="48">
        <v>4</v>
      </c>
      <c r="AU98" s="47" t="s">
        <v>115</v>
      </c>
      <c r="AV98" s="47" t="s">
        <v>308</v>
      </c>
      <c r="AW98" s="177">
        <v>0</v>
      </c>
      <c r="AX98" s="177">
        <v>0</v>
      </c>
      <c r="AY98" s="177">
        <v>0</v>
      </c>
      <c r="AZ98" s="177">
        <f t="shared" si="125"/>
        <v>0</v>
      </c>
      <c r="BA98" s="177">
        <v>0</v>
      </c>
      <c r="BB98" s="202">
        <f t="shared" si="118"/>
        <v>15</v>
      </c>
      <c r="BC98" s="177">
        <f t="shared" si="119"/>
        <v>0</v>
      </c>
      <c r="BD98" s="177">
        <f t="shared" si="120"/>
        <v>3</v>
      </c>
      <c r="BE98" s="177">
        <f t="shared" si="121"/>
        <v>3</v>
      </c>
      <c r="BF98" s="203">
        <f t="shared" si="122"/>
        <v>0</v>
      </c>
      <c r="BG98" s="48">
        <v>15</v>
      </c>
      <c r="BH98" s="48">
        <v>0</v>
      </c>
      <c r="BI98" s="48">
        <v>3</v>
      </c>
      <c r="BJ98" s="48">
        <f t="shared" si="124"/>
        <v>3</v>
      </c>
      <c r="BK98" s="48">
        <v>0</v>
      </c>
      <c r="BL98" s="171"/>
      <c r="BM98" s="171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1"/>
    </row>
    <row r="99" spans="1:85" ht="16.5" customHeight="1" x14ac:dyDescent="0.25">
      <c r="A99" s="171"/>
      <c r="B99" s="174"/>
      <c r="C99" s="174"/>
      <c r="D99" s="175"/>
      <c r="G99" s="175"/>
      <c r="I99" s="177"/>
      <c r="J99" s="177"/>
      <c r="K99" s="177"/>
      <c r="L99" s="177"/>
      <c r="M99" s="177"/>
      <c r="N99" s="174"/>
      <c r="O99" s="174"/>
      <c r="P99" s="174"/>
      <c r="Q99" s="178"/>
      <c r="R99" s="178"/>
      <c r="S99" s="323"/>
      <c r="T99" s="118">
        <v>7.5</v>
      </c>
      <c r="U99" s="76" t="s">
        <v>98</v>
      </c>
      <c r="V99" s="76"/>
      <c r="W99" s="76"/>
      <c r="X99" s="76"/>
      <c r="Y99" s="119"/>
      <c r="Z99" s="76"/>
      <c r="AA99" s="58"/>
      <c r="AB99" s="58">
        <v>3</v>
      </c>
      <c r="AC99" s="58">
        <v>2</v>
      </c>
      <c r="AD99" s="58">
        <v>1</v>
      </c>
      <c r="AE99" s="58">
        <v>0</v>
      </c>
      <c r="AF99" s="413">
        <f t="shared" ref="AF99:AF104" si="130">(2*AC99+AE99)/(2*AB99)</f>
        <v>0.66666666666666663</v>
      </c>
      <c r="AG99" s="413"/>
      <c r="AH99" s="58">
        <v>0</v>
      </c>
      <c r="AI99" s="58">
        <v>0</v>
      </c>
      <c r="AJ99" s="58">
        <v>6</v>
      </c>
      <c r="AK99" s="58">
        <v>0</v>
      </c>
      <c r="AL99" s="58">
        <v>0</v>
      </c>
      <c r="AM99" s="120">
        <f t="shared" ref="AM99:AM104" si="131">+AJ99/AB99</f>
        <v>2</v>
      </c>
      <c r="AN99" s="177"/>
      <c r="AO99" s="177"/>
      <c r="AP99" s="177"/>
      <c r="AQ99" s="178"/>
      <c r="AR99" s="171"/>
      <c r="AS99" s="64">
        <v>6.5</v>
      </c>
      <c r="AT99" s="48">
        <v>55</v>
      </c>
      <c r="AU99" s="47" t="s">
        <v>62</v>
      </c>
      <c r="AV99" s="47" t="s">
        <v>308</v>
      </c>
      <c r="AW99" s="177">
        <v>1</v>
      </c>
      <c r="AX99" s="177">
        <v>0</v>
      </c>
      <c r="AY99" s="177">
        <v>1</v>
      </c>
      <c r="AZ99" s="177">
        <f t="shared" si="125"/>
        <v>1</v>
      </c>
      <c r="BA99" s="177">
        <v>0</v>
      </c>
      <c r="BB99" s="202">
        <f t="shared" si="118"/>
        <v>11</v>
      </c>
      <c r="BC99" s="177">
        <f t="shared" si="119"/>
        <v>0</v>
      </c>
      <c r="BD99" s="177">
        <f t="shared" si="120"/>
        <v>3</v>
      </c>
      <c r="BE99" s="177">
        <f t="shared" si="121"/>
        <v>3</v>
      </c>
      <c r="BF99" s="203">
        <f t="shared" si="122"/>
        <v>4</v>
      </c>
      <c r="BG99" s="48">
        <v>10</v>
      </c>
      <c r="BH99" s="48">
        <v>0</v>
      </c>
      <c r="BI99" s="48">
        <v>2</v>
      </c>
      <c r="BJ99" s="48">
        <f t="shared" si="124"/>
        <v>2</v>
      </c>
      <c r="BK99" s="48">
        <v>4</v>
      </c>
      <c r="BL99" s="171"/>
      <c r="BM99" s="171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1"/>
    </row>
    <row r="100" spans="1:85" ht="16.5" customHeight="1" x14ac:dyDescent="0.25">
      <c r="A100" s="171"/>
      <c r="B100" s="174"/>
      <c r="C100" s="174"/>
      <c r="N100" s="174"/>
      <c r="O100" s="174"/>
      <c r="P100" s="174"/>
      <c r="Q100" s="178"/>
      <c r="R100" s="178"/>
      <c r="S100" s="323"/>
      <c r="T100" s="118">
        <v>7.5</v>
      </c>
      <c r="U100" s="76" t="s">
        <v>327</v>
      </c>
      <c r="V100" s="76"/>
      <c r="W100" s="76"/>
      <c r="X100" s="76"/>
      <c r="Y100" s="119"/>
      <c r="Z100" s="76"/>
      <c r="AA100" s="58"/>
      <c r="AB100" s="58">
        <v>1</v>
      </c>
      <c r="AC100" s="58">
        <v>1</v>
      </c>
      <c r="AD100" s="58">
        <v>0</v>
      </c>
      <c r="AE100" s="58">
        <v>0</v>
      </c>
      <c r="AF100" s="411">
        <f t="shared" si="130"/>
        <v>1</v>
      </c>
      <c r="AG100" s="411"/>
      <c r="AH100" s="58">
        <v>0</v>
      </c>
      <c r="AI100" s="58">
        <v>0</v>
      </c>
      <c r="AJ100" s="58">
        <v>1</v>
      </c>
      <c r="AK100" s="58">
        <v>0</v>
      </c>
      <c r="AL100" s="58">
        <v>0</v>
      </c>
      <c r="AM100" s="120">
        <f t="shared" si="131"/>
        <v>1</v>
      </c>
      <c r="AN100" s="177"/>
      <c r="AO100" s="177"/>
      <c r="AP100" s="177"/>
      <c r="AQ100" s="178"/>
      <c r="AR100" s="171"/>
      <c r="AS100" s="64">
        <v>8</v>
      </c>
      <c r="AT100" s="48">
        <v>6</v>
      </c>
      <c r="AU100" s="47" t="s">
        <v>401</v>
      </c>
      <c r="AV100" s="47" t="s">
        <v>308</v>
      </c>
      <c r="AW100" s="177">
        <v>1</v>
      </c>
      <c r="AX100" s="177">
        <v>3</v>
      </c>
      <c r="AY100" s="177">
        <v>0</v>
      </c>
      <c r="AZ100" s="177">
        <f t="shared" si="125"/>
        <v>3</v>
      </c>
      <c r="BA100" s="177">
        <v>0</v>
      </c>
      <c r="BB100" s="202">
        <f t="shared" si="118"/>
        <v>1</v>
      </c>
      <c r="BC100" s="177">
        <f t="shared" si="119"/>
        <v>3</v>
      </c>
      <c r="BD100" s="177">
        <f t="shared" si="120"/>
        <v>0</v>
      </c>
      <c r="BE100" s="177">
        <f t="shared" si="121"/>
        <v>3</v>
      </c>
      <c r="BF100" s="203">
        <f t="shared" si="122"/>
        <v>0</v>
      </c>
      <c r="BL100" s="171"/>
      <c r="BM100" s="171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1"/>
    </row>
    <row r="101" spans="1:85" ht="16.5" customHeight="1" x14ac:dyDescent="0.25">
      <c r="A101" s="171"/>
      <c r="B101" s="174"/>
      <c r="C101" s="174"/>
      <c r="N101" s="174"/>
      <c r="O101" s="174"/>
      <c r="P101" s="174"/>
      <c r="Q101" s="178"/>
      <c r="R101" s="178"/>
      <c r="S101" s="323"/>
      <c r="T101" s="118">
        <v>6.5</v>
      </c>
      <c r="U101" s="76" t="s">
        <v>251</v>
      </c>
      <c r="V101" s="76"/>
      <c r="W101" s="76"/>
      <c r="X101" s="76"/>
      <c r="Y101" s="119"/>
      <c r="Z101" s="76"/>
      <c r="AA101" s="58"/>
      <c r="AB101" s="58">
        <v>1</v>
      </c>
      <c r="AC101" s="58">
        <v>0</v>
      </c>
      <c r="AD101" s="58">
        <v>0</v>
      </c>
      <c r="AE101" s="58">
        <v>1</v>
      </c>
      <c r="AF101" s="411">
        <f t="shared" si="130"/>
        <v>0.5</v>
      </c>
      <c r="AG101" s="411"/>
      <c r="AH101" s="58">
        <v>0</v>
      </c>
      <c r="AI101" s="58">
        <v>0</v>
      </c>
      <c r="AJ101" s="58">
        <v>3</v>
      </c>
      <c r="AK101" s="58">
        <v>0</v>
      </c>
      <c r="AL101" s="58">
        <v>0</v>
      </c>
      <c r="AM101" s="120">
        <f t="shared" si="131"/>
        <v>3</v>
      </c>
      <c r="AN101" s="174"/>
      <c r="AO101" s="177"/>
      <c r="AP101" s="174"/>
      <c r="AQ101" s="178"/>
      <c r="AR101" s="171"/>
      <c r="AS101" s="64">
        <v>8</v>
      </c>
      <c r="AT101" s="48"/>
      <c r="AU101" s="47" t="s">
        <v>136</v>
      </c>
      <c r="AV101" s="47" t="s">
        <v>308</v>
      </c>
      <c r="AW101" s="177"/>
      <c r="AX101" s="177"/>
      <c r="AY101" s="177"/>
      <c r="AZ101" s="177"/>
      <c r="BA101" s="177"/>
      <c r="BB101" s="202">
        <f t="shared" si="118"/>
        <v>6</v>
      </c>
      <c r="BC101" s="177">
        <f t="shared" si="119"/>
        <v>2</v>
      </c>
      <c r="BD101" s="177">
        <f t="shared" si="120"/>
        <v>0</v>
      </c>
      <c r="BE101" s="177">
        <f t="shared" si="121"/>
        <v>2</v>
      </c>
      <c r="BF101" s="203">
        <f t="shared" si="122"/>
        <v>0</v>
      </c>
      <c r="BG101" s="48">
        <v>6</v>
      </c>
      <c r="BH101" s="48">
        <v>2</v>
      </c>
      <c r="BI101" s="48">
        <v>0</v>
      </c>
      <c r="BJ101" s="48">
        <f>+BH101+BI101</f>
        <v>2</v>
      </c>
      <c r="BK101" s="48">
        <v>0</v>
      </c>
      <c r="BL101" s="171"/>
      <c r="BM101" s="171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1"/>
    </row>
    <row r="102" spans="1:85" ht="16.5" customHeight="1" thickBot="1" x14ac:dyDescent="0.3">
      <c r="A102" s="171"/>
      <c r="B102" s="174"/>
      <c r="C102" s="174"/>
      <c r="N102" s="174"/>
      <c r="O102" s="174"/>
      <c r="P102" s="174"/>
      <c r="Q102" s="178"/>
      <c r="R102" s="178"/>
      <c r="S102" s="323"/>
      <c r="T102" s="118">
        <v>7.5</v>
      </c>
      <c r="U102" s="76" t="s">
        <v>16</v>
      </c>
      <c r="V102" s="76"/>
      <c r="W102" s="76"/>
      <c r="X102" s="76"/>
      <c r="Y102" s="119"/>
      <c r="Z102" s="76"/>
      <c r="AA102" s="58"/>
      <c r="AB102" s="58">
        <v>1</v>
      </c>
      <c r="AC102" s="58">
        <v>1</v>
      </c>
      <c r="AD102" s="58">
        <v>0</v>
      </c>
      <c r="AE102" s="58">
        <v>0</v>
      </c>
      <c r="AF102" s="411">
        <f t="shared" si="130"/>
        <v>1</v>
      </c>
      <c r="AG102" s="411"/>
      <c r="AH102" s="58">
        <v>0</v>
      </c>
      <c r="AI102" s="58">
        <v>0</v>
      </c>
      <c r="AJ102" s="58">
        <v>1</v>
      </c>
      <c r="AK102" s="58">
        <v>0</v>
      </c>
      <c r="AL102" s="58">
        <v>0</v>
      </c>
      <c r="AM102" s="120">
        <f t="shared" si="131"/>
        <v>1</v>
      </c>
      <c r="AN102" s="177"/>
      <c r="AO102" s="177"/>
      <c r="AP102" s="174"/>
      <c r="AQ102" s="178"/>
      <c r="AR102" s="171"/>
      <c r="AS102" s="33" t="s">
        <v>50</v>
      </c>
      <c r="AT102" s="33"/>
      <c r="AU102" s="33"/>
      <c r="AV102" s="216"/>
      <c r="AW102" s="217">
        <f>SUM(AW90:AW101)</f>
        <v>9</v>
      </c>
      <c r="AX102" s="217">
        <f>SUM(AX90:AX101)</f>
        <v>4</v>
      </c>
      <c r="AY102" s="217">
        <f>SUM(AY90:AY101)</f>
        <v>6</v>
      </c>
      <c r="AZ102" s="217">
        <f>+AY102+AX102</f>
        <v>10</v>
      </c>
      <c r="BA102" s="217">
        <f>SUM(BA90:BA101)</f>
        <v>2</v>
      </c>
      <c r="BB102" s="218">
        <f t="shared" si="118"/>
        <v>155</v>
      </c>
      <c r="BC102" s="217">
        <f t="shared" si="119"/>
        <v>56</v>
      </c>
      <c r="BD102" s="217">
        <f t="shared" si="120"/>
        <v>79</v>
      </c>
      <c r="BE102" s="217">
        <f t="shared" si="121"/>
        <v>135</v>
      </c>
      <c r="BF102" s="219">
        <f t="shared" si="122"/>
        <v>14</v>
      </c>
      <c r="BG102" s="217">
        <f>+SUM(BG90:BG101)</f>
        <v>146</v>
      </c>
      <c r="BH102" s="217">
        <f>+SUM(BH90:BH101)</f>
        <v>52</v>
      </c>
      <c r="BI102" s="217">
        <f>+SUM(BI90:BI101)+SUMIF($Y$35:$Y$42,"State Farm",$AI$35:$AI$42)</f>
        <v>73</v>
      </c>
      <c r="BJ102" s="217">
        <f>+BI102+BH102</f>
        <v>125</v>
      </c>
      <c r="BK102" s="217">
        <f>+SUM(BK90:BK101)+SUMIF($Y$35:$Y$42,"State Farm",$AH$35:$AH$42)</f>
        <v>12</v>
      </c>
      <c r="BL102" s="171"/>
      <c r="BM102" s="171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1"/>
    </row>
    <row r="103" spans="1:85" ht="16.5" customHeight="1" x14ac:dyDescent="0.25">
      <c r="A103" s="171"/>
      <c r="B103" s="174"/>
      <c r="C103" s="174"/>
      <c r="N103" s="174"/>
      <c r="O103" s="174"/>
      <c r="P103" s="174"/>
      <c r="Q103" s="178"/>
      <c r="R103" s="178"/>
      <c r="S103" s="323"/>
      <c r="T103" s="118">
        <v>7.5</v>
      </c>
      <c r="U103" s="76" t="s">
        <v>149</v>
      </c>
      <c r="V103" s="76"/>
      <c r="W103" s="76"/>
      <c r="X103" s="76"/>
      <c r="Y103" s="119"/>
      <c r="Z103" s="76"/>
      <c r="AA103" s="58"/>
      <c r="AB103" s="58">
        <v>0.5</v>
      </c>
      <c r="AC103" s="58">
        <v>0</v>
      </c>
      <c r="AD103" s="58">
        <v>1</v>
      </c>
      <c r="AE103" s="58">
        <v>0</v>
      </c>
      <c r="AF103" s="411">
        <f t="shared" si="130"/>
        <v>0</v>
      </c>
      <c r="AG103" s="411"/>
      <c r="AH103" s="58">
        <v>2</v>
      </c>
      <c r="AI103" s="58">
        <v>0</v>
      </c>
      <c r="AJ103" s="58">
        <v>2</v>
      </c>
      <c r="AK103" s="58">
        <v>0</v>
      </c>
      <c r="AL103" s="58">
        <v>0</v>
      </c>
      <c r="AM103" s="120">
        <f t="shared" si="131"/>
        <v>4</v>
      </c>
      <c r="AN103" s="177"/>
      <c r="AO103" s="177"/>
      <c r="AP103" s="177"/>
      <c r="AQ103" s="178"/>
      <c r="AR103" s="171"/>
      <c r="AS103" s="35" t="s">
        <v>86</v>
      </c>
      <c r="AT103" s="220"/>
      <c r="AU103" s="35"/>
      <c r="AV103" s="205" t="s">
        <v>640</v>
      </c>
      <c r="AW103" s="199">
        <v>1</v>
      </c>
      <c r="AX103" s="199">
        <v>0</v>
      </c>
      <c r="AY103" s="199">
        <v>1</v>
      </c>
      <c r="AZ103" s="177">
        <f t="shared" ref="AZ103:AZ113" si="132">+AY103+AX103</f>
        <v>1</v>
      </c>
      <c r="BA103" s="199">
        <v>2</v>
      </c>
      <c r="BB103" s="202">
        <f t="shared" si="118"/>
        <v>33</v>
      </c>
      <c r="BC103" s="177">
        <f t="shared" si="119"/>
        <v>13</v>
      </c>
      <c r="BD103" s="177">
        <f t="shared" si="120"/>
        <v>12</v>
      </c>
      <c r="BE103" s="177">
        <f t="shared" si="121"/>
        <v>25</v>
      </c>
      <c r="BF103" s="203">
        <f t="shared" si="122"/>
        <v>2</v>
      </c>
      <c r="BG103" s="31">
        <v>32</v>
      </c>
      <c r="BH103" s="31">
        <v>13</v>
      </c>
      <c r="BI103" s="31">
        <v>11</v>
      </c>
      <c r="BJ103" s="31">
        <f>+BH103+BI103</f>
        <v>24</v>
      </c>
      <c r="BK103" s="31">
        <v>0</v>
      </c>
      <c r="BL103" s="171"/>
      <c r="BM103" s="171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1"/>
    </row>
    <row r="104" spans="1:85" ht="16.5" customHeight="1" x14ac:dyDescent="0.25">
      <c r="A104" s="171"/>
      <c r="B104" s="174"/>
      <c r="C104" s="174"/>
      <c r="D104" s="175"/>
      <c r="G104" s="175"/>
      <c r="I104" s="177"/>
      <c r="J104" s="177"/>
      <c r="K104" s="177"/>
      <c r="L104" s="177"/>
      <c r="M104" s="177"/>
      <c r="N104" s="174"/>
      <c r="O104" s="174"/>
      <c r="P104" s="174"/>
      <c r="Q104" s="178"/>
      <c r="R104" s="178"/>
      <c r="S104" s="323"/>
      <c r="T104" s="118">
        <v>7.5</v>
      </c>
      <c r="U104" s="76" t="s">
        <v>557</v>
      </c>
      <c r="V104" s="76"/>
      <c r="W104" s="76"/>
      <c r="X104" s="76"/>
      <c r="Y104" s="119"/>
      <c r="Z104" s="76"/>
      <c r="AA104" s="58"/>
      <c r="AB104" s="58">
        <v>1</v>
      </c>
      <c r="AC104" s="58">
        <v>1</v>
      </c>
      <c r="AD104" s="58">
        <v>0</v>
      </c>
      <c r="AE104" s="58">
        <v>0</v>
      </c>
      <c r="AF104" s="411">
        <f t="shared" si="130"/>
        <v>1</v>
      </c>
      <c r="AG104" s="411"/>
      <c r="AH104" s="58">
        <v>0</v>
      </c>
      <c r="AI104" s="58">
        <v>0</v>
      </c>
      <c r="AJ104" s="58">
        <v>2</v>
      </c>
      <c r="AK104" s="58">
        <v>0</v>
      </c>
      <c r="AL104" s="58">
        <v>0</v>
      </c>
      <c r="AM104" s="120">
        <f t="shared" si="131"/>
        <v>2</v>
      </c>
      <c r="AN104" s="174"/>
      <c r="AO104" s="174"/>
      <c r="AP104" s="174"/>
      <c r="AQ104" s="178"/>
      <c r="AR104" s="171"/>
      <c r="AS104" s="64">
        <v>9.5</v>
      </c>
      <c r="AT104" s="48">
        <v>10</v>
      </c>
      <c r="AU104" s="47" t="s">
        <v>71</v>
      </c>
      <c r="AV104" s="47" t="s">
        <v>17</v>
      </c>
      <c r="AW104" s="177">
        <v>1</v>
      </c>
      <c r="AX104" s="177">
        <v>1</v>
      </c>
      <c r="AY104" s="177">
        <v>2</v>
      </c>
      <c r="AZ104" s="177">
        <f t="shared" si="132"/>
        <v>3</v>
      </c>
      <c r="BA104" s="177">
        <v>0</v>
      </c>
      <c r="BB104" s="202">
        <f t="shared" ref="BB104:BF113" si="133">+AW104+BG104</f>
        <v>14</v>
      </c>
      <c r="BC104" s="177">
        <f t="shared" si="133"/>
        <v>18</v>
      </c>
      <c r="BD104" s="177">
        <f t="shared" si="133"/>
        <v>18</v>
      </c>
      <c r="BE104" s="177">
        <f t="shared" si="133"/>
        <v>36</v>
      </c>
      <c r="BF104" s="203">
        <f t="shared" si="133"/>
        <v>6</v>
      </c>
      <c r="BG104" s="48">
        <v>13</v>
      </c>
      <c r="BH104" s="48">
        <v>17</v>
      </c>
      <c r="BI104" s="48">
        <v>16</v>
      </c>
      <c r="BJ104" s="48">
        <f>+BH104+BI104</f>
        <v>33</v>
      </c>
      <c r="BK104" s="48">
        <v>6</v>
      </c>
      <c r="BL104" s="171"/>
      <c r="BM104" s="171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1"/>
    </row>
    <row r="105" spans="1:85" ht="16.5" customHeight="1" thickBot="1" x14ac:dyDescent="0.3">
      <c r="A105" s="171"/>
      <c r="B105" s="174"/>
      <c r="C105" s="174"/>
      <c r="D105" s="175"/>
      <c r="G105" s="175"/>
      <c r="I105" s="177"/>
      <c r="J105" s="177"/>
      <c r="K105" s="177"/>
      <c r="L105" s="177"/>
      <c r="M105" s="177"/>
      <c r="N105" s="174"/>
      <c r="O105" s="174"/>
      <c r="P105" s="174"/>
      <c r="Q105" s="178"/>
      <c r="R105" s="178"/>
      <c r="S105" s="323"/>
      <c r="T105" s="118">
        <v>7.5</v>
      </c>
      <c r="U105" s="76" t="s">
        <v>127</v>
      </c>
      <c r="V105" s="76"/>
      <c r="W105" s="76"/>
      <c r="X105" s="76"/>
      <c r="Y105" s="119"/>
      <c r="Z105" s="76"/>
      <c r="AA105" s="58"/>
      <c r="AB105" s="58">
        <v>1</v>
      </c>
      <c r="AC105" s="58">
        <v>0</v>
      </c>
      <c r="AD105" s="58">
        <v>1</v>
      </c>
      <c r="AE105" s="58">
        <v>0</v>
      </c>
      <c r="AF105" s="411">
        <f>(2*AC105+AE105)/(2*AB105)</f>
        <v>0</v>
      </c>
      <c r="AG105" s="411"/>
      <c r="AH105" s="58">
        <v>0</v>
      </c>
      <c r="AI105" s="58">
        <v>0</v>
      </c>
      <c r="AJ105" s="58">
        <v>3</v>
      </c>
      <c r="AK105" s="58">
        <v>0</v>
      </c>
      <c r="AL105" s="58">
        <v>0</v>
      </c>
      <c r="AM105" s="120">
        <f>+AJ105/AB105</f>
        <v>3</v>
      </c>
      <c r="AN105" s="174"/>
      <c r="AO105" s="174"/>
      <c r="AP105" s="174"/>
      <c r="AQ105" s="178"/>
      <c r="AR105" s="171"/>
      <c r="AS105" s="64">
        <v>8.5</v>
      </c>
      <c r="AT105" s="48">
        <v>7</v>
      </c>
      <c r="AU105" s="47" t="s">
        <v>40</v>
      </c>
      <c r="AV105" s="47" t="s">
        <v>17</v>
      </c>
      <c r="AW105" s="177">
        <v>1</v>
      </c>
      <c r="AX105" s="177">
        <v>1</v>
      </c>
      <c r="AY105" s="177">
        <v>2</v>
      </c>
      <c r="AZ105" s="177">
        <f t="shared" si="132"/>
        <v>3</v>
      </c>
      <c r="BA105" s="177">
        <v>0</v>
      </c>
      <c r="BB105" s="202">
        <f t="shared" si="133"/>
        <v>15</v>
      </c>
      <c r="BC105" s="177">
        <f t="shared" si="133"/>
        <v>8</v>
      </c>
      <c r="BD105" s="177">
        <f t="shared" si="133"/>
        <v>24</v>
      </c>
      <c r="BE105" s="177">
        <f t="shared" si="133"/>
        <v>32</v>
      </c>
      <c r="BF105" s="203">
        <f t="shared" si="133"/>
        <v>2</v>
      </c>
      <c r="BG105" s="48">
        <v>14</v>
      </c>
      <c r="BH105" s="48">
        <v>7</v>
      </c>
      <c r="BI105" s="48">
        <v>22</v>
      </c>
      <c r="BJ105" s="48">
        <f>+BH105+BI105</f>
        <v>29</v>
      </c>
      <c r="BK105" s="48">
        <v>2</v>
      </c>
      <c r="BL105" s="171"/>
      <c r="BM105" s="171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1"/>
    </row>
    <row r="106" spans="1:85" ht="16.5" customHeight="1" x14ac:dyDescent="0.25">
      <c r="A106" s="171"/>
      <c r="B106" s="174"/>
      <c r="C106" s="174"/>
      <c r="D106" s="175"/>
      <c r="G106" s="175"/>
      <c r="I106" s="177"/>
      <c r="J106" s="177"/>
      <c r="K106" s="177"/>
      <c r="L106" s="177"/>
      <c r="M106" s="177"/>
      <c r="N106" s="174"/>
      <c r="O106" s="174"/>
      <c r="P106" s="174"/>
      <c r="Q106" s="178"/>
      <c r="R106" s="178"/>
      <c r="S106" s="323"/>
      <c r="T106" s="82"/>
      <c r="U106" s="84"/>
      <c r="V106" s="83" t="s">
        <v>653</v>
      </c>
      <c r="W106" s="84"/>
      <c r="X106" s="84"/>
      <c r="Y106" s="84"/>
      <c r="Z106" s="83"/>
      <c r="AA106" s="68"/>
      <c r="AB106" s="68">
        <f>SUM(AB99:AB105)</f>
        <v>8.5</v>
      </c>
      <c r="AC106" s="68">
        <f>SUM(AC99:AC105)</f>
        <v>5</v>
      </c>
      <c r="AD106" s="68">
        <f>SUM(AD99:AD105)</f>
        <v>3</v>
      </c>
      <c r="AE106" s="68">
        <f>SUM(AE99:AE105)</f>
        <v>1</v>
      </c>
      <c r="AF106" s="413">
        <f>(2*AC106+AE106)/(2*AB106)</f>
        <v>0.6470588235294118</v>
      </c>
      <c r="AG106" s="413"/>
      <c r="AH106" s="68">
        <f>SUM(AH99:AH105)</f>
        <v>2</v>
      </c>
      <c r="AI106" s="68">
        <f>SUM(AI99:AI105)</f>
        <v>0</v>
      </c>
      <c r="AJ106" s="68">
        <f>SUM(AJ99:AJ105)</f>
        <v>18</v>
      </c>
      <c r="AK106" s="68">
        <f>SUM(AK99:AK105)</f>
        <v>0</v>
      </c>
      <c r="AL106" s="68">
        <f>SUM(AL99:AL105)</f>
        <v>0</v>
      </c>
      <c r="AM106" s="85">
        <f>+AJ106/AB106</f>
        <v>2.1176470588235294</v>
      </c>
      <c r="AN106" s="174"/>
      <c r="AO106" s="174"/>
      <c r="AP106" s="174"/>
      <c r="AQ106" s="178"/>
      <c r="AR106" s="171"/>
      <c r="AS106" s="64">
        <v>7.5</v>
      </c>
      <c r="AT106" s="48">
        <v>11</v>
      </c>
      <c r="AU106" s="47" t="s">
        <v>89</v>
      </c>
      <c r="AV106" s="47" t="s">
        <v>17</v>
      </c>
      <c r="AW106" s="177">
        <v>1</v>
      </c>
      <c r="AX106" s="177">
        <v>0</v>
      </c>
      <c r="AY106" s="177">
        <v>0</v>
      </c>
      <c r="AZ106" s="177">
        <f t="shared" si="132"/>
        <v>0</v>
      </c>
      <c r="BA106" s="177">
        <v>0</v>
      </c>
      <c r="BB106" s="202">
        <f t="shared" si="133"/>
        <v>16</v>
      </c>
      <c r="BC106" s="177">
        <f t="shared" si="133"/>
        <v>1</v>
      </c>
      <c r="BD106" s="177">
        <f t="shared" si="133"/>
        <v>6</v>
      </c>
      <c r="BE106" s="177">
        <f t="shared" si="133"/>
        <v>7</v>
      </c>
      <c r="BF106" s="203">
        <f t="shared" si="133"/>
        <v>0</v>
      </c>
      <c r="BG106" s="48">
        <v>15</v>
      </c>
      <c r="BH106" s="48">
        <v>1</v>
      </c>
      <c r="BI106" s="48">
        <v>6</v>
      </c>
      <c r="BJ106" s="48">
        <f>+BH106+BI106</f>
        <v>7</v>
      </c>
      <c r="BK106" s="48">
        <v>0</v>
      </c>
      <c r="BL106" s="171"/>
      <c r="BM106" s="171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1"/>
    </row>
    <row r="107" spans="1:85" ht="16.5" customHeight="1" x14ac:dyDescent="0.25">
      <c r="A107" s="171"/>
      <c r="B107" s="174"/>
      <c r="C107" s="174"/>
      <c r="D107" s="175"/>
      <c r="G107" s="175"/>
      <c r="I107" s="177"/>
      <c r="J107" s="177"/>
      <c r="K107" s="177"/>
      <c r="L107" s="177"/>
      <c r="M107" s="177"/>
      <c r="N107" s="174"/>
      <c r="O107" s="174"/>
      <c r="P107" s="174"/>
      <c r="Q107" s="178"/>
      <c r="R107" s="178"/>
      <c r="S107" s="323"/>
      <c r="AN107" s="174"/>
      <c r="AO107" s="174"/>
      <c r="AP107" s="174"/>
      <c r="AQ107" s="178"/>
      <c r="AR107" s="171"/>
      <c r="AS107" s="64">
        <v>6.5</v>
      </c>
      <c r="AT107" s="48">
        <v>9</v>
      </c>
      <c r="AU107" s="47" t="s">
        <v>443</v>
      </c>
      <c r="AV107" s="47" t="s">
        <v>17</v>
      </c>
      <c r="AW107" s="177">
        <v>1</v>
      </c>
      <c r="AX107" s="177">
        <v>2</v>
      </c>
      <c r="AY107" s="177">
        <v>0</v>
      </c>
      <c r="AZ107" s="177">
        <f t="shared" ref="AZ107:AZ109" si="134">+AY107+AX107</f>
        <v>2</v>
      </c>
      <c r="BA107" s="177">
        <v>0</v>
      </c>
      <c r="BB107" s="202">
        <v>0</v>
      </c>
      <c r="BC107" s="177">
        <f t="shared" ref="BC107" si="135">+AX107+BH107</f>
        <v>2</v>
      </c>
      <c r="BD107" s="177">
        <f t="shared" ref="BD107" si="136">+AY107+BI107</f>
        <v>0</v>
      </c>
      <c r="BE107" s="177">
        <f t="shared" ref="BE107" si="137">+AZ107+BJ107</f>
        <v>2</v>
      </c>
      <c r="BF107" s="203">
        <f t="shared" ref="BF107" si="138">+BA107+BK107</f>
        <v>0</v>
      </c>
      <c r="BG107" s="48"/>
      <c r="BH107" s="48"/>
      <c r="BI107" s="48"/>
      <c r="BJ107" s="48"/>
      <c r="BK107" s="48"/>
      <c r="BL107" s="171"/>
      <c r="BM107" s="171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1"/>
    </row>
    <row r="108" spans="1:85" ht="16.5" customHeight="1" x14ac:dyDescent="0.25">
      <c r="A108" s="171"/>
      <c r="B108" s="174"/>
      <c r="C108" s="174"/>
      <c r="D108" s="175"/>
      <c r="G108" s="175"/>
      <c r="I108" s="177"/>
      <c r="J108" s="177"/>
      <c r="K108" s="177"/>
      <c r="L108" s="177"/>
      <c r="M108" s="177"/>
      <c r="N108" s="174"/>
      <c r="O108" s="174"/>
      <c r="P108" s="174"/>
      <c r="Q108" s="178"/>
      <c r="R108" s="178"/>
      <c r="S108" s="323"/>
      <c r="AN108" s="183"/>
      <c r="AO108" s="183"/>
      <c r="AP108" s="183"/>
      <c r="AQ108" s="178"/>
      <c r="AR108" s="171"/>
      <c r="AS108" s="64">
        <v>6.5</v>
      </c>
      <c r="AT108" s="48">
        <v>5</v>
      </c>
      <c r="AU108" s="47" t="s">
        <v>94</v>
      </c>
      <c r="AV108" s="47" t="s">
        <v>17</v>
      </c>
      <c r="AW108" s="177">
        <v>1</v>
      </c>
      <c r="AX108" s="177">
        <v>0</v>
      </c>
      <c r="AY108" s="177">
        <v>0</v>
      </c>
      <c r="AZ108" s="177">
        <f t="shared" si="134"/>
        <v>0</v>
      </c>
      <c r="BA108" s="177">
        <v>0</v>
      </c>
      <c r="BB108" s="202">
        <f t="shared" si="133"/>
        <v>8</v>
      </c>
      <c r="BC108" s="177">
        <f t="shared" si="133"/>
        <v>1</v>
      </c>
      <c r="BD108" s="177">
        <f t="shared" si="133"/>
        <v>2</v>
      </c>
      <c r="BE108" s="177">
        <f t="shared" si="133"/>
        <v>3</v>
      </c>
      <c r="BF108" s="203">
        <f t="shared" si="133"/>
        <v>0</v>
      </c>
      <c r="BG108" s="48">
        <v>7</v>
      </c>
      <c r="BH108" s="48">
        <v>1</v>
      </c>
      <c r="BI108" s="48">
        <v>2</v>
      </c>
      <c r="BJ108" s="48">
        <f>+BH108+BI108</f>
        <v>3</v>
      </c>
      <c r="BK108" s="48">
        <v>0</v>
      </c>
      <c r="BL108" s="171"/>
      <c r="BM108" s="171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1"/>
    </row>
    <row r="109" spans="1:85" ht="16.5" customHeight="1" x14ac:dyDescent="0.25">
      <c r="A109" s="171"/>
      <c r="B109" s="174"/>
      <c r="C109" s="174"/>
      <c r="D109" s="175"/>
      <c r="G109" s="175"/>
      <c r="I109" s="177"/>
      <c r="J109" s="177"/>
      <c r="K109" s="177"/>
      <c r="L109" s="177"/>
      <c r="M109" s="177"/>
      <c r="N109" s="174"/>
      <c r="O109" s="174"/>
      <c r="P109" s="174"/>
      <c r="Q109" s="178"/>
      <c r="R109" s="178"/>
      <c r="S109" s="323"/>
      <c r="AN109" s="177"/>
      <c r="AO109" s="177"/>
      <c r="AP109" s="177"/>
      <c r="AQ109" s="178"/>
      <c r="AR109" s="171"/>
      <c r="AS109" s="64">
        <v>6.5</v>
      </c>
      <c r="AT109" s="48">
        <v>30</v>
      </c>
      <c r="AU109" s="47" t="s">
        <v>686</v>
      </c>
      <c r="AV109" s="47" t="s">
        <v>17</v>
      </c>
      <c r="AW109" s="177">
        <v>1</v>
      </c>
      <c r="AX109" s="177">
        <v>0</v>
      </c>
      <c r="AY109" s="177">
        <v>0</v>
      </c>
      <c r="AZ109" s="177">
        <f t="shared" si="134"/>
        <v>0</v>
      </c>
      <c r="BA109" s="177">
        <v>0</v>
      </c>
      <c r="BB109" s="202">
        <v>0</v>
      </c>
      <c r="BC109" s="177">
        <f t="shared" ref="BC109" si="139">+AX109+BH109</f>
        <v>0</v>
      </c>
      <c r="BD109" s="177">
        <f t="shared" ref="BD109" si="140">+AY109+BI109</f>
        <v>0</v>
      </c>
      <c r="BE109" s="177">
        <f t="shared" ref="BE109" si="141">+AZ109+BJ109</f>
        <v>0</v>
      </c>
      <c r="BF109" s="203">
        <f t="shared" ref="BF109" si="142">+BA109+BK109</f>
        <v>0</v>
      </c>
      <c r="BG109" s="48"/>
      <c r="BH109" s="48"/>
      <c r="BI109" s="48"/>
      <c r="BJ109" s="48"/>
      <c r="BK109" s="48"/>
      <c r="BL109" s="171"/>
      <c r="BM109" s="171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1"/>
    </row>
    <row r="110" spans="1:85" ht="16.5" customHeight="1" x14ac:dyDescent="0.25">
      <c r="A110" s="171"/>
      <c r="B110" s="174"/>
      <c r="C110" s="174"/>
      <c r="D110" s="175"/>
      <c r="G110" s="175"/>
      <c r="I110" s="177"/>
      <c r="J110" s="177"/>
      <c r="K110" s="177"/>
      <c r="L110" s="177"/>
      <c r="M110" s="177"/>
      <c r="N110" s="174"/>
      <c r="O110" s="174"/>
      <c r="P110" s="174"/>
      <c r="Q110" s="178"/>
      <c r="R110" s="178"/>
      <c r="S110" s="323"/>
      <c r="AN110" s="177"/>
      <c r="AO110" s="177"/>
      <c r="AP110" s="177"/>
      <c r="AQ110" s="178"/>
      <c r="AR110" s="171"/>
      <c r="AS110" s="64">
        <v>7.5</v>
      </c>
      <c r="AT110" s="48">
        <v>6</v>
      </c>
      <c r="AU110" s="47" t="s">
        <v>153</v>
      </c>
      <c r="AV110" s="47" t="s">
        <v>17</v>
      </c>
      <c r="AW110" s="177">
        <v>1</v>
      </c>
      <c r="AX110" s="177">
        <v>0</v>
      </c>
      <c r="AY110" s="177">
        <v>1</v>
      </c>
      <c r="AZ110" s="177">
        <f t="shared" si="132"/>
        <v>1</v>
      </c>
      <c r="BA110" s="177">
        <v>0</v>
      </c>
      <c r="BB110" s="202">
        <f t="shared" si="133"/>
        <v>12</v>
      </c>
      <c r="BC110" s="177">
        <f t="shared" si="133"/>
        <v>0</v>
      </c>
      <c r="BD110" s="177">
        <f t="shared" si="133"/>
        <v>4</v>
      </c>
      <c r="BE110" s="177">
        <f t="shared" si="133"/>
        <v>4</v>
      </c>
      <c r="BF110" s="203">
        <f t="shared" si="133"/>
        <v>4</v>
      </c>
      <c r="BG110" s="48">
        <v>11</v>
      </c>
      <c r="BH110" s="48">
        <v>0</v>
      </c>
      <c r="BI110" s="48">
        <v>3</v>
      </c>
      <c r="BJ110" s="48">
        <f t="shared" ref="BJ110:BJ115" si="143">+BH110+BI110</f>
        <v>3</v>
      </c>
      <c r="BK110" s="48">
        <v>4</v>
      </c>
      <c r="BL110" s="171"/>
      <c r="BM110" s="171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1"/>
    </row>
    <row r="111" spans="1:85" ht="16.5" customHeight="1" x14ac:dyDescent="0.25">
      <c r="A111" s="171"/>
      <c r="B111" s="174"/>
      <c r="C111" s="174"/>
      <c r="N111" s="174"/>
      <c r="O111" s="174"/>
      <c r="P111" s="174"/>
      <c r="Q111" s="178"/>
      <c r="R111" s="178"/>
      <c r="S111" s="323"/>
      <c r="AN111" s="177"/>
      <c r="AO111" s="177"/>
      <c r="AP111" s="177"/>
      <c r="AQ111" s="178"/>
      <c r="AR111" s="171"/>
      <c r="AS111" s="64">
        <v>6.5</v>
      </c>
      <c r="AT111" s="48">
        <v>3</v>
      </c>
      <c r="AU111" s="47" t="s">
        <v>82</v>
      </c>
      <c r="AV111" s="47" t="s">
        <v>17</v>
      </c>
      <c r="AW111" s="177">
        <v>1</v>
      </c>
      <c r="AX111" s="177">
        <v>0</v>
      </c>
      <c r="AY111" s="177">
        <v>1</v>
      </c>
      <c r="AZ111" s="177">
        <f t="shared" si="132"/>
        <v>1</v>
      </c>
      <c r="BA111" s="177">
        <v>0</v>
      </c>
      <c r="BB111" s="202">
        <f t="shared" si="133"/>
        <v>15</v>
      </c>
      <c r="BC111" s="177">
        <f t="shared" si="133"/>
        <v>0</v>
      </c>
      <c r="BD111" s="177">
        <f t="shared" si="133"/>
        <v>3</v>
      </c>
      <c r="BE111" s="177">
        <f t="shared" si="133"/>
        <v>3</v>
      </c>
      <c r="BF111" s="203">
        <f t="shared" si="133"/>
        <v>2</v>
      </c>
      <c r="BG111" s="48">
        <v>14</v>
      </c>
      <c r="BH111" s="48">
        <v>0</v>
      </c>
      <c r="BI111" s="48">
        <v>2</v>
      </c>
      <c r="BJ111" s="48">
        <f t="shared" si="143"/>
        <v>2</v>
      </c>
      <c r="BK111" s="48">
        <v>2</v>
      </c>
      <c r="BL111" s="171"/>
      <c r="BM111" s="171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1"/>
    </row>
    <row r="112" spans="1:85" ht="16.5" customHeight="1" x14ac:dyDescent="0.25">
      <c r="A112" s="171"/>
      <c r="B112" s="174"/>
      <c r="C112" s="174"/>
      <c r="N112" s="175"/>
      <c r="O112" s="174"/>
      <c r="P112" s="174"/>
      <c r="Q112" s="178"/>
      <c r="R112" s="178"/>
      <c r="S112" s="323"/>
      <c r="AN112" s="177"/>
      <c r="AO112" s="177"/>
      <c r="AP112" s="177"/>
      <c r="AQ112" s="178"/>
      <c r="AR112" s="171"/>
      <c r="AS112" s="64">
        <v>7</v>
      </c>
      <c r="AT112" s="48">
        <v>2</v>
      </c>
      <c r="AU112" s="47" t="s">
        <v>138</v>
      </c>
      <c r="AV112" s="47" t="s">
        <v>17</v>
      </c>
      <c r="AW112" s="177">
        <v>1</v>
      </c>
      <c r="AX112" s="177">
        <v>0</v>
      </c>
      <c r="AY112" s="177">
        <v>0</v>
      </c>
      <c r="AZ112" s="177">
        <f t="shared" si="132"/>
        <v>0</v>
      </c>
      <c r="BA112" s="177">
        <v>0</v>
      </c>
      <c r="BB112" s="202">
        <f t="shared" si="133"/>
        <v>12</v>
      </c>
      <c r="BC112" s="177">
        <f t="shared" si="133"/>
        <v>1</v>
      </c>
      <c r="BD112" s="177">
        <f t="shared" si="133"/>
        <v>0</v>
      </c>
      <c r="BE112" s="177">
        <f t="shared" si="133"/>
        <v>1</v>
      </c>
      <c r="BF112" s="203">
        <f t="shared" si="133"/>
        <v>2</v>
      </c>
      <c r="BG112" s="48">
        <v>11</v>
      </c>
      <c r="BH112" s="48">
        <v>1</v>
      </c>
      <c r="BI112" s="48">
        <v>0</v>
      </c>
      <c r="BJ112" s="48">
        <f t="shared" si="143"/>
        <v>1</v>
      </c>
      <c r="BK112" s="48">
        <v>2</v>
      </c>
      <c r="BL112" s="171"/>
      <c r="BM112" s="171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1"/>
    </row>
    <row r="113" spans="1:85" ht="16.5" customHeight="1" x14ac:dyDescent="0.25">
      <c r="A113" s="171"/>
      <c r="B113" s="174"/>
      <c r="C113" s="174"/>
      <c r="N113" s="175"/>
      <c r="O113" s="174"/>
      <c r="P113" s="174"/>
      <c r="Q113" s="178"/>
      <c r="R113" s="178"/>
      <c r="S113" s="323"/>
      <c r="AN113" s="177"/>
      <c r="AO113" s="177"/>
      <c r="AP113" s="177"/>
      <c r="AQ113" s="178"/>
      <c r="AR113" s="171"/>
      <c r="AS113" s="64">
        <v>7</v>
      </c>
      <c r="AT113" s="48">
        <v>15</v>
      </c>
      <c r="AU113" s="47" t="s">
        <v>98</v>
      </c>
      <c r="AV113" s="47" t="s">
        <v>17</v>
      </c>
      <c r="AW113" s="177">
        <v>0</v>
      </c>
      <c r="AX113" s="177">
        <v>0</v>
      </c>
      <c r="AY113" s="177">
        <v>0</v>
      </c>
      <c r="AZ113" s="177">
        <f t="shared" si="132"/>
        <v>0</v>
      </c>
      <c r="BA113" s="177">
        <v>0</v>
      </c>
      <c r="BB113" s="202">
        <f t="shared" si="133"/>
        <v>12</v>
      </c>
      <c r="BC113" s="177">
        <f t="shared" si="133"/>
        <v>0</v>
      </c>
      <c r="BD113" s="177">
        <f t="shared" si="133"/>
        <v>0</v>
      </c>
      <c r="BE113" s="177">
        <f t="shared" si="133"/>
        <v>0</v>
      </c>
      <c r="BF113" s="203">
        <f t="shared" si="133"/>
        <v>0</v>
      </c>
      <c r="BG113" s="48">
        <v>12</v>
      </c>
      <c r="BH113" s="48">
        <v>0</v>
      </c>
      <c r="BI113" s="48">
        <v>0</v>
      </c>
      <c r="BJ113" s="48">
        <f t="shared" si="143"/>
        <v>0</v>
      </c>
      <c r="BK113" s="48">
        <v>0</v>
      </c>
      <c r="BL113" s="171"/>
      <c r="BM113" s="171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1"/>
    </row>
    <row r="114" spans="1:85" ht="16.5" customHeight="1" x14ac:dyDescent="0.25">
      <c r="A114" s="171"/>
      <c r="B114" s="174"/>
      <c r="C114" s="174"/>
      <c r="N114" s="175"/>
      <c r="O114" s="174"/>
      <c r="P114" s="174"/>
      <c r="Q114" s="178"/>
      <c r="R114" s="178"/>
      <c r="S114" s="323"/>
      <c r="AN114" s="177"/>
      <c r="AO114" s="177"/>
      <c r="AP114" s="177"/>
      <c r="AQ114" s="178"/>
      <c r="AR114" s="171"/>
      <c r="AS114" s="64">
        <v>8</v>
      </c>
      <c r="AT114" s="48"/>
      <c r="AU114" s="47" t="s">
        <v>45</v>
      </c>
      <c r="AV114" s="47" t="s">
        <v>17</v>
      </c>
      <c r="AW114" s="177"/>
      <c r="AX114" s="177"/>
      <c r="AY114" s="177"/>
      <c r="AZ114" s="177"/>
      <c r="BA114" s="177"/>
      <c r="BB114" s="202">
        <f t="shared" ref="BB114:BB124" si="144">+AW114+BG114</f>
        <v>12</v>
      </c>
      <c r="BC114" s="177">
        <f t="shared" ref="BC114:BC124" si="145">+AX114+BH114</f>
        <v>2</v>
      </c>
      <c r="BD114" s="177">
        <f t="shared" ref="BD114:BD124" si="146">+AY114+BI114</f>
        <v>3</v>
      </c>
      <c r="BE114" s="177">
        <f t="shared" ref="BE114:BE124" si="147">+AZ114+BJ114</f>
        <v>5</v>
      </c>
      <c r="BF114" s="203">
        <f t="shared" ref="BF114:BF124" si="148">+BA114+BK114</f>
        <v>2</v>
      </c>
      <c r="BG114" s="48">
        <v>12</v>
      </c>
      <c r="BH114" s="48">
        <v>2</v>
      </c>
      <c r="BI114" s="48">
        <v>3</v>
      </c>
      <c r="BJ114" s="48">
        <f t="shared" si="143"/>
        <v>5</v>
      </c>
      <c r="BK114" s="48">
        <v>2</v>
      </c>
      <c r="BL114" s="171"/>
      <c r="BM114" s="171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1"/>
    </row>
    <row r="115" spans="1:85" ht="16.5" customHeight="1" x14ac:dyDescent="0.25">
      <c r="A115" s="171"/>
      <c r="B115" s="174"/>
      <c r="C115" s="174"/>
      <c r="N115" s="175"/>
      <c r="O115" s="174"/>
      <c r="P115" s="174"/>
      <c r="Q115" s="178"/>
      <c r="R115" s="178"/>
      <c r="S115" s="323"/>
      <c r="AN115" s="177"/>
      <c r="AO115" s="177"/>
      <c r="AP115" s="177"/>
      <c r="AQ115" s="178"/>
      <c r="AR115" s="171"/>
      <c r="AS115" s="64">
        <v>6.5</v>
      </c>
      <c r="AT115" s="48"/>
      <c r="AU115" s="47" t="s">
        <v>95</v>
      </c>
      <c r="AV115" s="47" t="s">
        <v>17</v>
      </c>
      <c r="AW115" s="177"/>
      <c r="AX115" s="177"/>
      <c r="AY115" s="177"/>
      <c r="AZ115" s="177"/>
      <c r="BA115" s="177"/>
      <c r="BB115" s="202">
        <f t="shared" si="144"/>
        <v>7</v>
      </c>
      <c r="BC115" s="177">
        <f t="shared" si="145"/>
        <v>0</v>
      </c>
      <c r="BD115" s="177">
        <f t="shared" si="146"/>
        <v>3</v>
      </c>
      <c r="BE115" s="177">
        <f t="shared" si="147"/>
        <v>3</v>
      </c>
      <c r="BF115" s="203">
        <f t="shared" si="148"/>
        <v>0</v>
      </c>
      <c r="BG115" s="48">
        <v>7</v>
      </c>
      <c r="BH115" s="48">
        <v>0</v>
      </c>
      <c r="BI115" s="48">
        <v>3</v>
      </c>
      <c r="BJ115" s="48">
        <f t="shared" si="143"/>
        <v>3</v>
      </c>
      <c r="BK115" s="48">
        <v>0</v>
      </c>
      <c r="BL115" s="171"/>
      <c r="BM115" s="171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1"/>
    </row>
    <row r="116" spans="1:85" ht="16.5" customHeight="1" thickBot="1" x14ac:dyDescent="0.3">
      <c r="A116" s="171"/>
      <c r="B116" s="174"/>
      <c r="C116" s="174"/>
      <c r="N116" s="175"/>
      <c r="O116" s="174"/>
      <c r="P116" s="174"/>
      <c r="Q116" s="178"/>
      <c r="R116" s="178"/>
      <c r="S116" s="323"/>
      <c r="AN116" s="177"/>
      <c r="AO116" s="177"/>
      <c r="AP116" s="177"/>
      <c r="AQ116" s="178"/>
      <c r="AR116" s="171"/>
      <c r="AS116" s="33" t="s">
        <v>246</v>
      </c>
      <c r="AT116" s="33"/>
      <c r="AU116" s="33"/>
      <c r="AV116" s="33"/>
      <c r="AW116" s="217">
        <f>SUM(AW103:AW113)</f>
        <v>10</v>
      </c>
      <c r="AX116" s="217">
        <f>SUM(AX103:AX113)</f>
        <v>4</v>
      </c>
      <c r="AY116" s="217">
        <f>SUM(AY103:AY113)</f>
        <v>7</v>
      </c>
      <c r="AZ116" s="217">
        <f t="shared" ref="AZ116:AZ124" si="149">+AY116+AX116</f>
        <v>11</v>
      </c>
      <c r="BA116" s="217">
        <f>SUM(BA103:BA113)</f>
        <v>2</v>
      </c>
      <c r="BB116" s="218">
        <f t="shared" si="144"/>
        <v>139</v>
      </c>
      <c r="BC116" s="217">
        <f t="shared" si="145"/>
        <v>44</v>
      </c>
      <c r="BD116" s="217">
        <f t="shared" si="146"/>
        <v>69</v>
      </c>
      <c r="BE116" s="217">
        <f t="shared" si="147"/>
        <v>113</v>
      </c>
      <c r="BF116" s="219">
        <f t="shared" si="148"/>
        <v>20</v>
      </c>
      <c r="BG116" s="217">
        <f>+SUM(BG103:BG113)</f>
        <v>129</v>
      </c>
      <c r="BH116" s="217">
        <f>+SUM(BH103:BH113)</f>
        <v>40</v>
      </c>
      <c r="BI116" s="217">
        <f>+SUM(BI103:BI113)+SUMIF($Y$35:$Y$42,"Bruins",$AI$35:$AI$42)</f>
        <v>62</v>
      </c>
      <c r="BJ116" s="217">
        <f>+BI116+BH116</f>
        <v>102</v>
      </c>
      <c r="BK116" s="217">
        <f>+SUM(BK103:BK113)+SUMIF($Y$35:$Y$42,"Bruins",$AH$35:$AH$42)+2</f>
        <v>18</v>
      </c>
      <c r="BL116" s="171"/>
      <c r="BM116" s="171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1"/>
    </row>
    <row r="117" spans="1:85" ht="16.5" customHeight="1" x14ac:dyDescent="0.25">
      <c r="A117" s="171"/>
      <c r="B117" s="174"/>
      <c r="C117" s="174"/>
      <c r="N117" s="175"/>
      <c r="O117" s="174"/>
      <c r="P117" s="174"/>
      <c r="Q117" s="178"/>
      <c r="R117" s="178"/>
      <c r="S117" s="323"/>
      <c r="AN117" s="177"/>
      <c r="AO117" s="177"/>
      <c r="AP117" s="177"/>
      <c r="AQ117" s="178"/>
      <c r="AR117" s="171"/>
      <c r="AS117" s="35" t="s">
        <v>23</v>
      </c>
      <c r="AT117" s="220"/>
      <c r="AU117" s="35"/>
      <c r="AV117" s="47" t="s">
        <v>70</v>
      </c>
      <c r="AW117" s="199">
        <v>1</v>
      </c>
      <c r="AX117" s="199">
        <v>0</v>
      </c>
      <c r="AY117" s="199">
        <v>1</v>
      </c>
      <c r="AZ117" s="177">
        <f t="shared" si="149"/>
        <v>1</v>
      </c>
      <c r="BA117" s="199">
        <v>0</v>
      </c>
      <c r="BB117" s="202">
        <f t="shared" si="144"/>
        <v>29</v>
      </c>
      <c r="BC117" s="177">
        <f t="shared" si="145"/>
        <v>13</v>
      </c>
      <c r="BD117" s="177">
        <f t="shared" si="146"/>
        <v>13</v>
      </c>
      <c r="BE117" s="177">
        <f t="shared" si="147"/>
        <v>26</v>
      </c>
      <c r="BF117" s="203">
        <f t="shared" si="148"/>
        <v>6</v>
      </c>
      <c r="BG117" s="31">
        <v>28</v>
      </c>
      <c r="BH117" s="31">
        <v>13</v>
      </c>
      <c r="BI117" s="31">
        <v>12</v>
      </c>
      <c r="BJ117" s="31">
        <f t="shared" ref="BJ117:BJ124" si="150">+BH117+BI117</f>
        <v>25</v>
      </c>
      <c r="BK117" s="31">
        <v>6</v>
      </c>
      <c r="BL117" s="171"/>
      <c r="BM117" s="171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1"/>
    </row>
    <row r="118" spans="1:85" ht="16.5" customHeight="1" x14ac:dyDescent="0.25">
      <c r="A118" s="171"/>
      <c r="B118" s="174"/>
      <c r="C118" s="174"/>
      <c r="N118" s="175"/>
      <c r="O118" s="174"/>
      <c r="P118" s="174"/>
      <c r="Q118" s="178"/>
      <c r="R118" s="178"/>
      <c r="S118" s="323"/>
      <c r="AN118" s="177"/>
      <c r="AO118" s="177"/>
      <c r="AP118" s="177"/>
      <c r="AQ118" s="178"/>
      <c r="AR118" s="171"/>
      <c r="AS118" s="64">
        <v>9.5</v>
      </c>
      <c r="AT118" s="48">
        <v>14</v>
      </c>
      <c r="AU118" s="47" t="s">
        <v>91</v>
      </c>
      <c r="AV118" s="47" t="s">
        <v>309</v>
      </c>
      <c r="AW118" s="177">
        <v>1</v>
      </c>
      <c r="AX118" s="177">
        <v>2</v>
      </c>
      <c r="AY118" s="177">
        <v>2</v>
      </c>
      <c r="AZ118" s="177">
        <f t="shared" si="149"/>
        <v>4</v>
      </c>
      <c r="BA118" s="177">
        <v>0</v>
      </c>
      <c r="BB118" s="202">
        <f t="shared" si="144"/>
        <v>15</v>
      </c>
      <c r="BC118" s="177">
        <f t="shared" si="145"/>
        <v>14</v>
      </c>
      <c r="BD118" s="177">
        <f t="shared" si="146"/>
        <v>16</v>
      </c>
      <c r="BE118" s="177">
        <f t="shared" si="147"/>
        <v>30</v>
      </c>
      <c r="BF118" s="203">
        <f t="shared" si="148"/>
        <v>0</v>
      </c>
      <c r="BG118" s="48">
        <v>14</v>
      </c>
      <c r="BH118" s="48">
        <v>12</v>
      </c>
      <c r="BI118" s="48">
        <v>14</v>
      </c>
      <c r="BJ118" s="48">
        <f t="shared" si="150"/>
        <v>26</v>
      </c>
      <c r="BK118" s="48">
        <v>0</v>
      </c>
      <c r="BL118" s="171"/>
      <c r="BM118" s="171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1"/>
    </row>
    <row r="119" spans="1:85" ht="16.5" customHeight="1" x14ac:dyDescent="0.25">
      <c r="A119" s="171"/>
      <c r="B119" s="174"/>
      <c r="C119" s="174"/>
      <c r="N119" s="175"/>
      <c r="O119" s="174"/>
      <c r="P119" s="174"/>
      <c r="Q119" s="178"/>
      <c r="R119" s="178"/>
      <c r="S119" s="323"/>
      <c r="AN119" s="174"/>
      <c r="AO119" s="174"/>
      <c r="AP119" s="177"/>
      <c r="AQ119" s="178"/>
      <c r="AR119" s="171"/>
      <c r="AS119" s="64">
        <v>8.5</v>
      </c>
      <c r="AT119" s="48">
        <v>20</v>
      </c>
      <c r="AU119" s="47" t="s">
        <v>112</v>
      </c>
      <c r="AV119" s="47" t="s">
        <v>309</v>
      </c>
      <c r="AW119" s="177">
        <v>1</v>
      </c>
      <c r="AX119" s="177">
        <v>1</v>
      </c>
      <c r="AY119" s="177">
        <v>0</v>
      </c>
      <c r="AZ119" s="177">
        <f t="shared" si="149"/>
        <v>1</v>
      </c>
      <c r="BA119" s="177">
        <v>0</v>
      </c>
      <c r="BB119" s="202">
        <f t="shared" si="144"/>
        <v>15</v>
      </c>
      <c r="BC119" s="177">
        <f t="shared" si="145"/>
        <v>14</v>
      </c>
      <c r="BD119" s="177">
        <f t="shared" si="146"/>
        <v>5</v>
      </c>
      <c r="BE119" s="177">
        <f t="shared" si="147"/>
        <v>19</v>
      </c>
      <c r="BF119" s="203">
        <f t="shared" si="148"/>
        <v>4</v>
      </c>
      <c r="BG119" s="48">
        <v>14</v>
      </c>
      <c r="BH119" s="48">
        <v>13</v>
      </c>
      <c r="BI119" s="48">
        <v>5</v>
      </c>
      <c r="BJ119" s="48">
        <f t="shared" si="150"/>
        <v>18</v>
      </c>
      <c r="BK119" s="48">
        <v>4</v>
      </c>
      <c r="BL119" s="171"/>
      <c r="BM119" s="171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1"/>
    </row>
    <row r="120" spans="1:85" ht="16.5" customHeight="1" x14ac:dyDescent="0.25">
      <c r="A120" s="171"/>
      <c r="B120" s="174"/>
      <c r="C120" s="174"/>
      <c r="N120" s="175"/>
      <c r="O120" s="174"/>
      <c r="P120" s="174"/>
      <c r="Q120" s="178"/>
      <c r="R120" s="178"/>
      <c r="S120" s="323"/>
      <c r="AP120" s="177"/>
      <c r="AQ120" s="178"/>
      <c r="AR120" s="171"/>
      <c r="AS120" s="64">
        <v>6.5</v>
      </c>
      <c r="AT120" s="48">
        <v>28</v>
      </c>
      <c r="AU120" s="47" t="s">
        <v>44</v>
      </c>
      <c r="AV120" s="47" t="s">
        <v>309</v>
      </c>
      <c r="AW120" s="177">
        <v>1</v>
      </c>
      <c r="AX120" s="177">
        <v>0</v>
      </c>
      <c r="AY120" s="177">
        <v>0</v>
      </c>
      <c r="AZ120" s="177">
        <f t="shared" si="149"/>
        <v>0</v>
      </c>
      <c r="BA120" s="177">
        <v>0</v>
      </c>
      <c r="BB120" s="202">
        <f t="shared" si="144"/>
        <v>15</v>
      </c>
      <c r="BC120" s="177">
        <f t="shared" si="145"/>
        <v>2</v>
      </c>
      <c r="BD120" s="177">
        <f t="shared" si="146"/>
        <v>8</v>
      </c>
      <c r="BE120" s="177">
        <f t="shared" si="147"/>
        <v>10</v>
      </c>
      <c r="BF120" s="203">
        <f t="shared" si="148"/>
        <v>0</v>
      </c>
      <c r="BG120" s="48">
        <v>14</v>
      </c>
      <c r="BH120" s="48">
        <v>2</v>
      </c>
      <c r="BI120" s="48">
        <v>8</v>
      </c>
      <c r="BJ120" s="48">
        <f t="shared" si="150"/>
        <v>10</v>
      </c>
      <c r="BK120" s="48">
        <v>0</v>
      </c>
      <c r="BL120" s="171"/>
      <c r="BM120" s="171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1"/>
    </row>
    <row r="121" spans="1:85" ht="16.5" customHeight="1" x14ac:dyDescent="0.25">
      <c r="A121" s="171"/>
      <c r="B121" s="174"/>
      <c r="C121" s="174"/>
      <c r="N121" s="175"/>
      <c r="O121" s="174"/>
      <c r="P121" s="174"/>
      <c r="Q121" s="178"/>
      <c r="R121" s="178"/>
      <c r="S121" s="323"/>
      <c r="AP121" s="177"/>
      <c r="AQ121" s="178"/>
      <c r="AR121" s="171"/>
      <c r="AS121" s="64">
        <v>8</v>
      </c>
      <c r="AT121" s="48">
        <v>9</v>
      </c>
      <c r="AU121" s="47" t="s">
        <v>154</v>
      </c>
      <c r="AV121" s="47" t="s">
        <v>309</v>
      </c>
      <c r="AW121" s="177">
        <v>1</v>
      </c>
      <c r="AX121" s="177">
        <v>0</v>
      </c>
      <c r="AY121" s="177">
        <v>1</v>
      </c>
      <c r="AZ121" s="177">
        <f t="shared" si="149"/>
        <v>1</v>
      </c>
      <c r="BA121" s="177">
        <v>0</v>
      </c>
      <c r="BB121" s="202">
        <f t="shared" si="144"/>
        <v>16</v>
      </c>
      <c r="BC121" s="177">
        <f t="shared" si="145"/>
        <v>2</v>
      </c>
      <c r="BD121" s="177">
        <f t="shared" si="146"/>
        <v>9</v>
      </c>
      <c r="BE121" s="177">
        <f t="shared" si="147"/>
        <v>11</v>
      </c>
      <c r="BF121" s="203">
        <f t="shared" si="148"/>
        <v>0</v>
      </c>
      <c r="BG121" s="48">
        <v>15</v>
      </c>
      <c r="BH121" s="48">
        <v>2</v>
      </c>
      <c r="BI121" s="48">
        <v>8</v>
      </c>
      <c r="BJ121" s="48">
        <f t="shared" si="150"/>
        <v>10</v>
      </c>
      <c r="BK121" s="48">
        <v>0</v>
      </c>
      <c r="BL121" s="171"/>
      <c r="BM121" s="171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1"/>
    </row>
    <row r="122" spans="1:85" ht="16.5" customHeight="1" x14ac:dyDescent="0.25">
      <c r="A122" s="171"/>
      <c r="Q122" s="178"/>
      <c r="R122" s="178"/>
      <c r="S122" s="323"/>
      <c r="AP122" s="177"/>
      <c r="AQ122" s="178"/>
      <c r="AR122" s="171"/>
      <c r="AS122" s="64">
        <v>7</v>
      </c>
      <c r="AT122" s="48">
        <v>24</v>
      </c>
      <c r="AU122" s="47" t="s">
        <v>79</v>
      </c>
      <c r="AV122" s="47" t="s">
        <v>309</v>
      </c>
      <c r="AW122" s="177">
        <v>1</v>
      </c>
      <c r="AX122" s="177">
        <v>0</v>
      </c>
      <c r="AY122" s="177">
        <v>1</v>
      </c>
      <c r="AZ122" s="177">
        <f t="shared" si="149"/>
        <v>1</v>
      </c>
      <c r="BA122" s="177">
        <v>0</v>
      </c>
      <c r="BB122" s="202">
        <f t="shared" si="144"/>
        <v>14</v>
      </c>
      <c r="BC122" s="177">
        <f t="shared" si="145"/>
        <v>2</v>
      </c>
      <c r="BD122" s="177">
        <f t="shared" si="146"/>
        <v>7</v>
      </c>
      <c r="BE122" s="177">
        <f t="shared" si="147"/>
        <v>9</v>
      </c>
      <c r="BF122" s="203">
        <f t="shared" si="148"/>
        <v>0</v>
      </c>
      <c r="BG122" s="48">
        <v>13</v>
      </c>
      <c r="BH122" s="48">
        <v>2</v>
      </c>
      <c r="BI122" s="48">
        <v>6</v>
      </c>
      <c r="BJ122" s="48">
        <f t="shared" si="150"/>
        <v>8</v>
      </c>
      <c r="BK122" s="48">
        <v>0</v>
      </c>
      <c r="BL122" s="171"/>
      <c r="BM122" s="171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1"/>
    </row>
    <row r="123" spans="1:85" ht="16.5" customHeight="1" x14ac:dyDescent="0.25">
      <c r="A123" s="171"/>
      <c r="B123" s="174"/>
      <c r="C123" s="174"/>
      <c r="N123" s="175"/>
      <c r="O123" s="174"/>
      <c r="P123" s="174"/>
      <c r="Q123" s="178"/>
      <c r="R123" s="178"/>
      <c r="S123" s="323"/>
      <c r="AP123" s="177"/>
      <c r="AQ123" s="178"/>
      <c r="AR123" s="171"/>
      <c r="AS123" s="64">
        <v>6.5</v>
      </c>
      <c r="AT123" s="48">
        <v>8</v>
      </c>
      <c r="AU123" s="47" t="s">
        <v>83</v>
      </c>
      <c r="AV123" s="47" t="s">
        <v>309</v>
      </c>
      <c r="AW123" s="177">
        <v>1</v>
      </c>
      <c r="AX123" s="177">
        <v>0</v>
      </c>
      <c r="AY123" s="177">
        <v>1</v>
      </c>
      <c r="AZ123" s="177">
        <f t="shared" si="149"/>
        <v>1</v>
      </c>
      <c r="BA123" s="177">
        <v>0</v>
      </c>
      <c r="BB123" s="202">
        <f t="shared" si="144"/>
        <v>14</v>
      </c>
      <c r="BC123" s="177">
        <f t="shared" si="145"/>
        <v>1</v>
      </c>
      <c r="BD123" s="177">
        <f t="shared" si="146"/>
        <v>8</v>
      </c>
      <c r="BE123" s="177">
        <f t="shared" si="147"/>
        <v>9</v>
      </c>
      <c r="BF123" s="203">
        <f t="shared" si="148"/>
        <v>0</v>
      </c>
      <c r="BG123" s="48">
        <v>13</v>
      </c>
      <c r="BH123" s="48">
        <v>1</v>
      </c>
      <c r="BI123" s="48">
        <v>7</v>
      </c>
      <c r="BJ123" s="48">
        <f t="shared" si="150"/>
        <v>8</v>
      </c>
      <c r="BK123" s="48">
        <v>0</v>
      </c>
      <c r="BL123" s="171"/>
      <c r="BM123" s="171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1"/>
    </row>
    <row r="124" spans="1:85" ht="16.5" customHeight="1" x14ac:dyDescent="0.25">
      <c r="A124" s="171"/>
      <c r="B124" s="174"/>
      <c r="C124" s="184"/>
      <c r="N124" s="175"/>
      <c r="O124" s="174"/>
      <c r="P124" s="174"/>
      <c r="Q124" s="178"/>
      <c r="R124" s="178"/>
      <c r="S124" s="323"/>
      <c r="AP124" s="177"/>
      <c r="AQ124" s="178"/>
      <c r="AR124" s="171"/>
      <c r="AS124" s="64">
        <v>7</v>
      </c>
      <c r="AT124" s="48">
        <v>7</v>
      </c>
      <c r="AU124" s="47" t="s">
        <v>61</v>
      </c>
      <c r="AV124" s="47" t="s">
        <v>309</v>
      </c>
      <c r="AW124" s="177">
        <v>0</v>
      </c>
      <c r="AX124" s="177">
        <v>0</v>
      </c>
      <c r="AY124" s="177">
        <v>0</v>
      </c>
      <c r="AZ124" s="177">
        <f t="shared" si="149"/>
        <v>0</v>
      </c>
      <c r="BA124" s="177">
        <v>0</v>
      </c>
      <c r="BB124" s="202">
        <f t="shared" si="144"/>
        <v>14</v>
      </c>
      <c r="BC124" s="177">
        <f t="shared" si="145"/>
        <v>0</v>
      </c>
      <c r="BD124" s="177">
        <f t="shared" si="146"/>
        <v>8</v>
      </c>
      <c r="BE124" s="177">
        <f t="shared" si="147"/>
        <v>8</v>
      </c>
      <c r="BF124" s="203">
        <f t="shared" si="148"/>
        <v>2</v>
      </c>
      <c r="BG124" s="48">
        <v>14</v>
      </c>
      <c r="BH124" s="48">
        <v>0</v>
      </c>
      <c r="BI124" s="48">
        <v>8</v>
      </c>
      <c r="BJ124" s="48">
        <f t="shared" si="150"/>
        <v>8</v>
      </c>
      <c r="BK124" s="48">
        <v>2</v>
      </c>
      <c r="BL124" s="171"/>
      <c r="BM124" s="171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1"/>
    </row>
    <row r="125" spans="1:85" ht="16.5" customHeight="1" x14ac:dyDescent="0.25">
      <c r="A125" s="171"/>
      <c r="B125" s="174"/>
      <c r="C125" s="175"/>
      <c r="N125" s="175"/>
      <c r="O125" s="174"/>
      <c r="P125" s="174"/>
      <c r="Q125" s="178"/>
      <c r="R125" s="178"/>
      <c r="S125" s="323"/>
      <c r="AP125" s="177"/>
      <c r="AQ125" s="178"/>
      <c r="AR125" s="171"/>
      <c r="AS125" s="64">
        <v>8</v>
      </c>
      <c r="AT125" s="48">
        <v>11</v>
      </c>
      <c r="AU125" s="47" t="s">
        <v>265</v>
      </c>
      <c r="AV125" s="47" t="s">
        <v>309</v>
      </c>
      <c r="AW125" s="177">
        <v>1</v>
      </c>
      <c r="AX125" s="177">
        <v>3</v>
      </c>
      <c r="AY125" s="177">
        <v>0</v>
      </c>
      <c r="AZ125" s="177">
        <f t="shared" ref="AZ125:AZ126" si="151">+AY125+AX125</f>
        <v>3</v>
      </c>
      <c r="BA125" s="177">
        <v>0</v>
      </c>
      <c r="BB125" s="202">
        <v>0</v>
      </c>
      <c r="BC125" s="177">
        <f t="shared" ref="BC125:BC126" si="152">+AX125+BH125</f>
        <v>3</v>
      </c>
      <c r="BD125" s="177">
        <f t="shared" ref="BD125:BD126" si="153">+AY125+BI125</f>
        <v>0</v>
      </c>
      <c r="BE125" s="177">
        <f t="shared" ref="BE125:BE126" si="154">+AZ125+BJ125</f>
        <v>3</v>
      </c>
      <c r="BF125" s="203">
        <f t="shared" ref="BF125:BF126" si="155">+BA125+BK125</f>
        <v>0</v>
      </c>
      <c r="BL125" s="171"/>
      <c r="BM125" s="171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1"/>
    </row>
    <row r="126" spans="1:85" ht="16.5" customHeight="1" x14ac:dyDescent="0.25">
      <c r="A126" s="171"/>
      <c r="B126" s="174"/>
      <c r="C126" s="175"/>
      <c r="N126" s="175"/>
      <c r="O126" s="174"/>
      <c r="P126" s="174"/>
      <c r="Q126" s="178"/>
      <c r="R126" s="178"/>
      <c r="S126" s="323"/>
      <c r="AP126" s="174"/>
      <c r="AQ126" s="178"/>
      <c r="AR126" s="171"/>
      <c r="AS126" s="64">
        <v>7.5</v>
      </c>
      <c r="AT126" s="48">
        <v>15</v>
      </c>
      <c r="AU126" s="47" t="s">
        <v>303</v>
      </c>
      <c r="AV126" s="47" t="s">
        <v>309</v>
      </c>
      <c r="AW126" s="177">
        <v>1</v>
      </c>
      <c r="AX126" s="177">
        <v>0</v>
      </c>
      <c r="AY126" s="177">
        <v>2</v>
      </c>
      <c r="AZ126" s="177">
        <f t="shared" si="151"/>
        <v>2</v>
      </c>
      <c r="BA126" s="177">
        <v>0</v>
      </c>
      <c r="BB126" s="202">
        <v>0</v>
      </c>
      <c r="BC126" s="177">
        <f t="shared" si="152"/>
        <v>0</v>
      </c>
      <c r="BD126" s="177">
        <f t="shared" si="153"/>
        <v>2</v>
      </c>
      <c r="BE126" s="177">
        <f t="shared" si="154"/>
        <v>2</v>
      </c>
      <c r="BF126" s="203">
        <f t="shared" si="155"/>
        <v>0</v>
      </c>
      <c r="BL126" s="171"/>
      <c r="BM126" s="171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1"/>
    </row>
    <row r="127" spans="1:85" ht="16.5" customHeight="1" x14ac:dyDescent="0.25">
      <c r="A127" s="171"/>
      <c r="B127" s="174"/>
      <c r="C127" s="184"/>
      <c r="N127" s="175"/>
      <c r="O127" s="174"/>
      <c r="P127" s="174"/>
      <c r="Q127" s="178"/>
      <c r="R127" s="178"/>
      <c r="S127" s="323"/>
      <c r="T127" s="194"/>
      <c r="U127" s="175"/>
      <c r="V127" s="175"/>
      <c r="W127" s="175"/>
      <c r="X127" s="176"/>
      <c r="Y127" s="175"/>
      <c r="Z127" s="177"/>
      <c r="AA127" s="177"/>
      <c r="AB127" s="177"/>
      <c r="AC127" s="177"/>
      <c r="AD127" s="177"/>
      <c r="AE127" s="195"/>
      <c r="AF127" s="177"/>
      <c r="AG127" s="177"/>
      <c r="AH127" s="177"/>
      <c r="AI127" s="177"/>
      <c r="AJ127" s="177"/>
      <c r="AK127" s="204"/>
      <c r="AL127" s="174"/>
      <c r="AM127" s="174"/>
      <c r="AN127" s="174"/>
      <c r="AO127" s="174"/>
      <c r="AP127" s="174"/>
      <c r="AQ127" s="178"/>
      <c r="AR127" s="171"/>
      <c r="AS127" s="64">
        <v>7.5</v>
      </c>
      <c r="AT127" s="48"/>
      <c r="AU127" s="47" t="s">
        <v>78</v>
      </c>
      <c r="AV127" s="47" t="s">
        <v>309</v>
      </c>
      <c r="AW127" s="177"/>
      <c r="AX127" s="177"/>
      <c r="AY127" s="177"/>
      <c r="AZ127" s="177"/>
      <c r="BA127" s="177"/>
      <c r="BB127" s="202">
        <f t="shared" ref="BB127:BF131" si="156">+AW127+BG127</f>
        <v>6</v>
      </c>
      <c r="BC127" s="177">
        <f t="shared" si="156"/>
        <v>1</v>
      </c>
      <c r="BD127" s="177">
        <f t="shared" si="156"/>
        <v>3</v>
      </c>
      <c r="BE127" s="177">
        <f t="shared" si="156"/>
        <v>4</v>
      </c>
      <c r="BF127" s="203">
        <f t="shared" si="156"/>
        <v>0</v>
      </c>
      <c r="BG127" s="48">
        <v>6</v>
      </c>
      <c r="BH127" s="48">
        <v>1</v>
      </c>
      <c r="BI127" s="48">
        <v>3</v>
      </c>
      <c r="BJ127" s="48">
        <f>+BH127+BI127</f>
        <v>4</v>
      </c>
      <c r="BK127" s="48">
        <v>0</v>
      </c>
      <c r="BL127" s="171"/>
      <c r="BM127" s="171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1"/>
    </row>
    <row r="128" spans="1:85" ht="16.5" customHeight="1" x14ac:dyDescent="0.25">
      <c r="A128" s="171"/>
      <c r="B128" s="174"/>
      <c r="C128" s="175"/>
      <c r="N128" s="175"/>
      <c r="O128" s="174"/>
      <c r="P128" s="174"/>
      <c r="Q128" s="178"/>
      <c r="R128" s="178"/>
      <c r="S128" s="323"/>
      <c r="T128" s="194"/>
      <c r="U128" s="175"/>
      <c r="V128" s="175"/>
      <c r="W128" s="175"/>
      <c r="X128" s="176"/>
      <c r="Y128" s="175"/>
      <c r="Z128" s="177"/>
      <c r="AA128" s="177"/>
      <c r="AB128" s="177"/>
      <c r="AC128" s="177"/>
      <c r="AD128" s="177"/>
      <c r="AE128" s="195"/>
      <c r="AF128" s="177"/>
      <c r="AG128" s="177"/>
      <c r="AH128" s="177"/>
      <c r="AI128" s="177"/>
      <c r="AJ128" s="177"/>
      <c r="AK128" s="204"/>
      <c r="AL128" s="174"/>
      <c r="AM128" s="174"/>
      <c r="AN128" s="174"/>
      <c r="AO128" s="174"/>
      <c r="AP128" s="174"/>
      <c r="AQ128" s="178"/>
      <c r="AR128" s="171"/>
      <c r="AS128" s="64">
        <v>8</v>
      </c>
      <c r="AT128" s="48"/>
      <c r="AU128" s="47" t="s">
        <v>162</v>
      </c>
      <c r="AV128" s="47" t="s">
        <v>309</v>
      </c>
      <c r="AW128" s="177"/>
      <c r="AX128" s="177"/>
      <c r="AY128" s="177"/>
      <c r="AZ128" s="177"/>
      <c r="BA128" s="177"/>
      <c r="BB128" s="202">
        <f t="shared" si="156"/>
        <v>6</v>
      </c>
      <c r="BC128" s="177">
        <f t="shared" si="156"/>
        <v>0</v>
      </c>
      <c r="BD128" s="177">
        <f t="shared" si="156"/>
        <v>3</v>
      </c>
      <c r="BE128" s="177">
        <f t="shared" si="156"/>
        <v>3</v>
      </c>
      <c r="BF128" s="203">
        <f t="shared" si="156"/>
        <v>2</v>
      </c>
      <c r="BG128" s="48">
        <v>6</v>
      </c>
      <c r="BH128" s="48">
        <v>0</v>
      </c>
      <c r="BI128" s="48">
        <v>3</v>
      </c>
      <c r="BJ128" s="48">
        <f>+BH128+BI128</f>
        <v>3</v>
      </c>
      <c r="BK128" s="48">
        <v>2</v>
      </c>
      <c r="BL128" s="171"/>
      <c r="BM128" s="171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1"/>
    </row>
    <row r="129" spans="1:85" ht="16.5" customHeight="1" x14ac:dyDescent="0.25">
      <c r="A129" s="171"/>
      <c r="B129" s="174"/>
      <c r="C129" s="175"/>
      <c r="D129" s="174"/>
      <c r="E129" s="174"/>
      <c r="F129" s="174"/>
      <c r="G129" s="174"/>
      <c r="H129" s="177"/>
      <c r="I129" s="175"/>
      <c r="J129" s="175"/>
      <c r="K129" s="175"/>
      <c r="L129" s="175"/>
      <c r="M129" s="175"/>
      <c r="N129" s="175"/>
      <c r="O129" s="174"/>
      <c r="P129" s="174"/>
      <c r="Q129" s="178"/>
      <c r="R129" s="178"/>
      <c r="S129" s="323"/>
      <c r="AA129" s="177"/>
      <c r="AM129" s="174"/>
      <c r="AN129" s="174"/>
      <c r="AO129" s="174"/>
      <c r="AP129" s="174"/>
      <c r="AQ129" s="178"/>
      <c r="AR129" s="171"/>
      <c r="AS129" s="64">
        <v>6</v>
      </c>
      <c r="AT129" s="48"/>
      <c r="AU129" s="47" t="s">
        <v>84</v>
      </c>
      <c r="AV129" s="47" t="s">
        <v>309</v>
      </c>
      <c r="AW129" s="177"/>
      <c r="AX129" s="177"/>
      <c r="AY129" s="177"/>
      <c r="AZ129" s="177"/>
      <c r="BA129" s="177"/>
      <c r="BB129" s="202">
        <f t="shared" si="156"/>
        <v>4</v>
      </c>
      <c r="BC129" s="177">
        <f t="shared" si="156"/>
        <v>1</v>
      </c>
      <c r="BD129" s="177">
        <f t="shared" si="156"/>
        <v>1</v>
      </c>
      <c r="BE129" s="177">
        <f t="shared" si="156"/>
        <v>2</v>
      </c>
      <c r="BF129" s="203">
        <f t="shared" si="156"/>
        <v>0</v>
      </c>
      <c r="BG129" s="48">
        <v>4</v>
      </c>
      <c r="BH129" s="48">
        <v>1</v>
      </c>
      <c r="BI129" s="48">
        <v>1</v>
      </c>
      <c r="BJ129" s="48">
        <f>+BH129+BI129</f>
        <v>2</v>
      </c>
      <c r="BK129" s="48">
        <v>0</v>
      </c>
      <c r="BL129" s="171"/>
      <c r="BM129" s="171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1"/>
    </row>
    <row r="130" spans="1:85" ht="16.5" customHeight="1" thickBot="1" x14ac:dyDescent="0.3">
      <c r="A130" s="171"/>
      <c r="B130" s="174"/>
      <c r="C130" s="174"/>
      <c r="D130" s="175"/>
      <c r="E130" s="175"/>
      <c r="F130" s="175"/>
      <c r="G130" s="175"/>
      <c r="H130" s="174"/>
      <c r="I130" s="177"/>
      <c r="J130" s="177"/>
      <c r="K130" s="177"/>
      <c r="L130" s="177"/>
      <c r="M130" s="177"/>
      <c r="N130" s="175"/>
      <c r="O130" s="174"/>
      <c r="P130" s="174"/>
      <c r="Q130" s="178"/>
      <c r="R130" s="178"/>
      <c r="S130" s="323"/>
      <c r="AA130" s="177"/>
      <c r="AM130" s="174"/>
      <c r="AN130" s="174"/>
      <c r="AO130" s="174"/>
      <c r="AP130" s="174"/>
      <c r="AQ130" s="178"/>
      <c r="AR130" s="171"/>
      <c r="AS130" s="33" t="s">
        <v>85</v>
      </c>
      <c r="AT130" s="216"/>
      <c r="AU130" s="216"/>
      <c r="AV130" s="216"/>
      <c r="AW130" s="217">
        <f>SUM(AW117:AW129)</f>
        <v>9</v>
      </c>
      <c r="AX130" s="217">
        <f>SUM(AX117:AX129)</f>
        <v>6</v>
      </c>
      <c r="AY130" s="217">
        <f>SUM(AY117:AY129)</f>
        <v>8</v>
      </c>
      <c r="AZ130" s="217">
        <f>+AY130+AX130</f>
        <v>14</v>
      </c>
      <c r="BA130" s="217">
        <f>SUM(BA117:BA129)</f>
        <v>0</v>
      </c>
      <c r="BB130" s="218">
        <f t="shared" si="156"/>
        <v>150</v>
      </c>
      <c r="BC130" s="217">
        <f t="shared" si="156"/>
        <v>53</v>
      </c>
      <c r="BD130" s="217">
        <f t="shared" si="156"/>
        <v>84</v>
      </c>
      <c r="BE130" s="217">
        <f t="shared" si="156"/>
        <v>137</v>
      </c>
      <c r="BF130" s="219">
        <f t="shared" si="156"/>
        <v>14</v>
      </c>
      <c r="BG130" s="217">
        <f>+SUM(BG117:BG129)</f>
        <v>141</v>
      </c>
      <c r="BH130" s="217">
        <f>+SUM(BH117:BH129)</f>
        <v>47</v>
      </c>
      <c r="BI130" s="217">
        <f>+SUM(BI117:BI129)+SUMIF($Y$35:$Y$42,"Direct Staff",$AI$35:$AI$42)</f>
        <v>76</v>
      </c>
      <c r="BJ130" s="217">
        <f>+BI130+BH130</f>
        <v>123</v>
      </c>
      <c r="BK130" s="217">
        <f>+SUM(BK117:BK129)+SUMIF($Y$35:$Y$42,"Direct Staff",$AH$35:$AH$42)</f>
        <v>14</v>
      </c>
      <c r="BL130" s="171"/>
      <c r="BM130" s="171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1"/>
    </row>
    <row r="131" spans="1:85" ht="16.5" customHeight="1" x14ac:dyDescent="0.2">
      <c r="A131" s="171"/>
      <c r="B131" s="174"/>
      <c r="C131" s="174"/>
      <c r="D131" s="175"/>
      <c r="E131" s="175"/>
      <c r="F131" s="175"/>
      <c r="G131" s="175"/>
      <c r="H131" s="174"/>
      <c r="I131" s="177"/>
      <c r="J131" s="177"/>
      <c r="K131" s="177"/>
      <c r="L131" s="177"/>
      <c r="M131" s="177"/>
      <c r="N131" s="175"/>
      <c r="O131" s="174"/>
      <c r="P131" s="174"/>
      <c r="Q131" s="171"/>
      <c r="R131" s="171"/>
      <c r="S131" s="321"/>
      <c r="AA131" s="177"/>
      <c r="AM131" s="174"/>
      <c r="AN131" s="174"/>
      <c r="AO131" s="174"/>
      <c r="AP131" s="174"/>
      <c r="AQ131" s="171"/>
      <c r="AR131" s="171"/>
      <c r="AS131" s="246" t="s">
        <v>122</v>
      </c>
      <c r="AT131" s="246"/>
      <c r="AU131" s="247"/>
      <c r="AV131" s="176"/>
      <c r="AW131" s="177">
        <f>+AW130+AW116+AW102+AW89+AW59+AW44+AW32+AW18</f>
        <v>78</v>
      </c>
      <c r="AX131" s="177">
        <f>+AX130+AX116+AX102+AX89+AX59+AX44+AX32+AX18</f>
        <v>27</v>
      </c>
      <c r="AY131" s="177">
        <f>+AY130+AY116+AY102+AY89+AY59+AY44+AY32+AY18</f>
        <v>41</v>
      </c>
      <c r="AZ131" s="177">
        <f>+AZ130+AZ116+AZ102+AZ89+AZ59+AZ44+AZ32+AZ18</f>
        <v>68</v>
      </c>
      <c r="BA131" s="177">
        <f>+BA130+BA116+BA102+BA89+BA59+BA44+BA32+BA18</f>
        <v>12</v>
      </c>
      <c r="BB131" s="202">
        <f t="shared" si="156"/>
        <v>1234</v>
      </c>
      <c r="BC131" s="177">
        <f t="shared" si="156"/>
        <v>354</v>
      </c>
      <c r="BD131" s="177">
        <f t="shared" si="156"/>
        <v>515</v>
      </c>
      <c r="BE131" s="177">
        <f t="shared" si="156"/>
        <v>869</v>
      </c>
      <c r="BF131" s="203">
        <f t="shared" si="156"/>
        <v>142</v>
      </c>
      <c r="BG131" s="177">
        <f>+BG130+BG116+BG102+BG89+BG59+BG44+BG32+BG18</f>
        <v>1156</v>
      </c>
      <c r="BH131" s="177">
        <f>+BH130+BH116+BH102+BH89+BH59+BH44+BH32+BH18</f>
        <v>327</v>
      </c>
      <c r="BI131" s="177">
        <f>+BI130+BI116+BI102+BI89+BI59+BI44+BI32+BI18</f>
        <v>474</v>
      </c>
      <c r="BJ131" s="177">
        <f>+BJ130+BJ116+BJ102+BJ89+BJ59+BJ44+BJ32+BJ18</f>
        <v>801</v>
      </c>
      <c r="BK131" s="177">
        <f>+BK130+BK116+BK102+BK89+BK59+BK44+BK32+BK18</f>
        <v>130</v>
      </c>
      <c r="BL131" s="171"/>
      <c r="BM131" s="171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1"/>
    </row>
    <row r="132" spans="1:85" ht="16.5" customHeight="1" x14ac:dyDescent="0.2">
      <c r="A132" s="171"/>
      <c r="B132" s="174"/>
      <c r="C132" s="174"/>
      <c r="D132" s="175"/>
      <c r="E132" s="175"/>
      <c r="F132" s="175"/>
      <c r="G132" s="175"/>
      <c r="H132" s="174"/>
      <c r="I132" s="177"/>
      <c r="J132" s="177"/>
      <c r="K132" s="177"/>
      <c r="L132" s="177"/>
      <c r="M132" s="177"/>
      <c r="N132" s="175"/>
      <c r="O132" s="174"/>
      <c r="P132" s="174"/>
      <c r="Q132" s="178"/>
      <c r="R132" s="178"/>
      <c r="S132" s="323"/>
      <c r="AA132" s="177"/>
      <c r="AM132" s="174"/>
      <c r="AN132" s="174"/>
      <c r="AO132" s="174"/>
      <c r="AP132" s="174"/>
      <c r="AQ132" s="178"/>
      <c r="AR132" s="171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1"/>
      <c r="BM132" s="171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1"/>
    </row>
    <row r="133" spans="1:85" ht="16.5" customHeight="1" x14ac:dyDescent="0.2">
      <c r="A133" s="171"/>
      <c r="B133" s="174"/>
      <c r="C133" s="174"/>
      <c r="D133" s="175"/>
      <c r="E133" s="175"/>
      <c r="F133" s="175"/>
      <c r="G133" s="175"/>
      <c r="H133" s="174"/>
      <c r="I133" s="177"/>
      <c r="J133" s="177"/>
      <c r="K133" s="177"/>
      <c r="L133" s="177"/>
      <c r="M133" s="177"/>
      <c r="N133" s="174"/>
      <c r="O133" s="174"/>
      <c r="P133" s="174"/>
      <c r="Q133" s="171"/>
      <c r="R133" s="171"/>
      <c r="S133" s="321"/>
      <c r="AA133" s="177"/>
      <c r="AM133" s="174"/>
      <c r="AN133" s="174"/>
      <c r="AO133" s="174"/>
      <c r="AP133" s="174"/>
      <c r="AQ133" s="171"/>
      <c r="AR133" s="171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1"/>
      <c r="BM133" s="171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1"/>
    </row>
    <row r="134" spans="1:85" ht="16.5" customHeight="1" x14ac:dyDescent="0.2">
      <c r="A134" s="171"/>
      <c r="B134" s="174"/>
      <c r="C134" s="174"/>
      <c r="D134" s="175"/>
      <c r="E134" s="175"/>
      <c r="F134" s="175"/>
      <c r="G134" s="175"/>
      <c r="H134" s="174"/>
      <c r="I134" s="177"/>
      <c r="J134" s="177"/>
      <c r="K134" s="177"/>
      <c r="L134" s="177"/>
      <c r="M134" s="177"/>
      <c r="N134" s="174"/>
      <c r="O134" s="174"/>
      <c r="P134" s="174"/>
      <c r="Q134" s="171"/>
      <c r="R134" s="171"/>
      <c r="S134" s="321"/>
      <c r="AA134" s="177"/>
      <c r="AB134" s="177"/>
      <c r="AM134" s="174"/>
      <c r="AN134" s="174"/>
      <c r="AO134" s="174"/>
      <c r="AP134" s="174"/>
      <c r="AQ134" s="171"/>
      <c r="AR134" s="171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1"/>
      <c r="BM134" s="171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1"/>
    </row>
    <row r="135" spans="1:85" ht="16.5" customHeight="1" x14ac:dyDescent="0.2">
      <c r="A135" s="171"/>
      <c r="B135" s="174"/>
      <c r="C135" s="174"/>
      <c r="D135" s="175"/>
      <c r="E135" s="175"/>
      <c r="F135" s="175"/>
      <c r="G135" s="175"/>
      <c r="H135" s="174"/>
      <c r="I135" s="177"/>
      <c r="J135" s="177"/>
      <c r="K135" s="177"/>
      <c r="L135" s="177"/>
      <c r="M135" s="177"/>
      <c r="N135" s="174"/>
      <c r="O135" s="174"/>
      <c r="P135" s="174"/>
      <c r="Q135" s="171"/>
      <c r="R135" s="171"/>
      <c r="S135" s="321"/>
      <c r="AA135" s="177"/>
      <c r="AM135" s="174"/>
      <c r="AN135" s="174"/>
      <c r="AO135" s="174"/>
      <c r="AP135" s="174"/>
      <c r="AQ135" s="171"/>
      <c r="AR135" s="171"/>
      <c r="AS135" s="177"/>
      <c r="AT135" s="177"/>
      <c r="AU135" s="174"/>
      <c r="AV135" s="20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1"/>
      <c r="BM135" s="171"/>
      <c r="BN135" s="177"/>
      <c r="BO135" s="177"/>
      <c r="BP135" s="174"/>
      <c r="BQ135" s="20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1"/>
    </row>
    <row r="136" spans="1:85" ht="16.5" customHeight="1" x14ac:dyDescent="0.2">
      <c r="A136" s="171"/>
      <c r="B136" s="174"/>
      <c r="C136" s="174"/>
      <c r="D136" s="175"/>
      <c r="E136" s="175"/>
      <c r="F136" s="175"/>
      <c r="G136" s="175"/>
      <c r="H136" s="174"/>
      <c r="I136" s="177"/>
      <c r="J136" s="177"/>
      <c r="K136" s="177"/>
      <c r="L136" s="177"/>
      <c r="M136" s="177"/>
      <c r="N136" s="174"/>
      <c r="O136" s="174"/>
      <c r="P136" s="174"/>
      <c r="Q136" s="171"/>
      <c r="R136" s="171"/>
      <c r="S136" s="321"/>
      <c r="AM136" s="174"/>
      <c r="AN136" s="174"/>
      <c r="AO136" s="174"/>
      <c r="AP136" s="174"/>
      <c r="AQ136" s="171"/>
      <c r="AR136" s="171"/>
      <c r="AS136" s="177"/>
      <c r="AT136" s="177"/>
      <c r="AU136" s="174"/>
      <c r="AV136" s="20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1"/>
      <c r="BM136" s="171"/>
      <c r="BN136" s="177"/>
      <c r="BO136" s="177"/>
      <c r="BP136" s="174"/>
      <c r="BQ136" s="20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1"/>
    </row>
    <row r="137" spans="1:85" ht="16.5" customHeight="1" x14ac:dyDescent="0.2">
      <c r="A137" s="171"/>
      <c r="B137" s="174"/>
      <c r="C137" s="174"/>
      <c r="D137" s="175"/>
      <c r="E137" s="175"/>
      <c r="F137" s="175"/>
      <c r="G137" s="175"/>
      <c r="H137" s="174"/>
      <c r="I137" s="177"/>
      <c r="J137" s="177"/>
      <c r="K137" s="177"/>
      <c r="L137" s="177"/>
      <c r="M137" s="177"/>
      <c r="N137" s="174"/>
      <c r="O137" s="174"/>
      <c r="P137" s="174"/>
      <c r="Q137" s="171"/>
      <c r="R137" s="171"/>
      <c r="S137" s="321"/>
      <c r="AM137" s="174"/>
      <c r="AN137" s="174"/>
      <c r="AO137" s="174"/>
      <c r="AP137" s="174"/>
      <c r="AQ137" s="171"/>
      <c r="AR137" s="171"/>
      <c r="AS137" s="177"/>
      <c r="AT137" s="177"/>
      <c r="AU137" s="174"/>
      <c r="AV137" s="20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1"/>
      <c r="BM137" s="171"/>
      <c r="BN137" s="177"/>
      <c r="BO137" s="177"/>
      <c r="BP137" s="174"/>
      <c r="BQ137" s="20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1"/>
    </row>
    <row r="138" spans="1:85" ht="16.5" customHeight="1" x14ac:dyDescent="0.2">
      <c r="A138" s="171"/>
      <c r="B138" s="174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1"/>
      <c r="R138" s="171"/>
      <c r="S138" s="321"/>
      <c r="AM138" s="174"/>
      <c r="AN138" s="174"/>
      <c r="AO138" s="174"/>
      <c r="AP138" s="174"/>
      <c r="AQ138" s="171"/>
      <c r="AR138" s="171"/>
      <c r="AS138" s="177"/>
      <c r="AT138" s="177"/>
      <c r="AU138" s="174"/>
      <c r="AV138" s="20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1"/>
      <c r="BM138" s="171"/>
      <c r="BN138" s="177"/>
      <c r="BO138" s="177"/>
      <c r="BP138" s="174"/>
      <c r="BQ138" s="20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1"/>
    </row>
    <row r="139" spans="1:85" ht="16.5" customHeight="1" x14ac:dyDescent="0.2">
      <c r="A139" s="171"/>
      <c r="B139" s="174"/>
      <c r="C139" s="174"/>
      <c r="D139" s="175"/>
      <c r="E139" s="175"/>
      <c r="F139" s="175"/>
      <c r="G139" s="175"/>
      <c r="H139" s="174"/>
      <c r="I139" s="177"/>
      <c r="J139" s="177"/>
      <c r="K139" s="177"/>
      <c r="L139" s="177"/>
      <c r="M139" s="177"/>
      <c r="N139" s="174"/>
      <c r="O139" s="174"/>
      <c r="P139" s="174"/>
      <c r="Q139" s="171"/>
      <c r="R139" s="171"/>
      <c r="S139" s="321"/>
      <c r="AM139" s="174"/>
      <c r="AN139" s="174"/>
      <c r="AO139" s="174"/>
      <c r="AP139" s="174"/>
      <c r="AQ139" s="171"/>
      <c r="AR139" s="171"/>
      <c r="AS139" s="177"/>
      <c r="AT139" s="177"/>
      <c r="AU139" s="174"/>
      <c r="AV139" s="20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1"/>
      <c r="BM139" s="171"/>
      <c r="BN139" s="177"/>
      <c r="BO139" s="177"/>
      <c r="BP139" s="174"/>
      <c r="BQ139" s="20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1"/>
    </row>
    <row r="140" spans="1:85" ht="16.5" customHeight="1" x14ac:dyDescent="0.2">
      <c r="A140" s="171"/>
      <c r="B140" s="174"/>
      <c r="C140" s="174"/>
      <c r="D140" s="175"/>
      <c r="E140" s="175"/>
      <c r="F140" s="175"/>
      <c r="G140" s="175"/>
      <c r="H140" s="174"/>
      <c r="I140" s="177"/>
      <c r="J140" s="177"/>
      <c r="K140" s="177"/>
      <c r="L140" s="177"/>
      <c r="M140" s="177"/>
      <c r="N140" s="174"/>
      <c r="O140" s="174"/>
      <c r="P140" s="174"/>
      <c r="Q140" s="171"/>
      <c r="R140" s="171"/>
      <c r="S140" s="321"/>
      <c r="AM140" s="174"/>
      <c r="AN140" s="174"/>
      <c r="AO140" s="174"/>
      <c r="AP140" s="174"/>
      <c r="AQ140" s="171"/>
      <c r="AR140" s="171"/>
      <c r="AS140" s="177"/>
      <c r="AT140" s="177"/>
      <c r="AU140" s="174"/>
      <c r="AV140" s="20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1"/>
      <c r="BM140" s="171"/>
      <c r="BN140" s="177"/>
      <c r="BO140" s="177"/>
      <c r="BP140" s="174"/>
      <c r="BQ140" s="20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1"/>
    </row>
    <row r="141" spans="1:85" ht="16.5" customHeight="1" x14ac:dyDescent="0.2">
      <c r="A141" s="171"/>
      <c r="B141" s="174"/>
      <c r="C141" s="174"/>
      <c r="D141" s="175"/>
      <c r="E141" s="175"/>
      <c r="F141" s="175"/>
      <c r="G141" s="175"/>
      <c r="H141" s="174"/>
      <c r="I141" s="177"/>
      <c r="J141" s="177"/>
      <c r="K141" s="177"/>
      <c r="L141" s="177"/>
      <c r="M141" s="177"/>
      <c r="N141" s="174"/>
      <c r="O141" s="174"/>
      <c r="P141" s="174"/>
      <c r="Q141" s="171"/>
      <c r="R141" s="171"/>
      <c r="S141" s="321"/>
      <c r="AM141" s="174"/>
      <c r="AN141" s="174"/>
      <c r="AO141" s="174"/>
      <c r="AP141" s="174"/>
      <c r="AQ141" s="171"/>
      <c r="AR141" s="171"/>
      <c r="AS141" s="177"/>
      <c r="AT141" s="177"/>
      <c r="AU141" s="174"/>
      <c r="AV141" s="20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1"/>
      <c r="BM141" s="171"/>
      <c r="BN141" s="177"/>
      <c r="BO141" s="177"/>
      <c r="BP141" s="174"/>
      <c r="BQ141" s="20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1"/>
    </row>
    <row r="142" spans="1:85" ht="16.5" customHeight="1" x14ac:dyDescent="0.2">
      <c r="A142" s="171"/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0"/>
      <c r="R142" s="170"/>
      <c r="S142" s="324"/>
      <c r="AM142" s="174"/>
      <c r="AN142" s="174"/>
      <c r="AO142" s="174"/>
      <c r="AP142" s="174"/>
      <c r="AQ142" s="170"/>
      <c r="AR142" s="171"/>
      <c r="AS142" s="177"/>
      <c r="AT142" s="177"/>
      <c r="AU142" s="174"/>
      <c r="AV142" s="20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1"/>
      <c r="BM142" s="171"/>
      <c r="BN142" s="177"/>
      <c r="BO142" s="177"/>
      <c r="BP142" s="174"/>
      <c r="BQ142" s="20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1"/>
    </row>
    <row r="143" spans="1:85" ht="16.5" customHeight="1" x14ac:dyDescent="0.2">
      <c r="A143" s="171"/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0"/>
      <c r="R143" s="170"/>
      <c r="S143" s="324"/>
      <c r="AM143" s="174"/>
      <c r="AN143" s="174"/>
      <c r="AO143" s="174"/>
      <c r="AP143" s="174"/>
      <c r="AQ143" s="170"/>
      <c r="AR143" s="171"/>
      <c r="AS143" s="177"/>
      <c r="AT143" s="177"/>
      <c r="AU143" s="174"/>
      <c r="AV143" s="20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1"/>
      <c r="BM143" s="171"/>
      <c r="BN143" s="177"/>
      <c r="BO143" s="177"/>
      <c r="BP143" s="174"/>
      <c r="BQ143" s="20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1"/>
    </row>
    <row r="144" spans="1:85" ht="16.5" customHeight="1" x14ac:dyDescent="0.2">
      <c r="A144" s="171"/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0"/>
      <c r="R144" s="170"/>
      <c r="S144" s="324"/>
      <c r="AM144" s="174"/>
      <c r="AN144" s="174"/>
      <c r="AO144" s="174"/>
      <c r="AP144" s="174"/>
      <c r="AQ144" s="170"/>
      <c r="AR144" s="171"/>
      <c r="AS144" s="177"/>
      <c r="AT144" s="177"/>
      <c r="AU144" s="174"/>
      <c r="AV144" s="20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1"/>
      <c r="BM144" s="171"/>
      <c r="BN144" s="177"/>
      <c r="BO144" s="177"/>
      <c r="BP144" s="174"/>
      <c r="BQ144" s="20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1"/>
    </row>
    <row r="145" spans="1:85" ht="16.5" customHeight="1" x14ac:dyDescent="0.2">
      <c r="A145" s="171"/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0"/>
      <c r="R145" s="170"/>
      <c r="S145" s="324"/>
      <c r="AM145" s="174"/>
      <c r="AN145" s="174"/>
      <c r="AO145" s="174"/>
      <c r="AP145" s="174"/>
      <c r="AQ145" s="170"/>
      <c r="AR145" s="171"/>
      <c r="AS145" s="177"/>
      <c r="AT145" s="177"/>
      <c r="AU145" s="174"/>
      <c r="AV145" s="20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1"/>
      <c r="BM145" s="171"/>
      <c r="BN145" s="177"/>
      <c r="BO145" s="177"/>
      <c r="BP145" s="174"/>
      <c r="BQ145" s="20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1"/>
    </row>
    <row r="146" spans="1:85" ht="16.5" customHeight="1" x14ac:dyDescent="0.2">
      <c r="A146" s="170"/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24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</row>
    <row r="147" spans="1:85" ht="16.5" customHeight="1" x14ac:dyDescent="0.2">
      <c r="A147" s="170"/>
      <c r="B147" s="407" t="s">
        <v>658</v>
      </c>
      <c r="C147" s="407"/>
      <c r="D147" s="407"/>
      <c r="E147" s="407"/>
      <c r="F147" s="407"/>
      <c r="G147" s="407"/>
      <c r="H147" s="407"/>
      <c r="I147" s="407"/>
      <c r="J147" s="407"/>
      <c r="K147" s="407"/>
      <c r="L147" s="407"/>
      <c r="M147" s="407"/>
      <c r="N147" s="407"/>
      <c r="O147" s="407"/>
      <c r="P147" s="407"/>
      <c r="Q147" s="170"/>
      <c r="R147" s="177"/>
      <c r="S147" s="177"/>
      <c r="T147" s="194"/>
      <c r="U147" s="175"/>
      <c r="V147" s="174"/>
      <c r="W147" s="174"/>
      <c r="X147" s="174"/>
      <c r="Y147" s="174"/>
      <c r="Z147" s="177"/>
      <c r="AA147" s="177"/>
      <c r="AB147" s="177"/>
      <c r="AC147" s="177"/>
      <c r="AD147" s="177"/>
      <c r="AE147" s="174"/>
      <c r="AF147" s="194"/>
      <c r="AG147" s="175"/>
      <c r="AH147" s="174"/>
      <c r="AI147" s="174"/>
      <c r="AJ147" s="174"/>
      <c r="AK147" s="174"/>
      <c r="AL147" s="177"/>
      <c r="AM147" s="177"/>
      <c r="AN147" s="177"/>
      <c r="AO147" s="177"/>
      <c r="AP147" s="177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</row>
    <row r="148" spans="1:85" ht="16.5" customHeight="1" x14ac:dyDescent="0.2">
      <c r="A148" s="171"/>
      <c r="B148" s="172" t="s">
        <v>146</v>
      </c>
      <c r="C148" s="172">
        <f>+C2</f>
        <v>16</v>
      </c>
      <c r="P148" s="173"/>
      <c r="Q148" s="171"/>
      <c r="R148" s="177"/>
      <c r="S148" s="177"/>
      <c r="T148" s="194"/>
      <c r="U148" s="175"/>
      <c r="V148" s="174"/>
      <c r="W148" s="174"/>
      <c r="X148" s="174"/>
      <c r="Y148" s="174"/>
      <c r="Z148" s="177"/>
      <c r="AA148" s="177"/>
      <c r="AB148" s="177"/>
      <c r="AC148" s="177"/>
      <c r="AD148" s="177"/>
      <c r="AE148" s="174"/>
      <c r="AF148" s="194"/>
      <c r="AG148" s="175"/>
      <c r="AH148" s="174"/>
      <c r="AI148" s="174"/>
      <c r="AJ148" s="174"/>
      <c r="AK148" s="174"/>
      <c r="AL148" s="177"/>
      <c r="AM148" s="177"/>
      <c r="AN148" s="177"/>
      <c r="AO148" s="177"/>
      <c r="AP148" s="177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</row>
    <row r="149" spans="1:85" ht="16.5" customHeight="1" thickBot="1" x14ac:dyDescent="0.3">
      <c r="A149" s="171"/>
      <c r="B149" s="267" t="s">
        <v>614</v>
      </c>
      <c r="C149" s="180" t="s">
        <v>152</v>
      </c>
      <c r="D149" s="180"/>
      <c r="E149" s="181"/>
      <c r="F149" s="180"/>
      <c r="G149" s="182" t="s">
        <v>8</v>
      </c>
      <c r="H149" s="182" t="s">
        <v>9</v>
      </c>
      <c r="I149" s="182" t="s">
        <v>10</v>
      </c>
      <c r="J149" s="182" t="s">
        <v>12</v>
      </c>
      <c r="K149" s="182" t="s">
        <v>13</v>
      </c>
      <c r="L149" s="182" t="s">
        <v>11</v>
      </c>
      <c r="M149" s="182" t="s">
        <v>5</v>
      </c>
      <c r="N149" s="182" t="s">
        <v>14</v>
      </c>
      <c r="O149" s="182" t="s">
        <v>3</v>
      </c>
      <c r="P149" s="182" t="str">
        <f>"Week "&amp;TEXT(C148-1,"##")</f>
        <v>Week 15</v>
      </c>
      <c r="Q149" s="171"/>
      <c r="R149" s="177"/>
      <c r="S149" s="177"/>
      <c r="T149" s="194"/>
      <c r="U149" s="175"/>
      <c r="V149" s="174"/>
      <c r="W149" s="174"/>
      <c r="X149" s="174"/>
      <c r="Y149" s="174"/>
      <c r="Z149" s="177"/>
      <c r="AA149" s="177"/>
      <c r="AB149" s="177"/>
      <c r="AC149" s="177"/>
      <c r="AD149" s="177"/>
      <c r="AE149" s="174"/>
      <c r="AF149" s="194"/>
      <c r="AG149" s="175"/>
      <c r="AH149" s="174"/>
      <c r="AI149" s="174"/>
      <c r="AJ149" s="174"/>
      <c r="AK149" s="174"/>
      <c r="AL149" s="177"/>
      <c r="AM149" s="177"/>
      <c r="AN149" s="177"/>
      <c r="AO149" s="177"/>
      <c r="AP149" s="177"/>
      <c r="AQ149" s="174"/>
      <c r="AR149" s="174"/>
      <c r="AS149" s="179"/>
      <c r="AT149" s="179"/>
      <c r="AU149" s="174"/>
      <c r="AV149" s="179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9"/>
      <c r="BO149" s="179"/>
      <c r="BP149" s="174"/>
      <c r="BQ149" s="179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</row>
    <row r="150" spans="1:85" ht="16.5" customHeight="1" x14ac:dyDescent="0.25">
      <c r="A150" s="171"/>
      <c r="B150" s="271" t="s">
        <v>615</v>
      </c>
      <c r="C150" s="272" t="s">
        <v>173</v>
      </c>
      <c r="D150" s="176"/>
      <c r="E150" s="184"/>
      <c r="F150" s="176"/>
      <c r="G150" s="183">
        <f t="shared" ref="G150:I157" si="157">SUMIF($C$4:$C$11,$C150,G$4:G$11)+SUMIF($C$163:$C$170,$C150,G$163:G$170)</f>
        <v>11</v>
      </c>
      <c r="H150" s="183">
        <f t="shared" si="157"/>
        <v>2</v>
      </c>
      <c r="I150" s="183">
        <f t="shared" si="157"/>
        <v>3</v>
      </c>
      <c r="J150" s="183">
        <f t="shared" ref="J150:J157" si="158">G150*2+I150*1</f>
        <v>25</v>
      </c>
      <c r="K150" s="185">
        <f t="shared" ref="K150:K157" si="159">+J150/((G150+H150+I150)*2)</f>
        <v>0.78125</v>
      </c>
      <c r="L150" s="183">
        <f t="shared" ref="L150:O157" si="160">SUMIF($C$4:$C$11,$C150,L$4:L$11)+SUMIF($C$163:$C$170,$C150,L$163:L$170)</f>
        <v>50</v>
      </c>
      <c r="M150" s="183">
        <f t="shared" si="160"/>
        <v>24</v>
      </c>
      <c r="N150" s="183">
        <f t="shared" si="160"/>
        <v>79</v>
      </c>
      <c r="O150" s="183">
        <f t="shared" si="160"/>
        <v>22</v>
      </c>
      <c r="P150" s="183">
        <v>1</v>
      </c>
      <c r="Q150" s="171"/>
      <c r="R150" s="177"/>
      <c r="S150" s="177"/>
      <c r="T150" s="194"/>
      <c r="U150" s="175"/>
      <c r="V150" s="174"/>
      <c r="W150" s="174"/>
      <c r="X150" s="174"/>
      <c r="Y150" s="174"/>
      <c r="Z150" s="177"/>
      <c r="AA150" s="177"/>
      <c r="AB150" s="177"/>
      <c r="AC150" s="177"/>
      <c r="AD150" s="177"/>
      <c r="AE150" s="174"/>
      <c r="AF150" s="194"/>
      <c r="AG150" s="175"/>
      <c r="AH150" s="174"/>
      <c r="AI150" s="174"/>
      <c r="AJ150" s="174"/>
      <c r="AK150" s="174"/>
      <c r="AL150" s="177"/>
      <c r="AM150" s="177"/>
      <c r="AN150" s="177"/>
      <c r="AO150" s="177"/>
      <c r="AP150" s="177"/>
      <c r="AQ150" s="174"/>
      <c r="AR150" s="174"/>
      <c r="AS150" s="177"/>
      <c r="AT150" s="177"/>
      <c r="AU150" s="174"/>
      <c r="AV150" s="20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7"/>
      <c r="BO150" s="177"/>
      <c r="BP150" s="174"/>
      <c r="BQ150" s="20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</row>
    <row r="151" spans="1:85" ht="16.5" customHeight="1" x14ac:dyDescent="0.25">
      <c r="A151" s="171"/>
      <c r="B151" s="271" t="s">
        <v>616</v>
      </c>
      <c r="C151" s="184" t="s">
        <v>23</v>
      </c>
      <c r="D151" s="176"/>
      <c r="E151" s="184"/>
      <c r="F151" s="176"/>
      <c r="G151" s="183">
        <f t="shared" si="157"/>
        <v>10</v>
      </c>
      <c r="H151" s="183">
        <f t="shared" si="157"/>
        <v>5</v>
      </c>
      <c r="I151" s="183">
        <f t="shared" si="157"/>
        <v>1</v>
      </c>
      <c r="J151" s="183">
        <f t="shared" si="158"/>
        <v>21</v>
      </c>
      <c r="K151" s="185">
        <f t="shared" si="159"/>
        <v>0.65625</v>
      </c>
      <c r="L151" s="183">
        <f t="shared" si="160"/>
        <v>53</v>
      </c>
      <c r="M151" s="183">
        <f t="shared" si="160"/>
        <v>45</v>
      </c>
      <c r="N151" s="183">
        <f t="shared" si="160"/>
        <v>84</v>
      </c>
      <c r="O151" s="183">
        <f t="shared" si="160"/>
        <v>14</v>
      </c>
      <c r="P151" s="183">
        <v>2</v>
      </c>
      <c r="Q151" s="171"/>
      <c r="R151" s="177"/>
      <c r="S151" s="177"/>
      <c r="T151" s="194"/>
      <c r="U151" s="175"/>
      <c r="V151" s="174"/>
      <c r="W151" s="174"/>
      <c r="X151" s="174"/>
      <c r="Y151" s="174"/>
      <c r="Z151" s="177"/>
      <c r="AA151" s="177"/>
      <c r="AB151" s="177"/>
      <c r="AC151" s="177"/>
      <c r="AD151" s="177"/>
      <c r="AE151" s="174"/>
      <c r="AF151" s="194"/>
      <c r="AG151" s="175"/>
      <c r="AH151" s="174"/>
      <c r="AI151" s="174"/>
      <c r="AJ151" s="174"/>
      <c r="AK151" s="174"/>
      <c r="AL151" s="177"/>
      <c r="AM151" s="177"/>
      <c r="AN151" s="177"/>
      <c r="AO151" s="177"/>
      <c r="AP151" s="177"/>
      <c r="AQ151" s="174"/>
      <c r="AR151" s="174"/>
      <c r="BL151" s="174"/>
      <c r="BM151" s="174"/>
      <c r="BN151" s="177"/>
      <c r="BO151" s="177"/>
      <c r="BP151" s="174"/>
      <c r="BQ151" s="248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</row>
    <row r="152" spans="1:85" ht="16.5" customHeight="1" x14ac:dyDescent="0.25">
      <c r="A152" s="171"/>
      <c r="B152" s="271" t="s">
        <v>617</v>
      </c>
      <c r="C152" s="184" t="s">
        <v>86</v>
      </c>
      <c r="D152" s="176"/>
      <c r="E152" s="184"/>
      <c r="F152" s="176"/>
      <c r="G152" s="183">
        <f t="shared" si="157"/>
        <v>9</v>
      </c>
      <c r="H152" s="183">
        <f t="shared" si="157"/>
        <v>6</v>
      </c>
      <c r="I152" s="183">
        <f t="shared" si="157"/>
        <v>1</v>
      </c>
      <c r="J152" s="183">
        <f t="shared" si="158"/>
        <v>19</v>
      </c>
      <c r="K152" s="185">
        <f t="shared" si="159"/>
        <v>0.59375</v>
      </c>
      <c r="L152" s="183">
        <f t="shared" si="160"/>
        <v>46</v>
      </c>
      <c r="M152" s="183">
        <f t="shared" si="160"/>
        <v>27</v>
      </c>
      <c r="N152" s="183">
        <f t="shared" si="160"/>
        <v>75</v>
      </c>
      <c r="O152" s="183">
        <f t="shared" si="160"/>
        <v>22</v>
      </c>
      <c r="P152" s="183">
        <v>3</v>
      </c>
      <c r="Q152" s="171"/>
      <c r="R152" s="177"/>
      <c r="S152" s="177"/>
      <c r="T152" s="194"/>
      <c r="U152" s="175"/>
      <c r="V152" s="174"/>
      <c r="W152" s="174"/>
      <c r="X152" s="174"/>
      <c r="Y152" s="174"/>
      <c r="Z152" s="177"/>
      <c r="AA152" s="177"/>
      <c r="AB152" s="177"/>
      <c r="AC152" s="177"/>
      <c r="AD152" s="177"/>
      <c r="AE152" s="174"/>
      <c r="AF152" s="194"/>
      <c r="AG152" s="175"/>
      <c r="AH152" s="174"/>
      <c r="AI152" s="174"/>
      <c r="AJ152" s="174"/>
      <c r="AK152" s="174"/>
      <c r="AL152" s="177"/>
      <c r="AM152" s="177"/>
      <c r="AN152" s="177"/>
      <c r="AO152" s="177"/>
      <c r="AP152" s="177"/>
      <c r="AQ152" s="174"/>
      <c r="AR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</row>
    <row r="153" spans="1:85" ht="16.5" customHeight="1" x14ac:dyDescent="0.25">
      <c r="A153" s="171"/>
      <c r="B153" s="271" t="s">
        <v>618</v>
      </c>
      <c r="C153" s="272" t="s">
        <v>172</v>
      </c>
      <c r="D153" s="176"/>
      <c r="E153" s="176"/>
      <c r="F153" s="176"/>
      <c r="G153" s="183">
        <f t="shared" si="157"/>
        <v>6</v>
      </c>
      <c r="H153" s="183">
        <f t="shared" si="157"/>
        <v>5</v>
      </c>
      <c r="I153" s="183">
        <f t="shared" si="157"/>
        <v>5</v>
      </c>
      <c r="J153" s="183">
        <f t="shared" si="158"/>
        <v>17</v>
      </c>
      <c r="K153" s="185">
        <f t="shared" si="159"/>
        <v>0.53125</v>
      </c>
      <c r="L153" s="183">
        <f t="shared" si="160"/>
        <v>42</v>
      </c>
      <c r="M153" s="183">
        <f t="shared" si="160"/>
        <v>36</v>
      </c>
      <c r="N153" s="183">
        <f t="shared" si="160"/>
        <v>62</v>
      </c>
      <c r="O153" s="183">
        <f t="shared" si="160"/>
        <v>22</v>
      </c>
      <c r="P153" s="183">
        <v>4</v>
      </c>
      <c r="Q153" s="171"/>
      <c r="R153" s="249"/>
      <c r="S153" s="249"/>
      <c r="T153" s="194"/>
      <c r="U153" s="175"/>
      <c r="V153" s="174"/>
      <c r="W153" s="174"/>
      <c r="X153" s="174"/>
      <c r="Y153" s="174"/>
      <c r="Z153" s="177"/>
      <c r="AA153" s="177"/>
      <c r="AB153" s="177"/>
      <c r="AC153" s="177"/>
      <c r="AD153" s="177"/>
      <c r="AE153" s="174"/>
      <c r="AF153" s="194"/>
      <c r="AG153" s="175"/>
      <c r="AH153" s="174"/>
      <c r="AI153" s="174"/>
      <c r="AJ153" s="174"/>
      <c r="AK153" s="174"/>
      <c r="AL153" s="177"/>
      <c r="AM153" s="177"/>
      <c r="AN153" s="177"/>
      <c r="AO153" s="177"/>
      <c r="AP153" s="177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5"/>
      <c r="BO153" s="175"/>
      <c r="BP153" s="174"/>
      <c r="BQ153" s="205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</row>
    <row r="154" spans="1:85" ht="16.5" customHeight="1" x14ac:dyDescent="0.25">
      <c r="A154" s="171"/>
      <c r="B154" s="271" t="s">
        <v>619</v>
      </c>
      <c r="C154" s="184" t="s">
        <v>53</v>
      </c>
      <c r="D154" s="176"/>
      <c r="E154" s="184"/>
      <c r="F154" s="176"/>
      <c r="G154" s="183">
        <f t="shared" si="157"/>
        <v>7</v>
      </c>
      <c r="H154" s="183">
        <f t="shared" si="157"/>
        <v>8</v>
      </c>
      <c r="I154" s="183">
        <f t="shared" si="157"/>
        <v>1</v>
      </c>
      <c r="J154" s="183">
        <f t="shared" si="158"/>
        <v>15</v>
      </c>
      <c r="K154" s="185">
        <f t="shared" si="159"/>
        <v>0.46875</v>
      </c>
      <c r="L154" s="183">
        <f t="shared" si="160"/>
        <v>52</v>
      </c>
      <c r="M154" s="183">
        <f t="shared" si="160"/>
        <v>52</v>
      </c>
      <c r="N154" s="183">
        <f t="shared" si="160"/>
        <v>70</v>
      </c>
      <c r="O154" s="183">
        <f t="shared" si="160"/>
        <v>26</v>
      </c>
      <c r="P154" s="183">
        <v>5</v>
      </c>
      <c r="Q154" s="171"/>
      <c r="R154" s="249"/>
      <c r="S154" s="249"/>
      <c r="T154" s="194"/>
      <c r="U154" s="175"/>
      <c r="V154" s="174"/>
      <c r="W154" s="174"/>
      <c r="X154" s="174"/>
      <c r="Y154" s="174"/>
      <c r="Z154" s="177"/>
      <c r="AA154" s="177"/>
      <c r="AB154" s="177"/>
      <c r="AC154" s="177"/>
      <c r="AD154" s="177"/>
      <c r="AE154" s="174"/>
      <c r="AF154" s="194"/>
      <c r="AG154" s="175"/>
      <c r="AH154" s="174"/>
      <c r="AI154" s="174"/>
      <c r="AJ154" s="174"/>
      <c r="AK154" s="174"/>
      <c r="AL154" s="177"/>
      <c r="AM154" s="177"/>
      <c r="AN154" s="177"/>
      <c r="AO154" s="177"/>
      <c r="AP154" s="177"/>
      <c r="AQ154" s="174"/>
      <c r="AR154" s="174"/>
      <c r="BL154" s="174"/>
      <c r="BM154" s="174"/>
      <c r="BN154" s="205"/>
      <c r="BO154" s="205"/>
      <c r="BP154" s="174"/>
      <c r="BQ154" s="205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</row>
    <row r="155" spans="1:85" ht="16.5" customHeight="1" x14ac:dyDescent="0.25">
      <c r="A155" s="171"/>
      <c r="B155" s="271" t="s">
        <v>620</v>
      </c>
      <c r="C155" s="184" t="s">
        <v>15</v>
      </c>
      <c r="D155" s="176"/>
      <c r="E155" s="184"/>
      <c r="F155" s="176"/>
      <c r="G155" s="183">
        <f t="shared" si="157"/>
        <v>4</v>
      </c>
      <c r="H155" s="183">
        <f t="shared" si="157"/>
        <v>6</v>
      </c>
      <c r="I155" s="183">
        <f t="shared" si="157"/>
        <v>6</v>
      </c>
      <c r="J155" s="183">
        <f t="shared" si="158"/>
        <v>14</v>
      </c>
      <c r="K155" s="185">
        <f t="shared" si="159"/>
        <v>0.4375</v>
      </c>
      <c r="L155" s="183">
        <f t="shared" si="160"/>
        <v>56</v>
      </c>
      <c r="M155" s="183">
        <f t="shared" si="160"/>
        <v>56</v>
      </c>
      <c r="N155" s="183">
        <f t="shared" si="160"/>
        <v>79</v>
      </c>
      <c r="O155" s="183">
        <f t="shared" si="160"/>
        <v>14</v>
      </c>
      <c r="P155" s="183">
        <v>6</v>
      </c>
      <c r="Q155" s="171"/>
      <c r="R155" s="249"/>
      <c r="S155" s="249"/>
      <c r="T155" s="194"/>
      <c r="U155" s="175"/>
      <c r="V155" s="174"/>
      <c r="W155" s="174"/>
      <c r="X155" s="174"/>
      <c r="Y155" s="174"/>
      <c r="Z155" s="177"/>
      <c r="AA155" s="177"/>
      <c r="AB155" s="177"/>
      <c r="AC155" s="177"/>
      <c r="AD155" s="177"/>
      <c r="AE155" s="174"/>
      <c r="AF155" s="194"/>
      <c r="AG155" s="175"/>
      <c r="AH155" s="174"/>
      <c r="AI155" s="174"/>
      <c r="AJ155" s="174"/>
      <c r="AK155" s="174"/>
      <c r="AL155" s="177"/>
      <c r="AM155" s="177"/>
      <c r="AN155" s="177"/>
      <c r="AO155" s="177"/>
      <c r="AP155" s="177"/>
      <c r="AQ155" s="174"/>
      <c r="AR155" s="174"/>
      <c r="BL155" s="174"/>
      <c r="BM155" s="174"/>
      <c r="BN155" s="177"/>
      <c r="BO155" s="177"/>
      <c r="BP155" s="174"/>
      <c r="BQ155" s="175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</row>
    <row r="156" spans="1:85" ht="16.5" customHeight="1" x14ac:dyDescent="0.25">
      <c r="A156" s="171"/>
      <c r="B156" s="271" t="s">
        <v>621</v>
      </c>
      <c r="C156" s="184" t="s">
        <v>51</v>
      </c>
      <c r="D156" s="176"/>
      <c r="E156" s="176"/>
      <c r="F156" s="176"/>
      <c r="G156" s="183">
        <f t="shared" si="157"/>
        <v>3</v>
      </c>
      <c r="H156" s="183">
        <f t="shared" si="157"/>
        <v>10</v>
      </c>
      <c r="I156" s="183">
        <f t="shared" si="157"/>
        <v>3</v>
      </c>
      <c r="J156" s="183">
        <f t="shared" si="158"/>
        <v>9</v>
      </c>
      <c r="K156" s="185">
        <f t="shared" si="159"/>
        <v>0.28125</v>
      </c>
      <c r="L156" s="183">
        <f t="shared" si="160"/>
        <v>34</v>
      </c>
      <c r="M156" s="183">
        <f t="shared" si="160"/>
        <v>60</v>
      </c>
      <c r="N156" s="183">
        <f t="shared" si="160"/>
        <v>42</v>
      </c>
      <c r="O156" s="183">
        <f t="shared" si="160"/>
        <v>8</v>
      </c>
      <c r="P156" s="183">
        <v>7</v>
      </c>
      <c r="Q156" s="171"/>
      <c r="R156" s="249"/>
      <c r="S156" s="249"/>
      <c r="T156" s="194"/>
      <c r="U156" s="175"/>
      <c r="V156" s="174"/>
      <c r="W156" s="174"/>
      <c r="X156" s="174"/>
      <c r="Y156" s="174"/>
      <c r="Z156" s="177"/>
      <c r="AA156" s="177"/>
      <c r="AB156" s="177"/>
      <c r="AC156" s="177"/>
      <c r="AD156" s="177"/>
      <c r="AE156" s="174"/>
      <c r="AF156" s="194"/>
      <c r="AG156" s="175"/>
      <c r="AH156" s="174"/>
      <c r="AI156" s="174"/>
      <c r="AJ156" s="174"/>
      <c r="AK156" s="174"/>
      <c r="AL156" s="177"/>
      <c r="AM156" s="177"/>
      <c r="AN156" s="177"/>
      <c r="AO156" s="177"/>
      <c r="AP156" s="177"/>
      <c r="AQ156" s="174"/>
      <c r="AR156" s="174"/>
      <c r="AS156" s="177"/>
      <c r="AT156" s="177"/>
      <c r="AU156" s="174"/>
      <c r="AV156" s="175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7"/>
      <c r="BO156" s="177"/>
      <c r="BP156" s="174"/>
      <c r="BQ156" s="205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</row>
    <row r="157" spans="1:85" ht="16.5" customHeight="1" thickBot="1" x14ac:dyDescent="0.3">
      <c r="A157" s="171"/>
      <c r="B157" s="271" t="s">
        <v>700</v>
      </c>
      <c r="C157" s="184" t="s">
        <v>21</v>
      </c>
      <c r="D157" s="176"/>
      <c r="E157" s="176"/>
      <c r="F157" s="176"/>
      <c r="G157" s="183">
        <f t="shared" si="157"/>
        <v>3</v>
      </c>
      <c r="H157" s="183">
        <f t="shared" si="157"/>
        <v>11</v>
      </c>
      <c r="I157" s="183">
        <f t="shared" si="157"/>
        <v>2</v>
      </c>
      <c r="J157" s="183">
        <f t="shared" si="158"/>
        <v>8</v>
      </c>
      <c r="K157" s="185">
        <f t="shared" si="159"/>
        <v>0.25</v>
      </c>
      <c r="L157" s="183">
        <f t="shared" si="160"/>
        <v>23</v>
      </c>
      <c r="M157" s="183">
        <f t="shared" si="160"/>
        <v>56</v>
      </c>
      <c r="N157" s="183">
        <f t="shared" si="160"/>
        <v>30</v>
      </c>
      <c r="O157" s="183">
        <f t="shared" si="160"/>
        <v>16</v>
      </c>
      <c r="P157" s="183">
        <v>8</v>
      </c>
      <c r="Q157" s="171"/>
      <c r="R157" s="249"/>
      <c r="S157" s="249"/>
      <c r="T157" s="194"/>
      <c r="U157" s="175"/>
      <c r="V157" s="174"/>
      <c r="W157" s="174"/>
      <c r="X157" s="174"/>
      <c r="Y157" s="174"/>
      <c r="Z157" s="177"/>
      <c r="AA157" s="177"/>
      <c r="AB157" s="177"/>
      <c r="AC157" s="177"/>
      <c r="AD157" s="177"/>
      <c r="AE157" s="174"/>
      <c r="AF157" s="194"/>
      <c r="AG157" s="175"/>
      <c r="AH157" s="174"/>
      <c r="AI157" s="174"/>
      <c r="AJ157" s="174"/>
      <c r="AK157" s="174"/>
      <c r="AL157" s="177"/>
      <c r="AM157" s="177"/>
      <c r="AN157" s="177"/>
      <c r="AO157" s="177"/>
      <c r="AP157" s="177"/>
      <c r="AQ157" s="250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7"/>
      <c r="BO157" s="177"/>
      <c r="BP157" s="174"/>
      <c r="BQ157" s="175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</row>
    <row r="158" spans="1:85" ht="16.5" customHeight="1" x14ac:dyDescent="0.2">
      <c r="A158" s="171"/>
      <c r="B158" s="207"/>
      <c r="C158" s="207"/>
      <c r="D158" s="207"/>
      <c r="E158" s="208"/>
      <c r="F158" s="207"/>
      <c r="G158" s="209">
        <f>SUM(G150:G157)</f>
        <v>53</v>
      </c>
      <c r="H158" s="209">
        <f>SUM(H150:H157)</f>
        <v>53</v>
      </c>
      <c r="I158" s="209">
        <f>SUM(I150:I157)</f>
        <v>22</v>
      </c>
      <c r="J158" s="209"/>
      <c r="K158" s="209"/>
      <c r="L158" s="209">
        <f>SUM(L150:L157)</f>
        <v>356</v>
      </c>
      <c r="M158" s="209">
        <f>SUM(M150:M157)</f>
        <v>356</v>
      </c>
      <c r="N158" s="209">
        <f>SUM(N150:N157)</f>
        <v>521</v>
      </c>
      <c r="O158" s="209">
        <f>SUM(O150:O157)</f>
        <v>144</v>
      </c>
      <c r="P158" s="208"/>
      <c r="Q158" s="171"/>
      <c r="R158" s="249"/>
      <c r="S158" s="249"/>
      <c r="T158" s="194"/>
      <c r="U158" s="175"/>
      <c r="V158" s="174"/>
      <c r="W158" s="174"/>
      <c r="X158" s="174"/>
      <c r="Y158" s="174"/>
      <c r="Z158" s="177"/>
      <c r="AA158" s="177"/>
      <c r="AB158" s="177"/>
      <c r="AC158" s="177"/>
      <c r="AD158" s="177"/>
      <c r="AE158" s="174"/>
      <c r="AF158" s="194"/>
      <c r="AG158" s="175"/>
      <c r="AH158" s="174"/>
      <c r="AI158" s="174"/>
      <c r="AJ158" s="174"/>
      <c r="AK158" s="174"/>
      <c r="AL158" s="177"/>
      <c r="AM158" s="177"/>
      <c r="AN158" s="177"/>
      <c r="AO158" s="177"/>
      <c r="AP158" s="177"/>
      <c r="AQ158" s="177"/>
      <c r="AR158" s="174"/>
      <c r="BL158" s="174"/>
      <c r="BM158" s="174"/>
      <c r="BN158" s="177"/>
      <c r="BO158" s="177"/>
      <c r="BP158" s="174"/>
      <c r="BQ158" s="175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</row>
    <row r="159" spans="1:85" ht="16.5" customHeight="1" x14ac:dyDescent="0.2">
      <c r="A159" s="171"/>
      <c r="B159" s="183"/>
      <c r="C159" s="184"/>
      <c r="D159" s="176"/>
      <c r="E159" s="176"/>
      <c r="F159" s="176"/>
      <c r="G159" s="183"/>
      <c r="H159" s="183"/>
      <c r="I159" s="183"/>
      <c r="J159" s="183"/>
      <c r="K159" s="185"/>
      <c r="L159" s="183"/>
      <c r="M159" s="183"/>
      <c r="N159" s="183"/>
      <c r="O159" s="183"/>
      <c r="P159" s="183"/>
      <c r="Q159" s="171"/>
      <c r="R159" s="249"/>
      <c r="S159" s="249"/>
      <c r="T159" s="194"/>
      <c r="U159" s="175"/>
      <c r="V159" s="174"/>
      <c r="W159" s="174"/>
      <c r="X159" s="174"/>
      <c r="Y159" s="174"/>
      <c r="Z159" s="177"/>
      <c r="AA159" s="177"/>
      <c r="AB159" s="177"/>
      <c r="AC159" s="177"/>
      <c r="AD159" s="177"/>
      <c r="AE159" s="174"/>
      <c r="AF159" s="194"/>
      <c r="AG159" s="175"/>
      <c r="AH159" s="174"/>
      <c r="AI159" s="174"/>
      <c r="AJ159" s="174"/>
      <c r="AK159" s="174"/>
      <c r="AL159" s="177"/>
      <c r="AM159" s="177"/>
      <c r="AN159" s="177"/>
      <c r="AO159" s="177"/>
      <c r="AP159" s="177"/>
      <c r="AQ159" s="177"/>
      <c r="AR159" s="174"/>
      <c r="BL159" s="174"/>
      <c r="BM159" s="174"/>
      <c r="BN159" s="177"/>
      <c r="BO159" s="177"/>
      <c r="BP159" s="174"/>
      <c r="BQ159" s="175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</row>
    <row r="160" spans="1:85" ht="16.5" customHeight="1" x14ac:dyDescent="0.2">
      <c r="A160" s="171"/>
      <c r="B160" s="183"/>
      <c r="C160" s="184"/>
      <c r="D160" s="176"/>
      <c r="E160" s="176"/>
      <c r="F160" s="176"/>
      <c r="G160" s="183"/>
      <c r="H160" s="183"/>
      <c r="I160" s="183"/>
      <c r="J160" s="183"/>
      <c r="K160" s="185"/>
      <c r="L160" s="183"/>
      <c r="M160" s="183"/>
      <c r="N160" s="183"/>
      <c r="O160" s="183"/>
      <c r="P160" s="183"/>
      <c r="Q160" s="171"/>
      <c r="R160" s="249"/>
      <c r="S160" s="249"/>
      <c r="T160" s="194"/>
      <c r="U160" s="175"/>
      <c r="V160" s="174"/>
      <c r="W160" s="174"/>
      <c r="X160" s="174"/>
      <c r="Y160" s="174"/>
      <c r="Z160" s="177"/>
      <c r="AA160" s="177"/>
      <c r="AB160" s="177"/>
      <c r="AC160" s="177"/>
      <c r="AD160" s="177"/>
      <c r="AE160" s="174"/>
      <c r="AF160" s="194"/>
      <c r="AG160" s="175"/>
      <c r="AH160" s="174"/>
      <c r="AI160" s="174"/>
      <c r="AJ160" s="175"/>
      <c r="AK160" s="174"/>
      <c r="AL160" s="177"/>
      <c r="AM160" s="177"/>
      <c r="AN160" s="177"/>
      <c r="AO160" s="177"/>
      <c r="AP160" s="177"/>
      <c r="AQ160" s="177"/>
      <c r="AR160" s="174"/>
      <c r="BL160" s="174"/>
      <c r="BM160" s="174"/>
      <c r="BN160" s="177"/>
      <c r="BO160" s="177"/>
      <c r="BP160" s="174"/>
      <c r="BQ160" s="175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</row>
    <row r="161" spans="1:85" ht="16.5" customHeight="1" x14ac:dyDescent="0.2">
      <c r="A161" s="178"/>
      <c r="B161" s="408" t="s">
        <v>651</v>
      </c>
      <c r="C161" s="408"/>
      <c r="D161" s="408"/>
      <c r="E161" s="408"/>
      <c r="F161" s="408"/>
      <c r="G161" s="408"/>
      <c r="H161" s="408"/>
      <c r="I161" s="408"/>
      <c r="J161" s="408"/>
      <c r="K161" s="408"/>
      <c r="L161" s="408"/>
      <c r="M161" s="408"/>
      <c r="N161" s="408"/>
      <c r="O161" s="408"/>
      <c r="P161" s="408"/>
      <c r="Q161" s="178"/>
      <c r="R161" s="249"/>
      <c r="S161" s="249"/>
      <c r="T161" s="194"/>
      <c r="U161" s="175"/>
      <c r="V161" s="174"/>
      <c r="W161" s="174"/>
      <c r="X161" s="174"/>
      <c r="Y161" s="174"/>
      <c r="Z161" s="177"/>
      <c r="AA161" s="177"/>
      <c r="AB161" s="177"/>
      <c r="AC161" s="177"/>
      <c r="AD161" s="177"/>
      <c r="AE161" s="174"/>
      <c r="AF161" s="194"/>
      <c r="AG161" s="175"/>
      <c r="AH161" s="174"/>
      <c r="AI161" s="174"/>
      <c r="AJ161" s="174"/>
      <c r="AK161" s="174"/>
      <c r="AL161" s="177"/>
      <c r="AM161" s="177"/>
      <c r="AN161" s="177"/>
      <c r="AO161" s="177"/>
      <c r="AP161" s="177"/>
      <c r="AQ161" s="177"/>
      <c r="AR161" s="174"/>
      <c r="BL161" s="174"/>
      <c r="BM161" s="174"/>
      <c r="BN161" s="177"/>
      <c r="BO161" s="177"/>
      <c r="BP161" s="174"/>
      <c r="BQ161" s="175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</row>
    <row r="162" spans="1:85" ht="16.5" customHeight="1" thickBot="1" x14ac:dyDescent="0.3">
      <c r="A162" s="178"/>
      <c r="B162" s="267" t="s">
        <v>151</v>
      </c>
      <c r="C162" s="267" t="s">
        <v>152</v>
      </c>
      <c r="D162" s="267"/>
      <c r="E162" s="268"/>
      <c r="F162" s="267"/>
      <c r="G162" s="269" t="s">
        <v>8</v>
      </c>
      <c r="H162" s="269" t="s">
        <v>9</v>
      </c>
      <c r="I162" s="269" t="s">
        <v>10</v>
      </c>
      <c r="J162" s="269" t="s">
        <v>12</v>
      </c>
      <c r="K162" s="269" t="s">
        <v>13</v>
      </c>
      <c r="L162" s="269" t="s">
        <v>11</v>
      </c>
      <c r="M162" s="269" t="s">
        <v>5</v>
      </c>
      <c r="N162" s="269" t="s">
        <v>14</v>
      </c>
      <c r="O162" s="269" t="s">
        <v>3</v>
      </c>
      <c r="P162" s="269" t="s">
        <v>668</v>
      </c>
      <c r="Q162" s="178"/>
      <c r="R162" s="249"/>
      <c r="S162" s="249"/>
      <c r="T162" s="194"/>
      <c r="U162" s="175"/>
      <c r="V162" s="174"/>
      <c r="W162" s="174"/>
      <c r="X162" s="174"/>
      <c r="Y162" s="174"/>
      <c r="Z162" s="177"/>
      <c r="AA162" s="177"/>
      <c r="AB162" s="177"/>
      <c r="AC162" s="177"/>
      <c r="AD162" s="177"/>
      <c r="AE162" s="174"/>
      <c r="AF162" s="194"/>
      <c r="AG162" s="175"/>
      <c r="AH162" s="174"/>
      <c r="AI162" s="174"/>
      <c r="AJ162" s="174"/>
      <c r="AK162" s="174"/>
      <c r="AL162" s="177"/>
      <c r="AM162" s="177"/>
      <c r="AN162" s="177"/>
      <c r="AO162" s="177"/>
      <c r="AP162" s="177"/>
      <c r="AQ162" s="177"/>
      <c r="AR162" s="174"/>
      <c r="AS162" s="176"/>
      <c r="AT162" s="176"/>
      <c r="AU162" s="174"/>
      <c r="AV162" s="176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7"/>
      <c r="BO162" s="177"/>
      <c r="BP162" s="174"/>
      <c r="BQ162" s="175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</row>
    <row r="163" spans="1:85" ht="16.5" customHeight="1" x14ac:dyDescent="0.25">
      <c r="A163" s="178"/>
      <c r="B163" s="183">
        <v>5</v>
      </c>
      <c r="C163" s="272" t="s">
        <v>173</v>
      </c>
      <c r="D163" s="259"/>
      <c r="E163" s="272"/>
      <c r="F163" s="259"/>
      <c r="G163" s="271">
        <v>10</v>
      </c>
      <c r="H163" s="271">
        <v>2</v>
      </c>
      <c r="I163" s="271">
        <v>3</v>
      </c>
      <c r="J163" s="271">
        <v>23</v>
      </c>
      <c r="K163" s="273">
        <v>0.76666666666666672</v>
      </c>
      <c r="L163" s="271">
        <v>47</v>
      </c>
      <c r="M163" s="271">
        <v>23</v>
      </c>
      <c r="N163" s="271">
        <v>75</v>
      </c>
      <c r="O163" s="271">
        <v>20</v>
      </c>
      <c r="P163" s="271">
        <v>1</v>
      </c>
      <c r="Q163" s="178"/>
      <c r="R163" s="249"/>
      <c r="S163" s="249"/>
      <c r="T163" s="194"/>
      <c r="U163" s="175"/>
      <c r="V163" s="174"/>
      <c r="W163" s="174"/>
      <c r="X163" s="174"/>
      <c r="Y163" s="174"/>
      <c r="Z163" s="177"/>
      <c r="AA163" s="177"/>
      <c r="AB163" s="177"/>
      <c r="AC163" s="177"/>
      <c r="AD163" s="177"/>
      <c r="AE163" s="174"/>
      <c r="AF163" s="174"/>
      <c r="AG163" s="175"/>
      <c r="AH163" s="174"/>
      <c r="AI163" s="174"/>
      <c r="AJ163" s="174"/>
      <c r="AK163" s="174"/>
      <c r="AL163" s="177"/>
      <c r="AM163" s="177"/>
      <c r="AN163" s="177"/>
      <c r="AO163" s="177"/>
      <c r="AP163" s="177"/>
      <c r="AQ163" s="177"/>
      <c r="AR163" s="174"/>
      <c r="AS163" s="177"/>
      <c r="AT163" s="177"/>
      <c r="AU163" s="174"/>
      <c r="AV163" s="175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205"/>
      <c r="BO163" s="205"/>
      <c r="BP163" s="174"/>
      <c r="BQ163" s="205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</row>
    <row r="164" spans="1:85" ht="16.5" customHeight="1" x14ac:dyDescent="0.25">
      <c r="A164" s="178"/>
      <c r="B164" s="183">
        <v>8</v>
      </c>
      <c r="C164" s="272" t="s">
        <v>23</v>
      </c>
      <c r="D164" s="259"/>
      <c r="E164" s="259"/>
      <c r="F164" s="259"/>
      <c r="G164" s="271">
        <v>9</v>
      </c>
      <c r="H164" s="271">
        <v>5</v>
      </c>
      <c r="I164" s="271">
        <v>1</v>
      </c>
      <c r="J164" s="271">
        <v>19</v>
      </c>
      <c r="K164" s="273">
        <v>0.6333333333333333</v>
      </c>
      <c r="L164" s="271">
        <v>47</v>
      </c>
      <c r="M164" s="271">
        <v>41</v>
      </c>
      <c r="N164" s="271">
        <v>76</v>
      </c>
      <c r="O164" s="271">
        <v>14</v>
      </c>
      <c r="P164" s="271">
        <v>3</v>
      </c>
      <c r="Q164" s="178"/>
      <c r="R164" s="249"/>
      <c r="S164" s="249"/>
      <c r="T164" s="194"/>
      <c r="U164" s="175"/>
      <c r="V164" s="174"/>
      <c r="W164" s="174"/>
      <c r="X164" s="174"/>
      <c r="Y164" s="174"/>
      <c r="Z164" s="177"/>
      <c r="AA164" s="177"/>
      <c r="AB164" s="177"/>
      <c r="AC164" s="177"/>
      <c r="AD164" s="177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7"/>
      <c r="AR164" s="174"/>
      <c r="AS164" s="177"/>
      <c r="AT164" s="177"/>
      <c r="AV164" s="175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G164" s="174"/>
      <c r="BH164" s="174"/>
      <c r="BI164" s="174"/>
      <c r="BJ164" s="174"/>
      <c r="BK164" s="174"/>
      <c r="BL164" s="174"/>
      <c r="BM164" s="174"/>
      <c r="BN164" s="177"/>
      <c r="BO164" s="177"/>
      <c r="BP164" s="174"/>
      <c r="BQ164" s="175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</row>
    <row r="165" spans="1:85" ht="16.5" customHeight="1" x14ac:dyDescent="0.25">
      <c r="A165" s="178"/>
      <c r="B165" s="183">
        <v>7</v>
      </c>
      <c r="C165" s="272" t="s">
        <v>86</v>
      </c>
      <c r="D165" s="259"/>
      <c r="E165" s="272"/>
      <c r="F165" s="259"/>
      <c r="G165" s="271">
        <v>8</v>
      </c>
      <c r="H165" s="271">
        <v>6</v>
      </c>
      <c r="I165" s="271">
        <v>1</v>
      </c>
      <c r="J165" s="271">
        <v>17</v>
      </c>
      <c r="K165" s="273">
        <v>0.56666666666666665</v>
      </c>
      <c r="L165" s="271">
        <v>42</v>
      </c>
      <c r="M165" s="271">
        <v>26</v>
      </c>
      <c r="N165" s="271">
        <v>68</v>
      </c>
      <c r="O165" s="271">
        <v>20</v>
      </c>
      <c r="P165" s="271">
        <v>2</v>
      </c>
      <c r="Q165" s="178"/>
      <c r="R165" s="249"/>
      <c r="S165" s="249"/>
      <c r="T165" s="174"/>
      <c r="U165" s="175"/>
      <c r="V165" s="174"/>
      <c r="W165" s="174"/>
      <c r="X165" s="174"/>
      <c r="Y165" s="174"/>
      <c r="Z165" s="177"/>
      <c r="AA165" s="177"/>
      <c r="AB165" s="177"/>
      <c r="AC165" s="177"/>
      <c r="AD165" s="177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7"/>
      <c r="AR165" s="174"/>
      <c r="BL165" s="174"/>
      <c r="BM165" s="174"/>
      <c r="BN165" s="177"/>
      <c r="BO165" s="177"/>
      <c r="BP165" s="174"/>
      <c r="BQ165" s="175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</row>
    <row r="166" spans="1:85" ht="16.5" customHeight="1" x14ac:dyDescent="0.25">
      <c r="A166" s="178"/>
      <c r="B166" s="183">
        <v>2</v>
      </c>
      <c r="C166" s="272" t="s">
        <v>172</v>
      </c>
      <c r="D166" s="259"/>
      <c r="E166" s="259"/>
      <c r="F166" s="259"/>
      <c r="G166" s="271">
        <v>6</v>
      </c>
      <c r="H166" s="271">
        <v>5</v>
      </c>
      <c r="I166" s="271">
        <v>4</v>
      </c>
      <c r="J166" s="271">
        <v>16</v>
      </c>
      <c r="K166" s="273">
        <v>0.53333333333333333</v>
      </c>
      <c r="L166" s="271">
        <v>38</v>
      </c>
      <c r="M166" s="271">
        <v>32</v>
      </c>
      <c r="N166" s="271">
        <v>55</v>
      </c>
      <c r="O166" s="271">
        <v>18</v>
      </c>
      <c r="P166" s="271">
        <v>4</v>
      </c>
      <c r="Q166" s="178"/>
      <c r="R166" s="249"/>
      <c r="S166" s="249"/>
      <c r="T166" s="174"/>
      <c r="U166" s="175"/>
      <c r="V166" s="174"/>
      <c r="W166" s="174"/>
      <c r="X166" s="174"/>
      <c r="Y166" s="174"/>
      <c r="Z166" s="177"/>
      <c r="AA166" s="177"/>
      <c r="AB166" s="177"/>
      <c r="AC166" s="177"/>
      <c r="AD166" s="177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7"/>
      <c r="AR166" s="174"/>
      <c r="AS166" s="177"/>
      <c r="AT166" s="177"/>
      <c r="AV166" s="175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4"/>
      <c r="BM166" s="174"/>
      <c r="BN166" s="177"/>
      <c r="BO166" s="177"/>
      <c r="BP166" s="174"/>
      <c r="BQ166" s="175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</row>
    <row r="167" spans="1:85" ht="16.5" customHeight="1" x14ac:dyDescent="0.25">
      <c r="A167" s="178"/>
      <c r="B167" s="183">
        <v>3</v>
      </c>
      <c r="C167" s="272" t="s">
        <v>53</v>
      </c>
      <c r="D167" s="259"/>
      <c r="E167" s="272"/>
      <c r="F167" s="259"/>
      <c r="G167" s="271">
        <v>7</v>
      </c>
      <c r="H167" s="271">
        <v>7</v>
      </c>
      <c r="I167" s="271">
        <v>1</v>
      </c>
      <c r="J167" s="271">
        <v>15</v>
      </c>
      <c r="K167" s="273">
        <v>0.5</v>
      </c>
      <c r="L167" s="271">
        <v>51</v>
      </c>
      <c r="M167" s="271">
        <v>48</v>
      </c>
      <c r="N167" s="271">
        <v>69</v>
      </c>
      <c r="O167" s="271">
        <v>24</v>
      </c>
      <c r="P167" s="271">
        <v>5</v>
      </c>
      <c r="Q167" s="178"/>
      <c r="R167" s="249"/>
      <c r="S167" s="249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7"/>
      <c r="AR167" s="174"/>
      <c r="AS167" s="177"/>
      <c r="AT167" s="177"/>
      <c r="AV167" s="175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7"/>
      <c r="BO167" s="177"/>
      <c r="BP167" s="174"/>
      <c r="BQ167" s="175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</row>
    <row r="168" spans="1:85" ht="16.5" customHeight="1" x14ac:dyDescent="0.25">
      <c r="A168" s="178"/>
      <c r="B168" s="183">
        <v>6</v>
      </c>
      <c r="C168" s="272" t="s">
        <v>15</v>
      </c>
      <c r="D168" s="259"/>
      <c r="E168" s="272"/>
      <c r="F168" s="259"/>
      <c r="G168" s="271">
        <v>4</v>
      </c>
      <c r="H168" s="271">
        <v>6</v>
      </c>
      <c r="I168" s="271">
        <v>5</v>
      </c>
      <c r="J168" s="271">
        <v>13</v>
      </c>
      <c r="K168" s="273">
        <v>0.43333333333333335</v>
      </c>
      <c r="L168" s="271">
        <v>52</v>
      </c>
      <c r="M168" s="271">
        <v>52</v>
      </c>
      <c r="N168" s="271">
        <v>73</v>
      </c>
      <c r="O168" s="271">
        <v>12</v>
      </c>
      <c r="P168" s="271">
        <v>6</v>
      </c>
      <c r="Q168" s="178"/>
      <c r="R168" s="249"/>
      <c r="S168" s="249"/>
      <c r="T168" s="184"/>
      <c r="U168" s="184"/>
      <c r="V168" s="184"/>
      <c r="W168" s="183"/>
      <c r="X168" s="183"/>
      <c r="Y168" s="183"/>
      <c r="Z168" s="183"/>
      <c r="AA168" s="183"/>
      <c r="AB168" s="183"/>
      <c r="AC168" s="183"/>
      <c r="AD168" s="183"/>
      <c r="AE168" s="174"/>
      <c r="AF168" s="184"/>
      <c r="AG168" s="184"/>
      <c r="AH168" s="184"/>
      <c r="AI168" s="183"/>
      <c r="AJ168" s="183"/>
      <c r="AK168" s="183"/>
      <c r="AL168" s="183"/>
      <c r="AM168" s="183"/>
      <c r="AN168" s="183"/>
      <c r="AO168" s="183"/>
      <c r="AP168" s="183"/>
      <c r="AQ168" s="177"/>
      <c r="AR168" s="174"/>
      <c r="AS168" s="177"/>
      <c r="AT168" s="177"/>
      <c r="AV168" s="175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4"/>
      <c r="BM168" s="174"/>
      <c r="BN168" s="177"/>
      <c r="BO168" s="177"/>
      <c r="BP168" s="174"/>
      <c r="BQ168" s="175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</row>
    <row r="169" spans="1:85" ht="16.5" customHeight="1" x14ac:dyDescent="0.25">
      <c r="A169" s="178"/>
      <c r="B169" s="183">
        <v>1</v>
      </c>
      <c r="C169" s="272" t="s">
        <v>51</v>
      </c>
      <c r="D169" s="259"/>
      <c r="E169" s="259"/>
      <c r="F169" s="259"/>
      <c r="G169" s="271">
        <v>3</v>
      </c>
      <c r="H169" s="271">
        <v>9</v>
      </c>
      <c r="I169" s="271">
        <v>3</v>
      </c>
      <c r="J169" s="271">
        <v>9</v>
      </c>
      <c r="K169" s="273">
        <v>0.3</v>
      </c>
      <c r="L169" s="271">
        <v>33</v>
      </c>
      <c r="M169" s="271">
        <v>57</v>
      </c>
      <c r="N169" s="271">
        <v>41</v>
      </c>
      <c r="O169" s="271">
        <v>8</v>
      </c>
      <c r="P169" s="271">
        <v>8</v>
      </c>
      <c r="Q169" s="178"/>
      <c r="R169" s="249"/>
      <c r="S169" s="249"/>
      <c r="T169" s="194"/>
      <c r="U169" s="175"/>
      <c r="V169" s="174"/>
      <c r="W169" s="174"/>
      <c r="X169" s="174"/>
      <c r="Y169" s="174"/>
      <c r="Z169" s="177"/>
      <c r="AA169" s="177"/>
      <c r="AB169" s="177"/>
      <c r="AC169" s="177"/>
      <c r="AD169" s="177"/>
      <c r="AE169" s="174"/>
      <c r="AF169" s="194"/>
      <c r="AG169" s="175"/>
      <c r="AH169" s="174"/>
      <c r="AI169" s="174"/>
      <c r="AJ169" s="174"/>
      <c r="AK169" s="174"/>
      <c r="AL169" s="177"/>
      <c r="AM169" s="177"/>
      <c r="AN169" s="177"/>
      <c r="AO169" s="177"/>
      <c r="AP169" s="177"/>
      <c r="AQ169" s="177"/>
      <c r="AR169" s="174"/>
      <c r="AS169" s="177"/>
      <c r="AT169" s="177"/>
      <c r="AV169" s="175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4"/>
      <c r="BN169" s="177"/>
      <c r="BO169" s="177"/>
      <c r="BP169" s="174"/>
      <c r="BQ169" s="175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</row>
    <row r="170" spans="1:85" ht="16.5" customHeight="1" thickBot="1" x14ac:dyDescent="0.3">
      <c r="A170" s="178"/>
      <c r="B170" s="183">
        <v>4</v>
      </c>
      <c r="C170" s="272" t="s">
        <v>21</v>
      </c>
      <c r="D170" s="259"/>
      <c r="E170" s="272"/>
      <c r="F170" s="259"/>
      <c r="G170" s="271">
        <v>3</v>
      </c>
      <c r="H170" s="271">
        <v>10</v>
      </c>
      <c r="I170" s="271">
        <v>2</v>
      </c>
      <c r="J170" s="271">
        <v>8</v>
      </c>
      <c r="K170" s="273">
        <v>0.26666666666666666</v>
      </c>
      <c r="L170" s="271">
        <v>19</v>
      </c>
      <c r="M170" s="271">
        <v>50</v>
      </c>
      <c r="N170" s="271">
        <v>23</v>
      </c>
      <c r="O170" s="271">
        <v>16</v>
      </c>
      <c r="P170" s="271">
        <v>7</v>
      </c>
      <c r="Q170" s="178"/>
      <c r="R170" s="249"/>
      <c r="S170" s="249"/>
      <c r="T170" s="194"/>
      <c r="U170" s="175"/>
      <c r="V170" s="174"/>
      <c r="W170" s="174"/>
      <c r="X170" s="174"/>
      <c r="Y170" s="174"/>
      <c r="Z170" s="177"/>
      <c r="AA170" s="177"/>
      <c r="AB170" s="177"/>
      <c r="AC170" s="177"/>
      <c r="AD170" s="177"/>
      <c r="AE170" s="174"/>
      <c r="AF170" s="194"/>
      <c r="AG170" s="175"/>
      <c r="AH170" s="174"/>
      <c r="AI170" s="174"/>
      <c r="AJ170" s="174"/>
      <c r="AK170" s="174"/>
      <c r="AL170" s="177"/>
      <c r="AM170" s="177"/>
      <c r="AN170" s="177"/>
      <c r="AO170" s="177"/>
      <c r="AP170" s="177"/>
      <c r="AQ170" s="177"/>
      <c r="AR170" s="174"/>
      <c r="AS170" s="177"/>
      <c r="AT170" s="177"/>
      <c r="AV170" s="175"/>
      <c r="AW170" s="174"/>
      <c r="AX170" s="174"/>
      <c r="AY170" s="174"/>
      <c r="AZ170" s="174"/>
      <c r="BA170" s="174"/>
      <c r="BB170" s="174"/>
      <c r="BC170" s="174"/>
      <c r="BD170" s="174"/>
      <c r="BE170" s="174"/>
      <c r="BF170" s="174"/>
      <c r="BG170" s="174"/>
      <c r="BH170" s="174"/>
      <c r="BI170" s="174"/>
      <c r="BJ170" s="174"/>
      <c r="BK170" s="174"/>
      <c r="BL170" s="174"/>
      <c r="BM170" s="174"/>
      <c r="BN170" s="177"/>
      <c r="BO170" s="177"/>
      <c r="BP170" s="174"/>
      <c r="BQ170" s="175"/>
      <c r="BR170" s="174"/>
      <c r="BS170" s="174"/>
      <c r="BT170" s="174"/>
      <c r="BU170" s="174"/>
      <c r="BV170" s="174"/>
      <c r="BW170" s="174"/>
      <c r="BX170" s="174"/>
      <c r="BY170" s="174"/>
      <c r="BZ170" s="174"/>
      <c r="CA170" s="174"/>
      <c r="CB170" s="174"/>
      <c r="CC170" s="174"/>
      <c r="CD170" s="174"/>
      <c r="CE170" s="174"/>
      <c r="CF170" s="174"/>
      <c r="CG170" s="174"/>
    </row>
    <row r="171" spans="1:85" ht="16.5" customHeight="1" x14ac:dyDescent="0.25">
      <c r="A171" s="178"/>
      <c r="B171" s="275"/>
      <c r="C171" s="275"/>
      <c r="D171" s="275"/>
      <c r="E171" s="276"/>
      <c r="F171" s="275"/>
      <c r="G171" s="277">
        <v>50</v>
      </c>
      <c r="H171" s="277">
        <v>50</v>
      </c>
      <c r="I171" s="277">
        <v>20</v>
      </c>
      <c r="J171" s="277"/>
      <c r="K171" s="277"/>
      <c r="L171" s="277">
        <v>329</v>
      </c>
      <c r="M171" s="277">
        <v>329</v>
      </c>
      <c r="N171" s="277">
        <v>480</v>
      </c>
      <c r="O171" s="277">
        <v>132</v>
      </c>
      <c r="P171" s="277"/>
      <c r="Q171" s="178"/>
      <c r="R171" s="249"/>
      <c r="S171" s="249"/>
      <c r="T171" s="194"/>
      <c r="U171" s="175"/>
      <c r="V171" s="174"/>
      <c r="W171" s="174"/>
      <c r="X171" s="174"/>
      <c r="Y171" s="174"/>
      <c r="Z171" s="177"/>
      <c r="AA171" s="177"/>
      <c r="AB171" s="177"/>
      <c r="AC171" s="177"/>
      <c r="AD171" s="177"/>
      <c r="AE171" s="174"/>
      <c r="AF171" s="194"/>
      <c r="AG171" s="175"/>
      <c r="AH171" s="174"/>
      <c r="AI171" s="174"/>
      <c r="AJ171" s="174"/>
      <c r="AK171" s="174"/>
      <c r="AL171" s="177"/>
      <c r="AM171" s="177"/>
      <c r="AN171" s="177"/>
      <c r="AO171" s="177"/>
      <c r="AP171" s="177"/>
      <c r="AQ171" s="177"/>
      <c r="AR171" s="174"/>
      <c r="BL171" s="174"/>
      <c r="BM171" s="174"/>
      <c r="BN171" s="177"/>
      <c r="BO171" s="177"/>
      <c r="BP171" s="174"/>
      <c r="BQ171" s="175"/>
      <c r="BR171" s="174"/>
      <c r="BS171" s="174"/>
      <c r="BT171" s="174"/>
      <c r="BU171" s="174"/>
      <c r="BV171" s="174"/>
      <c r="BW171" s="174"/>
      <c r="BX171" s="174"/>
      <c r="BY171" s="174"/>
      <c r="BZ171" s="174"/>
      <c r="CA171" s="174"/>
      <c r="CB171" s="174"/>
      <c r="CC171" s="174"/>
      <c r="CD171" s="174"/>
      <c r="CE171" s="174"/>
      <c r="CF171" s="174"/>
      <c r="CG171" s="174"/>
    </row>
    <row r="172" spans="1:85" ht="16.5" customHeight="1" x14ac:dyDescent="0.2">
      <c r="A172" s="178"/>
      <c r="Q172" s="178"/>
      <c r="R172" s="249"/>
      <c r="S172" s="249"/>
      <c r="T172" s="194"/>
      <c r="U172" s="175"/>
      <c r="V172" s="174"/>
      <c r="W172" s="174"/>
      <c r="X172" s="174"/>
      <c r="Y172" s="174"/>
      <c r="Z172" s="177"/>
      <c r="AA172" s="177"/>
      <c r="AB172" s="177"/>
      <c r="AC172" s="177"/>
      <c r="AD172" s="177"/>
      <c r="AE172" s="174"/>
      <c r="AF172" s="194"/>
      <c r="AG172" s="175"/>
      <c r="AH172" s="174"/>
      <c r="AI172" s="174"/>
      <c r="AJ172" s="174"/>
      <c r="AK172" s="174"/>
      <c r="AL172" s="177"/>
      <c r="AM172" s="177"/>
      <c r="AN172" s="177"/>
      <c r="AO172" s="177"/>
      <c r="AP172" s="177"/>
      <c r="AQ172" s="177"/>
      <c r="AR172" s="174"/>
      <c r="AS172" s="175"/>
      <c r="AT172" s="175"/>
      <c r="AU172" s="174"/>
      <c r="AV172" s="205"/>
      <c r="AW172" s="174"/>
      <c r="AX172" s="174"/>
      <c r="AY172" s="174"/>
      <c r="AZ172" s="174"/>
      <c r="BA172" s="174"/>
      <c r="BB172" s="174"/>
      <c r="BC172" s="174"/>
      <c r="BD172" s="174"/>
      <c r="BE172" s="174"/>
      <c r="BF172" s="174"/>
      <c r="BG172" s="174"/>
      <c r="BH172" s="174"/>
      <c r="BI172" s="174"/>
      <c r="BJ172" s="174"/>
      <c r="BK172" s="174"/>
      <c r="BL172" s="174"/>
      <c r="BM172" s="174"/>
      <c r="BN172" s="177"/>
      <c r="BO172" s="177"/>
      <c r="BP172" s="174"/>
      <c r="BQ172" s="175"/>
      <c r="BR172" s="174"/>
      <c r="BS172" s="174"/>
      <c r="BT172" s="174"/>
      <c r="BU172" s="174"/>
      <c r="BV172" s="174"/>
      <c r="BW172" s="174"/>
      <c r="BX172" s="174"/>
      <c r="BY172" s="174"/>
      <c r="BZ172" s="174"/>
      <c r="CA172" s="174"/>
      <c r="CB172" s="174"/>
      <c r="CC172" s="174"/>
      <c r="CD172" s="174"/>
      <c r="CE172" s="174"/>
      <c r="CF172" s="174"/>
      <c r="CG172" s="174"/>
    </row>
    <row r="173" spans="1:85" ht="16.5" customHeight="1" x14ac:dyDescent="0.2">
      <c r="A173" s="178"/>
      <c r="B173" s="174"/>
      <c r="C173" s="174"/>
      <c r="D173" s="174"/>
      <c r="E173" s="174"/>
      <c r="F173" s="174"/>
      <c r="G173" s="174"/>
      <c r="H173" s="177"/>
      <c r="I173" s="175"/>
      <c r="J173" s="175"/>
      <c r="K173" s="175"/>
      <c r="L173" s="175"/>
      <c r="M173" s="175"/>
      <c r="N173" s="175"/>
      <c r="O173" s="175"/>
      <c r="P173" s="175"/>
      <c r="Q173" s="178"/>
      <c r="R173" s="249"/>
      <c r="S173" s="249"/>
      <c r="T173" s="194"/>
      <c r="U173" s="175"/>
      <c r="V173" s="174"/>
      <c r="W173" s="174"/>
      <c r="X173" s="174"/>
      <c r="Y173" s="174"/>
      <c r="Z173" s="177"/>
      <c r="AA173" s="177"/>
      <c r="AB173" s="177"/>
      <c r="AC173" s="177"/>
      <c r="AD173" s="177"/>
      <c r="AE173" s="174"/>
      <c r="AF173" s="194"/>
      <c r="AG173" s="175"/>
      <c r="AH173" s="174"/>
      <c r="AI173" s="174"/>
      <c r="AJ173" s="174"/>
      <c r="AK173" s="174"/>
      <c r="AL173" s="177"/>
      <c r="AM173" s="177"/>
      <c r="AN173" s="177"/>
      <c r="AO173" s="177"/>
      <c r="AP173" s="177"/>
      <c r="AQ173" s="177"/>
      <c r="AR173" s="174"/>
      <c r="AS173" s="177"/>
      <c r="AT173" s="177"/>
      <c r="AU173" s="174"/>
      <c r="AV173" s="175"/>
      <c r="AW173" s="174"/>
      <c r="AX173" s="174"/>
      <c r="AY173" s="174"/>
      <c r="AZ173" s="174"/>
      <c r="BA173" s="174"/>
      <c r="BB173" s="174"/>
      <c r="BC173" s="174"/>
      <c r="BD173" s="174"/>
      <c r="BE173" s="174"/>
      <c r="BF173" s="174"/>
      <c r="BG173" s="174"/>
      <c r="BH173" s="174"/>
      <c r="BI173" s="174"/>
      <c r="BJ173" s="174"/>
      <c r="BK173" s="174"/>
      <c r="BL173" s="174"/>
      <c r="BM173" s="174"/>
      <c r="BN173" s="177"/>
      <c r="BO173" s="177"/>
      <c r="BP173" s="174"/>
      <c r="BQ173" s="175"/>
      <c r="BR173" s="174"/>
      <c r="BS173" s="174"/>
      <c r="BT173" s="174"/>
      <c r="BU173" s="174"/>
      <c r="BV173" s="174"/>
      <c r="BW173" s="174"/>
      <c r="BX173" s="174"/>
      <c r="BY173" s="174"/>
      <c r="BZ173" s="174"/>
      <c r="CA173" s="174"/>
      <c r="CB173" s="174"/>
      <c r="CC173" s="174"/>
      <c r="CD173" s="174"/>
      <c r="CE173" s="174"/>
      <c r="CF173" s="174"/>
      <c r="CG173" s="174"/>
    </row>
    <row r="174" spans="1:85" ht="16.5" customHeight="1" x14ac:dyDescent="0.2">
      <c r="A174" s="178"/>
      <c r="B174" s="408" t="s">
        <v>658</v>
      </c>
      <c r="C174" s="408"/>
      <c r="D174" s="408"/>
      <c r="E174" s="408"/>
      <c r="F174" s="408"/>
      <c r="G174" s="408"/>
      <c r="H174" s="408"/>
      <c r="I174" s="408"/>
      <c r="J174" s="408"/>
      <c r="K174" s="408"/>
      <c r="L174" s="408"/>
      <c r="M174" s="408"/>
      <c r="N174" s="408"/>
      <c r="O174" s="408"/>
      <c r="P174" s="408"/>
      <c r="Q174" s="178"/>
      <c r="R174" s="249"/>
      <c r="S174" s="249"/>
      <c r="T174" s="194"/>
      <c r="U174" s="175"/>
      <c r="V174" s="174"/>
      <c r="W174" s="174"/>
      <c r="X174" s="174"/>
      <c r="Y174" s="174"/>
      <c r="Z174" s="177"/>
      <c r="AA174" s="177"/>
      <c r="AB174" s="177"/>
      <c r="AC174" s="177"/>
      <c r="AD174" s="177"/>
      <c r="AE174" s="174"/>
      <c r="AF174" s="194"/>
      <c r="AG174" s="175"/>
      <c r="AH174" s="174"/>
      <c r="AI174" s="174"/>
      <c r="AJ174" s="174"/>
      <c r="AK174" s="174"/>
      <c r="AL174" s="177"/>
      <c r="AM174" s="177"/>
      <c r="AN174" s="177"/>
      <c r="AO174" s="177"/>
      <c r="AP174" s="177"/>
      <c r="AQ174" s="177"/>
      <c r="AR174" s="174"/>
      <c r="AS174" s="174"/>
      <c r="AT174" s="174"/>
      <c r="AU174" s="174"/>
      <c r="AV174" s="174"/>
      <c r="AW174" s="174"/>
      <c r="AX174" s="174"/>
      <c r="AY174" s="174"/>
      <c r="AZ174" s="174"/>
      <c r="BA174" s="174"/>
      <c r="BB174" s="174"/>
      <c r="BC174" s="174"/>
      <c r="BD174" s="174"/>
      <c r="BE174" s="174"/>
      <c r="BF174" s="174"/>
      <c r="BG174" s="174"/>
      <c r="BH174" s="174"/>
      <c r="BI174" s="174"/>
      <c r="BJ174" s="174"/>
      <c r="BK174" s="174"/>
      <c r="BL174" s="174"/>
      <c r="BM174" s="174"/>
      <c r="BN174" s="205"/>
      <c r="BO174" s="205"/>
      <c r="BP174" s="174"/>
      <c r="BQ174" s="205"/>
      <c r="BR174" s="174"/>
      <c r="BS174" s="174"/>
      <c r="BT174" s="174"/>
      <c r="BU174" s="174"/>
      <c r="BV174" s="174"/>
      <c r="BW174" s="174"/>
      <c r="BX174" s="174"/>
      <c r="BY174" s="174"/>
      <c r="BZ174" s="174"/>
      <c r="CA174" s="174"/>
      <c r="CB174" s="174"/>
      <c r="CC174" s="174"/>
      <c r="CD174" s="174"/>
      <c r="CE174" s="174"/>
      <c r="CF174" s="174"/>
      <c r="CG174" s="174"/>
    </row>
    <row r="175" spans="1:85" ht="16.5" customHeight="1" x14ac:dyDescent="0.2">
      <c r="A175" s="178"/>
      <c r="B175" s="183" t="s">
        <v>146</v>
      </c>
      <c r="C175" s="183">
        <f>+C148</f>
        <v>16</v>
      </c>
      <c r="P175" s="244"/>
      <c r="Q175" s="178"/>
      <c r="R175" s="249"/>
      <c r="S175" s="249"/>
      <c r="T175" s="194"/>
      <c r="U175" s="175"/>
      <c r="V175" s="174"/>
      <c r="W175" s="174"/>
      <c r="X175" s="174"/>
      <c r="Y175" s="174"/>
      <c r="Z175" s="177"/>
      <c r="AA175" s="177"/>
      <c r="AB175" s="177"/>
      <c r="AC175" s="177"/>
      <c r="AD175" s="177"/>
      <c r="AE175" s="174"/>
      <c r="AF175" s="194"/>
      <c r="AG175" s="175"/>
      <c r="AH175" s="174"/>
      <c r="AI175" s="174"/>
      <c r="AJ175" s="174"/>
      <c r="AK175" s="174"/>
      <c r="AL175" s="177"/>
      <c r="AM175" s="177"/>
      <c r="AN175" s="177"/>
      <c r="AO175" s="177"/>
      <c r="AP175" s="177"/>
      <c r="AQ175" s="177"/>
      <c r="AR175" s="174"/>
      <c r="AS175" s="177"/>
      <c r="AT175" s="177"/>
      <c r="AU175" s="174"/>
      <c r="AV175" s="175"/>
      <c r="AW175" s="174"/>
      <c r="AX175" s="174"/>
      <c r="AY175" s="174"/>
      <c r="AZ175" s="174"/>
      <c r="BA175" s="174"/>
      <c r="BB175" s="174"/>
      <c r="BC175" s="174"/>
      <c r="BD175" s="174"/>
      <c r="BE175" s="174"/>
      <c r="BF175" s="174"/>
      <c r="BG175" s="174"/>
      <c r="BH175" s="174"/>
      <c r="BI175" s="174"/>
      <c r="BJ175" s="174"/>
      <c r="BK175" s="174"/>
      <c r="BL175" s="174"/>
      <c r="BM175" s="174"/>
      <c r="BN175" s="205"/>
      <c r="BO175" s="205"/>
      <c r="BP175" s="174"/>
      <c r="BQ175" s="205"/>
      <c r="BR175" s="174"/>
      <c r="BS175" s="174"/>
      <c r="BT175" s="174"/>
      <c r="BU175" s="174"/>
      <c r="BV175" s="174"/>
      <c r="BW175" s="174"/>
      <c r="BX175" s="174"/>
      <c r="BY175" s="174"/>
      <c r="BZ175" s="174"/>
      <c r="CA175" s="174"/>
      <c r="CB175" s="174"/>
      <c r="CC175" s="174"/>
      <c r="CD175" s="174"/>
      <c r="CE175" s="174"/>
      <c r="CF175" s="174"/>
      <c r="CG175" s="174"/>
    </row>
    <row r="176" spans="1:85" ht="16.5" customHeight="1" thickBot="1" x14ac:dyDescent="0.25">
      <c r="A176" s="178"/>
      <c r="B176" s="174"/>
      <c r="C176" s="175"/>
      <c r="D176" s="180" t="s">
        <v>123</v>
      </c>
      <c r="E176" s="180"/>
      <c r="F176" s="180"/>
      <c r="G176" s="182" t="s">
        <v>2</v>
      </c>
      <c r="H176" s="182"/>
      <c r="I176" s="182" t="s">
        <v>4</v>
      </c>
      <c r="J176" s="182" t="s">
        <v>30</v>
      </c>
      <c r="K176" s="182" t="s">
        <v>31</v>
      </c>
      <c r="L176" s="340" t="s">
        <v>32</v>
      </c>
      <c r="M176" s="182" t="s">
        <v>3</v>
      </c>
      <c r="N176" s="175"/>
      <c r="O176" s="175"/>
      <c r="P176" s="175"/>
      <c r="Q176" s="178"/>
      <c r="R176" s="249"/>
      <c r="S176" s="249"/>
      <c r="T176" s="194"/>
      <c r="U176" s="175"/>
      <c r="V176" s="174"/>
      <c r="W176" s="174"/>
      <c r="X176" s="174"/>
      <c r="Y176" s="174"/>
      <c r="Z176" s="177"/>
      <c r="AA176" s="177"/>
      <c r="AB176" s="177"/>
      <c r="AC176" s="177"/>
      <c r="AD176" s="177"/>
      <c r="AE176" s="174"/>
      <c r="AF176" s="194"/>
      <c r="AG176" s="175"/>
      <c r="AH176" s="174"/>
      <c r="AI176" s="174"/>
      <c r="AJ176" s="174"/>
      <c r="AK176" s="174"/>
      <c r="AL176" s="177"/>
      <c r="AM176" s="177"/>
      <c r="AN176" s="177"/>
      <c r="AO176" s="177"/>
      <c r="AP176" s="177"/>
      <c r="AQ176" s="177"/>
      <c r="AR176" s="174"/>
      <c r="AS176" s="177"/>
      <c r="AT176" s="177"/>
      <c r="AU176" s="174"/>
      <c r="AV176" s="175"/>
      <c r="AW176" s="174"/>
      <c r="AX176" s="174"/>
      <c r="AY176" s="174"/>
      <c r="AZ176" s="174"/>
      <c r="BA176" s="174"/>
      <c r="BB176" s="174"/>
      <c r="BC176" s="174"/>
      <c r="BD176" s="174"/>
      <c r="BE176" s="174"/>
      <c r="BF176" s="174"/>
      <c r="BG176" s="174"/>
      <c r="BH176" s="174"/>
      <c r="BI176" s="174"/>
      <c r="BJ176" s="174"/>
      <c r="BK176" s="174"/>
      <c r="BL176" s="174"/>
      <c r="BM176" s="174"/>
      <c r="BN176" s="177"/>
      <c r="BO176" s="177"/>
      <c r="BP176" s="174"/>
      <c r="BQ176" s="175"/>
      <c r="BR176" s="174"/>
      <c r="BS176" s="174"/>
      <c r="BT176" s="174"/>
      <c r="BU176" s="174"/>
      <c r="BV176" s="174"/>
      <c r="BW176" s="174"/>
      <c r="BX176" s="174"/>
      <c r="BY176" s="174"/>
      <c r="BZ176" s="174"/>
      <c r="CA176" s="174"/>
      <c r="CB176" s="174"/>
      <c r="CC176" s="174"/>
      <c r="CD176" s="174"/>
      <c r="CE176" s="174"/>
      <c r="CF176" s="174"/>
      <c r="CG176" s="174"/>
    </row>
    <row r="177" spans="1:85" ht="16.5" customHeight="1" x14ac:dyDescent="0.25">
      <c r="A177" s="178"/>
      <c r="B177" s="174"/>
      <c r="C177" s="174"/>
      <c r="D177" s="47" t="s">
        <v>71</v>
      </c>
      <c r="F177" s="175"/>
      <c r="G177" s="47" t="s">
        <v>17</v>
      </c>
      <c r="H177" s="175"/>
      <c r="I177" s="177">
        <v>14</v>
      </c>
      <c r="J177" s="177">
        <v>18</v>
      </c>
      <c r="K177" s="177">
        <v>18</v>
      </c>
      <c r="L177" s="341">
        <v>36</v>
      </c>
      <c r="M177" s="177">
        <v>6</v>
      </c>
      <c r="N177" s="174"/>
      <c r="O177" s="174"/>
      <c r="P177" s="174"/>
      <c r="Q177" s="178"/>
      <c r="R177" s="249"/>
      <c r="S177" s="249"/>
      <c r="T177" s="194"/>
      <c r="U177" s="175"/>
      <c r="V177" s="174"/>
      <c r="W177" s="174"/>
      <c r="X177" s="174"/>
      <c r="Y177" s="174"/>
      <c r="Z177" s="177"/>
      <c r="AA177" s="177"/>
      <c r="AB177" s="177"/>
      <c r="AC177" s="177"/>
      <c r="AD177" s="177"/>
      <c r="AE177" s="174"/>
      <c r="AF177" s="194"/>
      <c r="AG177" s="175"/>
      <c r="AH177" s="174"/>
      <c r="AI177" s="174"/>
      <c r="AJ177" s="174"/>
      <c r="AK177" s="174"/>
      <c r="AL177" s="177"/>
      <c r="AM177" s="177"/>
      <c r="AN177" s="177"/>
      <c r="AO177" s="177"/>
      <c r="AP177" s="177"/>
      <c r="AQ177" s="177"/>
      <c r="AR177" s="174"/>
      <c r="AS177" s="177"/>
      <c r="AT177" s="177"/>
      <c r="AU177" s="174"/>
      <c r="AV177" s="175"/>
      <c r="AW177" s="174"/>
      <c r="AX177" s="174"/>
      <c r="AY177" s="174"/>
      <c r="AZ177" s="174"/>
      <c r="BA177" s="174"/>
      <c r="BB177" s="174"/>
      <c r="BC177" s="174"/>
      <c r="BD177" s="174"/>
      <c r="BE177" s="174"/>
      <c r="BF177" s="174"/>
      <c r="BG177" s="174"/>
      <c r="BH177" s="174"/>
      <c r="BI177" s="174"/>
      <c r="BJ177" s="174"/>
      <c r="BK177" s="174"/>
      <c r="BL177" s="174"/>
      <c r="BM177" s="174"/>
      <c r="BN177" s="177"/>
      <c r="BO177" s="177"/>
      <c r="BP177" s="174"/>
      <c r="BQ177" s="175"/>
      <c r="BR177" s="174"/>
      <c r="BS177" s="174"/>
      <c r="BT177" s="174"/>
      <c r="BU177" s="174"/>
      <c r="BV177" s="174"/>
      <c r="BW177" s="174"/>
      <c r="BX177" s="174"/>
      <c r="BY177" s="174"/>
      <c r="BZ177" s="174"/>
      <c r="CA177" s="174"/>
      <c r="CB177" s="174"/>
      <c r="CC177" s="174"/>
      <c r="CD177" s="174"/>
      <c r="CE177" s="174"/>
      <c r="CF177" s="174"/>
      <c r="CG177" s="174"/>
    </row>
    <row r="178" spans="1:85" ht="16.5" customHeight="1" x14ac:dyDescent="0.25">
      <c r="A178" s="178"/>
      <c r="B178" s="174"/>
      <c r="C178" s="174"/>
      <c r="D178" s="47" t="s">
        <v>166</v>
      </c>
      <c r="F178" s="175"/>
      <c r="G178" s="175" t="s">
        <v>307</v>
      </c>
      <c r="H178" s="175"/>
      <c r="I178" s="177">
        <v>15</v>
      </c>
      <c r="J178" s="177">
        <v>22</v>
      </c>
      <c r="K178" s="177">
        <v>12</v>
      </c>
      <c r="L178" s="341">
        <v>34</v>
      </c>
      <c r="M178" s="177">
        <v>0</v>
      </c>
      <c r="N178" s="174"/>
      <c r="O178" s="174"/>
      <c r="P178" s="174"/>
      <c r="Q178" s="178"/>
      <c r="R178" s="249"/>
      <c r="S178" s="249"/>
      <c r="T178" s="194"/>
      <c r="U178" s="175"/>
      <c r="V178" s="174"/>
      <c r="W178" s="174"/>
      <c r="X178" s="174"/>
      <c r="Y178" s="174"/>
      <c r="Z178" s="177"/>
      <c r="AA178" s="177"/>
      <c r="AB178" s="177"/>
      <c r="AC178" s="177"/>
      <c r="AD178" s="177"/>
      <c r="AE178" s="174"/>
      <c r="AF178" s="194"/>
      <c r="AG178" s="175"/>
      <c r="AH178" s="174"/>
      <c r="AI178" s="174"/>
      <c r="AJ178" s="174"/>
      <c r="AK178" s="174"/>
      <c r="AL178" s="177"/>
      <c r="AM178" s="177"/>
      <c r="AN178" s="177"/>
      <c r="AO178" s="177"/>
      <c r="AP178" s="177"/>
      <c r="AQ178" s="177"/>
      <c r="AR178" s="174"/>
      <c r="BL178" s="174"/>
      <c r="BM178" s="174"/>
      <c r="BN178" s="177"/>
      <c r="BO178" s="177"/>
      <c r="BP178" s="174"/>
      <c r="BQ178" s="175"/>
      <c r="BR178" s="174"/>
      <c r="BS178" s="174"/>
      <c r="BT178" s="174"/>
      <c r="BU178" s="174"/>
      <c r="BV178" s="174"/>
      <c r="BW178" s="174"/>
      <c r="BX178" s="174"/>
      <c r="BY178" s="174"/>
      <c r="BZ178" s="174"/>
      <c r="CA178" s="174"/>
      <c r="CB178" s="174"/>
      <c r="CC178" s="174"/>
      <c r="CD178" s="174"/>
      <c r="CE178" s="174"/>
      <c r="CF178" s="174"/>
      <c r="CG178" s="174"/>
    </row>
    <row r="179" spans="1:85" ht="16.5" customHeight="1" x14ac:dyDescent="0.25">
      <c r="A179" s="178" t="s">
        <v>74</v>
      </c>
      <c r="B179" s="175"/>
      <c r="C179" s="175"/>
      <c r="D179" s="47" t="s">
        <v>40</v>
      </c>
      <c r="F179" s="175"/>
      <c r="G179" s="47" t="s">
        <v>17</v>
      </c>
      <c r="H179" s="175"/>
      <c r="I179" s="177">
        <v>15</v>
      </c>
      <c r="J179" s="177">
        <v>8</v>
      </c>
      <c r="K179" s="177">
        <v>24</v>
      </c>
      <c r="L179" s="341">
        <v>32</v>
      </c>
      <c r="M179" s="177">
        <v>2</v>
      </c>
      <c r="N179" s="176"/>
      <c r="O179" s="176"/>
      <c r="P179" s="176"/>
      <c r="Q179" s="178"/>
      <c r="R179" s="249"/>
      <c r="S179" s="249"/>
      <c r="T179" s="194"/>
      <c r="U179" s="175"/>
      <c r="V179" s="174"/>
      <c r="W179" s="174"/>
      <c r="X179" s="174"/>
      <c r="Y179" s="174"/>
      <c r="Z179" s="177"/>
      <c r="AA179" s="177"/>
      <c r="AB179" s="177"/>
      <c r="AC179" s="177"/>
      <c r="AD179" s="177"/>
      <c r="AE179" s="174"/>
      <c r="AF179" s="194"/>
      <c r="AG179" s="175"/>
      <c r="AH179" s="174"/>
      <c r="AI179" s="174"/>
      <c r="AJ179" s="174"/>
      <c r="AK179" s="174"/>
      <c r="AL179" s="177"/>
      <c r="AM179" s="177"/>
      <c r="AN179" s="177"/>
      <c r="AO179" s="177"/>
      <c r="AP179" s="177"/>
      <c r="AQ179" s="177"/>
      <c r="AR179" s="174"/>
      <c r="BL179" s="174"/>
      <c r="BM179" s="174"/>
      <c r="BN179" s="177"/>
      <c r="BO179" s="177"/>
      <c r="BP179" s="174"/>
      <c r="BQ179" s="175"/>
      <c r="BR179" s="174"/>
      <c r="BS179" s="174"/>
      <c r="BT179" s="174"/>
      <c r="BU179" s="174"/>
      <c r="BV179" s="174"/>
      <c r="BW179" s="174"/>
      <c r="BX179" s="174"/>
      <c r="BY179" s="174"/>
      <c r="BZ179" s="174"/>
      <c r="CA179" s="174"/>
      <c r="CB179" s="174"/>
      <c r="CC179" s="174"/>
      <c r="CD179" s="174"/>
      <c r="CE179" s="174"/>
      <c r="CF179" s="174"/>
      <c r="CG179" s="174"/>
    </row>
    <row r="180" spans="1:85" ht="16.5" customHeight="1" x14ac:dyDescent="0.25">
      <c r="A180" s="178"/>
      <c r="B180" s="183"/>
      <c r="C180" s="184"/>
      <c r="D180" s="47" t="s">
        <v>91</v>
      </c>
      <c r="F180" s="175"/>
      <c r="G180" s="47" t="s">
        <v>309</v>
      </c>
      <c r="H180" s="175"/>
      <c r="I180" s="177">
        <v>15</v>
      </c>
      <c r="J180" s="177">
        <v>14</v>
      </c>
      <c r="K180" s="177">
        <v>16</v>
      </c>
      <c r="L180" s="341">
        <v>30</v>
      </c>
      <c r="M180" s="177">
        <v>0</v>
      </c>
      <c r="N180" s="175"/>
      <c r="O180" s="175"/>
      <c r="P180" s="175"/>
      <c r="Q180" s="178"/>
      <c r="R180" s="249"/>
      <c r="S180" s="249"/>
      <c r="T180" s="194"/>
      <c r="U180" s="175"/>
      <c r="V180" s="174"/>
      <c r="W180" s="174"/>
      <c r="X180" s="174"/>
      <c r="Y180" s="174"/>
      <c r="Z180" s="177"/>
      <c r="AA180" s="177"/>
      <c r="AB180" s="177"/>
      <c r="AC180" s="177"/>
      <c r="AD180" s="177"/>
      <c r="AE180" s="174"/>
      <c r="AF180" s="194"/>
      <c r="AG180" s="175"/>
      <c r="AH180" s="174"/>
      <c r="AI180" s="174"/>
      <c r="AJ180" s="174"/>
      <c r="AK180" s="174"/>
      <c r="AL180" s="177"/>
      <c r="AM180" s="177"/>
      <c r="AN180" s="177"/>
      <c r="AO180" s="177"/>
      <c r="AP180" s="177"/>
      <c r="AQ180" s="177"/>
      <c r="AR180" s="174"/>
      <c r="AS180" s="177"/>
      <c r="AT180" s="177"/>
      <c r="AU180" s="174"/>
      <c r="AV180" s="204"/>
      <c r="AW180" s="174"/>
      <c r="AX180" s="174"/>
      <c r="AY180" s="174"/>
      <c r="AZ180" s="174"/>
      <c r="BA180" s="174"/>
      <c r="BB180" s="174"/>
      <c r="BC180" s="174"/>
      <c r="BD180" s="174"/>
      <c r="BE180" s="174"/>
      <c r="BF180" s="174"/>
      <c r="BG180" s="174"/>
      <c r="BH180" s="174"/>
      <c r="BI180" s="174"/>
      <c r="BJ180" s="174"/>
      <c r="BK180" s="174"/>
      <c r="BL180" s="174"/>
      <c r="BM180" s="174"/>
      <c r="BN180" s="177"/>
      <c r="BO180" s="177"/>
      <c r="BP180" s="174"/>
      <c r="BQ180" s="175"/>
      <c r="BR180" s="174"/>
      <c r="BS180" s="174"/>
      <c r="BT180" s="174"/>
      <c r="BU180" s="174"/>
      <c r="BV180" s="174"/>
      <c r="BW180" s="174"/>
      <c r="BX180" s="174"/>
      <c r="BY180" s="174"/>
      <c r="BZ180" s="174"/>
      <c r="CA180" s="174"/>
      <c r="CB180" s="174"/>
      <c r="CC180" s="174"/>
      <c r="CD180" s="174"/>
      <c r="CE180" s="174"/>
      <c r="CF180" s="174"/>
      <c r="CG180" s="174"/>
    </row>
    <row r="181" spans="1:85" ht="16.5" customHeight="1" x14ac:dyDescent="0.25">
      <c r="A181" s="178"/>
      <c r="B181" s="177"/>
      <c r="C181" s="175"/>
      <c r="D181" s="47" t="s">
        <v>158</v>
      </c>
      <c r="F181" s="175"/>
      <c r="G181" s="32" t="s">
        <v>179</v>
      </c>
      <c r="H181" s="175"/>
      <c r="I181" s="177">
        <v>16</v>
      </c>
      <c r="J181" s="177">
        <v>19</v>
      </c>
      <c r="K181" s="177">
        <v>10</v>
      </c>
      <c r="L181" s="341">
        <v>29</v>
      </c>
      <c r="M181" s="177">
        <v>2</v>
      </c>
      <c r="N181" s="175"/>
      <c r="O181" s="175"/>
      <c r="P181" s="175"/>
      <c r="Q181" s="178"/>
      <c r="R181" s="249"/>
      <c r="S181" s="249"/>
      <c r="T181" s="194"/>
      <c r="U181" s="175"/>
      <c r="V181" s="174"/>
      <c r="W181" s="174"/>
      <c r="X181" s="174"/>
      <c r="Y181" s="174"/>
      <c r="Z181" s="177"/>
      <c r="AA181" s="177"/>
      <c r="AB181" s="177"/>
      <c r="AC181" s="177"/>
      <c r="AD181" s="177"/>
      <c r="AE181" s="174"/>
      <c r="AF181" s="194"/>
      <c r="AG181" s="175"/>
      <c r="AH181" s="174"/>
      <c r="AI181" s="174"/>
      <c r="AJ181" s="174"/>
      <c r="AK181" s="174"/>
      <c r="AL181" s="177"/>
      <c r="AM181" s="177"/>
      <c r="AN181" s="177"/>
      <c r="AO181" s="177"/>
      <c r="AP181" s="177"/>
      <c r="AQ181" s="177"/>
      <c r="AR181" s="174"/>
      <c r="AS181" s="177"/>
      <c r="AT181" s="177"/>
      <c r="AU181" s="174"/>
      <c r="AV181" s="175"/>
      <c r="AW181" s="174"/>
      <c r="AX181" s="174"/>
      <c r="AY181" s="174"/>
      <c r="AZ181" s="174"/>
      <c r="BA181" s="174"/>
      <c r="BB181" s="174"/>
      <c r="BC181" s="174"/>
      <c r="BD181" s="174"/>
      <c r="BE181" s="174"/>
      <c r="BF181" s="174"/>
      <c r="BG181" s="174"/>
      <c r="BH181" s="174"/>
      <c r="BI181" s="174"/>
      <c r="BJ181" s="174"/>
      <c r="BK181" s="174"/>
      <c r="BL181" s="174"/>
      <c r="BM181" s="174"/>
      <c r="BN181" s="177"/>
      <c r="BO181" s="177"/>
      <c r="BP181" s="174"/>
      <c r="BQ181" s="175"/>
      <c r="BR181" s="174"/>
      <c r="BS181" s="174"/>
      <c r="BT181" s="174"/>
      <c r="BU181" s="174"/>
      <c r="BV181" s="174"/>
      <c r="BW181" s="174"/>
      <c r="BX181" s="174"/>
      <c r="BY181" s="174"/>
      <c r="BZ181" s="174"/>
      <c r="CA181" s="174"/>
      <c r="CB181" s="174"/>
      <c r="CC181" s="174"/>
      <c r="CD181" s="174"/>
      <c r="CE181" s="174"/>
      <c r="CF181" s="174"/>
      <c r="CG181" s="174"/>
    </row>
    <row r="182" spans="1:85" ht="16.5" customHeight="1" x14ac:dyDescent="0.25">
      <c r="A182" s="178"/>
      <c r="B182" s="174"/>
      <c r="C182" s="174"/>
      <c r="D182" s="47" t="s">
        <v>165</v>
      </c>
      <c r="F182" s="175"/>
      <c r="G182" s="47" t="s">
        <v>308</v>
      </c>
      <c r="H182" s="175"/>
      <c r="I182" s="177">
        <v>14</v>
      </c>
      <c r="J182" s="177">
        <v>15</v>
      </c>
      <c r="K182" s="177">
        <v>11</v>
      </c>
      <c r="L182" s="341">
        <v>26</v>
      </c>
      <c r="M182" s="177">
        <v>4</v>
      </c>
      <c r="N182" s="175"/>
      <c r="O182" s="175"/>
      <c r="P182" s="175"/>
      <c r="Q182" s="178"/>
      <c r="R182" s="249"/>
      <c r="S182" s="249"/>
      <c r="T182" s="174"/>
      <c r="U182" s="175"/>
      <c r="V182" s="174"/>
      <c r="W182" s="174"/>
      <c r="X182" s="174"/>
      <c r="Y182" s="174"/>
      <c r="Z182" s="177"/>
      <c r="AA182" s="177"/>
      <c r="AB182" s="177"/>
      <c r="AC182" s="177"/>
      <c r="AD182" s="177"/>
      <c r="AE182" s="174"/>
      <c r="AF182" s="194"/>
      <c r="AG182" s="175"/>
      <c r="AH182" s="174"/>
      <c r="AI182" s="174"/>
      <c r="AJ182" s="174"/>
      <c r="AK182" s="174"/>
      <c r="AL182" s="177"/>
      <c r="AM182" s="177"/>
      <c r="AN182" s="177"/>
      <c r="AO182" s="177"/>
      <c r="AP182" s="177"/>
      <c r="AQ182" s="177"/>
      <c r="AR182" s="174"/>
      <c r="AS182" s="174"/>
      <c r="AT182" s="174"/>
      <c r="AU182" s="174"/>
      <c r="AV182" s="174"/>
      <c r="AW182" s="174"/>
      <c r="AX182" s="174"/>
      <c r="AY182" s="174"/>
      <c r="AZ182" s="174"/>
      <c r="BA182" s="174"/>
      <c r="BB182" s="174"/>
      <c r="BC182" s="174"/>
      <c r="BD182" s="174"/>
      <c r="BE182" s="174"/>
      <c r="BF182" s="174"/>
      <c r="BG182" s="174"/>
      <c r="BH182" s="174"/>
      <c r="BI182" s="174"/>
      <c r="BJ182" s="174"/>
      <c r="BK182" s="174"/>
      <c r="BL182" s="174"/>
      <c r="BM182" s="174"/>
      <c r="BN182" s="177"/>
      <c r="BO182" s="177"/>
      <c r="BP182" s="174"/>
      <c r="BQ182" s="175"/>
      <c r="BR182" s="174"/>
      <c r="BS182" s="174"/>
      <c r="BT182" s="174"/>
      <c r="BU182" s="174"/>
      <c r="BV182" s="174"/>
      <c r="BW182" s="174"/>
      <c r="BX182" s="174"/>
      <c r="BY182" s="174"/>
      <c r="BZ182" s="174"/>
      <c r="CA182" s="174"/>
      <c r="CB182" s="174"/>
      <c r="CC182" s="174"/>
      <c r="CD182" s="174"/>
      <c r="CE182" s="174"/>
      <c r="CF182" s="174"/>
      <c r="CG182" s="174"/>
    </row>
    <row r="183" spans="1:85" ht="16.5" customHeight="1" x14ac:dyDescent="0.25">
      <c r="A183" s="178"/>
      <c r="B183" s="174"/>
      <c r="C183" s="184"/>
      <c r="D183" s="47" t="s">
        <v>150</v>
      </c>
      <c r="F183" s="175"/>
      <c r="G183" s="175" t="s">
        <v>177</v>
      </c>
      <c r="H183" s="175"/>
      <c r="I183" s="177">
        <v>16</v>
      </c>
      <c r="J183" s="177">
        <v>13</v>
      </c>
      <c r="K183" s="177">
        <v>13</v>
      </c>
      <c r="L183" s="341">
        <v>26</v>
      </c>
      <c r="M183" s="177">
        <v>6</v>
      </c>
      <c r="N183" s="175"/>
      <c r="O183" s="175"/>
      <c r="P183" s="175"/>
      <c r="Q183" s="178"/>
      <c r="R183" s="249"/>
      <c r="S183" s="249"/>
      <c r="T183" s="174"/>
      <c r="U183" s="175"/>
      <c r="V183" s="174"/>
      <c r="W183" s="174"/>
      <c r="X183" s="174"/>
      <c r="Y183" s="174"/>
      <c r="Z183" s="177"/>
      <c r="AA183" s="177"/>
      <c r="AB183" s="177"/>
      <c r="AC183" s="177"/>
      <c r="AD183" s="177"/>
      <c r="AE183" s="174"/>
      <c r="AF183" s="194"/>
      <c r="AG183" s="175"/>
      <c r="AH183" s="174"/>
      <c r="AI183" s="174"/>
      <c r="AJ183" s="174"/>
      <c r="AK183" s="174"/>
      <c r="AL183" s="177"/>
      <c r="AM183" s="177"/>
      <c r="AN183" s="177"/>
      <c r="AO183" s="177"/>
      <c r="AP183" s="177"/>
      <c r="AQ183" s="177"/>
      <c r="AR183" s="174"/>
      <c r="BL183" s="174"/>
      <c r="BM183" s="174"/>
      <c r="BN183" s="177"/>
      <c r="BO183" s="177"/>
      <c r="BP183" s="174"/>
      <c r="BQ183" s="175"/>
      <c r="BR183" s="174"/>
      <c r="BS183" s="174"/>
      <c r="BT183" s="174"/>
      <c r="BU183" s="174"/>
      <c r="BV183" s="174"/>
      <c r="BW183" s="174"/>
      <c r="BX183" s="174"/>
      <c r="BY183" s="174"/>
      <c r="BZ183" s="174"/>
      <c r="CA183" s="174"/>
      <c r="CB183" s="174"/>
      <c r="CC183" s="174"/>
      <c r="CD183" s="174"/>
      <c r="CE183" s="174"/>
      <c r="CF183" s="174"/>
      <c r="CG183" s="174"/>
    </row>
    <row r="184" spans="1:85" ht="16.5" customHeight="1" x14ac:dyDescent="0.25">
      <c r="A184" s="178"/>
      <c r="B184" s="177"/>
      <c r="C184" s="175"/>
      <c r="D184" s="47" t="s">
        <v>35</v>
      </c>
      <c r="F184" s="175"/>
      <c r="G184" s="47" t="s">
        <v>308</v>
      </c>
      <c r="H184" s="175"/>
      <c r="I184" s="177">
        <v>14</v>
      </c>
      <c r="J184" s="177">
        <v>9</v>
      </c>
      <c r="K184" s="177">
        <v>12</v>
      </c>
      <c r="L184" s="341">
        <v>21</v>
      </c>
      <c r="M184" s="177">
        <v>0</v>
      </c>
      <c r="N184" s="175"/>
      <c r="O184" s="175"/>
      <c r="P184" s="175"/>
      <c r="Q184" s="178"/>
      <c r="R184" s="249"/>
      <c r="S184" s="249"/>
      <c r="T184" s="174"/>
      <c r="U184" s="174"/>
      <c r="V184" s="174"/>
      <c r="W184" s="174"/>
      <c r="X184" s="174"/>
      <c r="Y184" s="174"/>
      <c r="Z184" s="174"/>
      <c r="AA184" s="174"/>
      <c r="AB184" s="174"/>
      <c r="AC184" s="174"/>
      <c r="AD184" s="174"/>
      <c r="AE184" s="174"/>
      <c r="AF184" s="174"/>
      <c r="AG184" s="175"/>
      <c r="AH184" s="174"/>
      <c r="AI184" s="174"/>
      <c r="AJ184" s="174"/>
      <c r="AK184" s="174"/>
      <c r="AL184" s="177"/>
      <c r="AM184" s="177"/>
      <c r="AN184" s="177"/>
      <c r="AO184" s="177"/>
      <c r="AP184" s="177"/>
      <c r="AQ184" s="177"/>
      <c r="AR184" s="174"/>
      <c r="AS184" s="177"/>
      <c r="AT184" s="177"/>
      <c r="AU184" s="174"/>
      <c r="AV184" s="175"/>
      <c r="AW184" s="174"/>
      <c r="AX184" s="174"/>
      <c r="AY184" s="174"/>
      <c r="AZ184" s="174"/>
      <c r="BA184" s="174"/>
      <c r="BB184" s="174"/>
      <c r="BC184" s="174"/>
      <c r="BD184" s="174"/>
      <c r="BE184" s="174"/>
      <c r="BF184" s="174"/>
      <c r="BG184" s="174"/>
      <c r="BH184" s="174"/>
      <c r="BI184" s="174"/>
      <c r="BJ184" s="174"/>
      <c r="BK184" s="174"/>
      <c r="BL184" s="174"/>
      <c r="BM184" s="174"/>
      <c r="BN184" s="177"/>
      <c r="BO184" s="177"/>
      <c r="BP184" s="174"/>
      <c r="BQ184" s="175"/>
      <c r="BR184" s="174"/>
      <c r="BS184" s="174"/>
      <c r="BT184" s="174"/>
      <c r="BU184" s="174"/>
      <c r="BV184" s="174"/>
      <c r="BW184" s="174"/>
      <c r="BX184" s="174"/>
      <c r="BY184" s="174"/>
      <c r="BZ184" s="174"/>
      <c r="CA184" s="174"/>
      <c r="CB184" s="174"/>
      <c r="CC184" s="174"/>
      <c r="CD184" s="174"/>
      <c r="CE184" s="174"/>
      <c r="CF184" s="174"/>
      <c r="CG184" s="174"/>
    </row>
    <row r="185" spans="1:85" ht="16.5" customHeight="1" x14ac:dyDescent="0.25">
      <c r="A185" s="178"/>
      <c r="B185" s="177"/>
      <c r="C185" s="175"/>
      <c r="D185" s="47" t="s">
        <v>112</v>
      </c>
      <c r="F185" s="175"/>
      <c r="G185" s="47" t="s">
        <v>309</v>
      </c>
      <c r="H185" s="175"/>
      <c r="I185" s="177">
        <v>15</v>
      </c>
      <c r="J185" s="177">
        <v>14</v>
      </c>
      <c r="K185" s="177">
        <v>5</v>
      </c>
      <c r="L185" s="341">
        <v>19</v>
      </c>
      <c r="M185" s="177">
        <v>4</v>
      </c>
      <c r="N185" s="176"/>
      <c r="O185" s="176"/>
      <c r="P185" s="176"/>
      <c r="Q185" s="178"/>
      <c r="R185" s="249"/>
      <c r="S185" s="249"/>
      <c r="T185" s="174"/>
      <c r="U185" s="175"/>
      <c r="V185" s="174"/>
      <c r="W185" s="174"/>
      <c r="X185" s="174"/>
      <c r="Y185" s="174"/>
      <c r="Z185" s="177"/>
      <c r="AA185" s="177"/>
      <c r="AB185" s="177"/>
      <c r="AC185" s="177"/>
      <c r="AD185" s="177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7"/>
      <c r="AR185" s="174"/>
      <c r="AS185" s="177"/>
      <c r="AT185" s="177"/>
      <c r="AU185" s="174"/>
      <c r="AV185" s="204"/>
      <c r="AW185" s="174"/>
      <c r="AX185" s="174"/>
      <c r="AY185" s="174"/>
      <c r="AZ185" s="174"/>
      <c r="BA185" s="174"/>
      <c r="BB185" s="174"/>
      <c r="BC185" s="174"/>
      <c r="BD185" s="174"/>
      <c r="BE185" s="174"/>
      <c r="BF185" s="174"/>
      <c r="BG185" s="174"/>
      <c r="BH185" s="174"/>
      <c r="BI185" s="174"/>
      <c r="BJ185" s="174"/>
      <c r="BK185" s="174"/>
      <c r="BL185" s="174"/>
      <c r="BM185" s="174"/>
      <c r="BN185" s="205"/>
      <c r="BO185" s="205"/>
      <c r="BP185" s="174"/>
      <c r="BQ185" s="205"/>
      <c r="BR185" s="174"/>
      <c r="BS185" s="174"/>
      <c r="BT185" s="174"/>
      <c r="BU185" s="174"/>
      <c r="BV185" s="174"/>
      <c r="BW185" s="174"/>
      <c r="BX185" s="174"/>
      <c r="BY185" s="174"/>
      <c r="BZ185" s="174"/>
      <c r="CA185" s="174"/>
      <c r="CB185" s="174"/>
      <c r="CC185" s="174"/>
      <c r="CD185" s="174"/>
      <c r="CE185" s="174"/>
      <c r="CF185" s="174"/>
      <c r="CG185" s="174"/>
    </row>
    <row r="186" spans="1:85" ht="16.5" customHeight="1" x14ac:dyDescent="0.25">
      <c r="A186" s="178"/>
      <c r="B186" s="183"/>
      <c r="C186" s="184"/>
      <c r="D186" s="47" t="s">
        <v>37</v>
      </c>
      <c r="F186" s="175"/>
      <c r="G186" s="32" t="s">
        <v>179</v>
      </c>
      <c r="H186" s="175"/>
      <c r="I186" s="177">
        <v>16</v>
      </c>
      <c r="J186" s="177">
        <v>5</v>
      </c>
      <c r="K186" s="177">
        <v>13</v>
      </c>
      <c r="L186" s="341">
        <v>18</v>
      </c>
      <c r="M186" s="177">
        <v>4</v>
      </c>
      <c r="N186" s="175"/>
      <c r="O186" s="175"/>
      <c r="P186" s="175"/>
      <c r="Q186" s="178"/>
      <c r="R186" s="249"/>
      <c r="S186" s="249"/>
      <c r="T186" s="174"/>
      <c r="U186" s="175"/>
      <c r="V186" s="174"/>
      <c r="W186" s="174"/>
      <c r="X186" s="174"/>
      <c r="Y186" s="174"/>
      <c r="Z186" s="177"/>
      <c r="AA186" s="177"/>
      <c r="AB186" s="177"/>
      <c r="AC186" s="177"/>
      <c r="AD186" s="177"/>
      <c r="AE186" s="174"/>
      <c r="AF186" s="174"/>
      <c r="AG186" s="174"/>
      <c r="AH186" s="174"/>
      <c r="AI186" s="174"/>
      <c r="AJ186" s="174"/>
      <c r="AK186" s="174"/>
      <c r="AL186" s="174"/>
      <c r="AM186" s="174"/>
      <c r="AN186" s="174"/>
      <c r="AO186" s="174"/>
      <c r="AP186" s="174"/>
      <c r="AQ186" s="177"/>
      <c r="AR186" s="174"/>
      <c r="AS186" s="177"/>
      <c r="AT186" s="177"/>
      <c r="AU186" s="174"/>
      <c r="AV186" s="175"/>
      <c r="AW186" s="174"/>
      <c r="AX186" s="174"/>
      <c r="AY186" s="174"/>
      <c r="AZ186" s="174"/>
      <c r="BA186" s="174"/>
      <c r="BB186" s="174"/>
      <c r="BC186" s="174"/>
      <c r="BD186" s="174"/>
      <c r="BE186" s="174"/>
      <c r="BF186" s="174"/>
      <c r="BG186" s="174"/>
      <c r="BH186" s="174"/>
      <c r="BI186" s="174"/>
      <c r="BJ186" s="174"/>
      <c r="BK186" s="174"/>
      <c r="BL186" s="174"/>
      <c r="BM186" s="174"/>
      <c r="BN186" s="205"/>
      <c r="BO186" s="205"/>
      <c r="BP186" s="174"/>
      <c r="BQ186" s="205"/>
      <c r="BR186" s="174"/>
      <c r="BS186" s="174"/>
      <c r="BT186" s="174"/>
      <c r="BU186" s="174"/>
      <c r="BV186" s="174"/>
      <c r="BW186" s="174"/>
      <c r="BX186" s="174"/>
      <c r="BY186" s="174"/>
      <c r="BZ186" s="174"/>
      <c r="CA186" s="174"/>
      <c r="CB186" s="174"/>
      <c r="CC186" s="174"/>
      <c r="CD186" s="174"/>
      <c r="CE186" s="174"/>
      <c r="CF186" s="174"/>
      <c r="CG186" s="174"/>
    </row>
    <row r="187" spans="1:85" ht="16.5" customHeight="1" x14ac:dyDescent="0.25">
      <c r="A187" s="178"/>
      <c r="B187" s="177"/>
      <c r="C187" s="175"/>
      <c r="D187" s="41" t="s">
        <v>72</v>
      </c>
      <c r="F187" s="175"/>
      <c r="G187" s="175" t="s">
        <v>19</v>
      </c>
      <c r="H187" s="175"/>
      <c r="I187" s="177">
        <v>14</v>
      </c>
      <c r="J187" s="177">
        <v>8</v>
      </c>
      <c r="K187" s="177">
        <v>8</v>
      </c>
      <c r="L187" s="341">
        <v>16</v>
      </c>
      <c r="M187" s="177">
        <v>0</v>
      </c>
      <c r="N187" s="175"/>
      <c r="O187" s="175"/>
      <c r="P187" s="175"/>
      <c r="Q187" s="178"/>
      <c r="R187" s="249"/>
      <c r="S187" s="249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174"/>
      <c r="AG187" s="174"/>
      <c r="AH187" s="174"/>
      <c r="AI187" s="174"/>
      <c r="AJ187" s="174"/>
      <c r="AK187" s="174"/>
      <c r="AL187" s="174"/>
      <c r="AM187" s="174"/>
      <c r="AN187" s="174"/>
      <c r="AO187" s="174"/>
      <c r="AP187" s="174"/>
      <c r="AQ187" s="177"/>
      <c r="AR187" s="174"/>
      <c r="BL187" s="174"/>
      <c r="BM187" s="174"/>
      <c r="BN187" s="177"/>
      <c r="BO187" s="177"/>
      <c r="BP187" s="174"/>
      <c r="BQ187" s="175"/>
      <c r="BR187" s="174"/>
      <c r="BS187" s="174"/>
      <c r="BT187" s="174"/>
      <c r="BU187" s="174"/>
      <c r="BV187" s="174"/>
      <c r="BW187" s="174"/>
      <c r="BX187" s="174"/>
      <c r="BY187" s="174"/>
      <c r="BZ187" s="174"/>
      <c r="CA187" s="174"/>
      <c r="CB187" s="174"/>
      <c r="CC187" s="174"/>
      <c r="CD187" s="174"/>
      <c r="CE187" s="174"/>
      <c r="CF187" s="174"/>
      <c r="CG187" s="174"/>
    </row>
    <row r="188" spans="1:85" ht="16.5" customHeight="1" x14ac:dyDescent="0.25">
      <c r="A188" s="178"/>
      <c r="B188" s="174"/>
      <c r="C188" s="175"/>
      <c r="D188" s="47" t="s">
        <v>73</v>
      </c>
      <c r="F188" s="175"/>
      <c r="G188" s="175" t="s">
        <v>307</v>
      </c>
      <c r="H188" s="175"/>
      <c r="I188" s="177">
        <v>12</v>
      </c>
      <c r="J188" s="177">
        <v>7</v>
      </c>
      <c r="K188" s="177">
        <v>7</v>
      </c>
      <c r="L188" s="341">
        <v>14</v>
      </c>
      <c r="M188" s="177">
        <v>2</v>
      </c>
      <c r="N188" s="175"/>
      <c r="O188" s="175"/>
      <c r="P188" s="175"/>
      <c r="Q188" s="178"/>
      <c r="R188" s="249"/>
      <c r="S188" s="249"/>
      <c r="AL188" s="174"/>
      <c r="AM188" s="174"/>
      <c r="AN188" s="174"/>
      <c r="AO188" s="174"/>
      <c r="AP188" s="174"/>
      <c r="AQ188" s="177"/>
      <c r="AR188" s="174"/>
      <c r="AS188" s="177"/>
      <c r="AT188" s="177"/>
      <c r="AU188" s="174"/>
      <c r="AV188" s="175"/>
      <c r="AW188" s="174"/>
      <c r="AX188" s="174"/>
      <c r="AY188" s="174"/>
      <c r="AZ188" s="174"/>
      <c r="BA188" s="174"/>
      <c r="BB188" s="174"/>
      <c r="BC188" s="174"/>
      <c r="BD188" s="174"/>
      <c r="BE188" s="174"/>
      <c r="BF188" s="174"/>
      <c r="BG188" s="174"/>
      <c r="BH188" s="174"/>
      <c r="BI188" s="174"/>
      <c r="BJ188" s="174"/>
      <c r="BK188" s="174"/>
      <c r="BL188" s="174"/>
      <c r="BM188" s="174"/>
      <c r="BN188" s="177"/>
      <c r="BO188" s="177"/>
      <c r="BP188" s="174"/>
      <c r="BQ188" s="175"/>
      <c r="BR188" s="174"/>
      <c r="BS188" s="174"/>
      <c r="BT188" s="174"/>
      <c r="BU188" s="174"/>
      <c r="BV188" s="174"/>
      <c r="BW188" s="174"/>
      <c r="BX188" s="174"/>
      <c r="BY188" s="174"/>
      <c r="BZ188" s="174"/>
      <c r="CA188" s="174"/>
      <c r="CB188" s="174"/>
      <c r="CC188" s="174"/>
      <c r="CD188" s="174"/>
      <c r="CE188" s="174"/>
      <c r="CF188" s="174"/>
      <c r="CG188" s="174"/>
    </row>
    <row r="189" spans="1:85" ht="16.5" customHeight="1" x14ac:dyDescent="0.25">
      <c r="A189" s="178"/>
      <c r="B189" s="174"/>
      <c r="C189" s="174"/>
      <c r="D189" s="47" t="s">
        <v>161</v>
      </c>
      <c r="F189" s="175"/>
      <c r="G189" s="175" t="s">
        <v>177</v>
      </c>
      <c r="H189" s="175"/>
      <c r="I189" s="177">
        <v>16</v>
      </c>
      <c r="J189" s="177">
        <v>6</v>
      </c>
      <c r="K189" s="177">
        <v>8</v>
      </c>
      <c r="L189" s="341">
        <v>14</v>
      </c>
      <c r="M189" s="177">
        <v>0</v>
      </c>
      <c r="N189" s="174"/>
      <c r="O189" s="174"/>
      <c r="P189" s="174"/>
      <c r="Q189" s="178"/>
      <c r="R189" s="249"/>
      <c r="S189" s="249"/>
      <c r="AL189" s="174"/>
      <c r="AM189" s="174"/>
      <c r="AN189" s="174"/>
      <c r="AO189" s="174"/>
      <c r="AP189" s="174"/>
      <c r="AQ189" s="177"/>
      <c r="AR189" s="174"/>
      <c r="AS189" s="177"/>
      <c r="AT189" s="177"/>
      <c r="AU189" s="174"/>
      <c r="AV189" s="175"/>
      <c r="AW189" s="174"/>
      <c r="AX189" s="174"/>
      <c r="AY189" s="174"/>
      <c r="AZ189" s="174"/>
      <c r="BA189" s="174"/>
      <c r="BB189" s="174"/>
      <c r="BC189" s="174"/>
      <c r="BD189" s="174"/>
      <c r="BE189" s="174"/>
      <c r="BF189" s="174"/>
      <c r="BG189" s="174"/>
      <c r="BH189" s="174"/>
      <c r="BI189" s="174"/>
      <c r="BJ189" s="174"/>
      <c r="BK189" s="174"/>
      <c r="BL189" s="174"/>
      <c r="BM189" s="174"/>
      <c r="BN189" s="177"/>
      <c r="BO189" s="177"/>
      <c r="BP189" s="174"/>
      <c r="BQ189" s="175"/>
      <c r="BR189" s="174"/>
      <c r="BS189" s="174"/>
      <c r="BT189" s="174"/>
      <c r="BU189" s="174"/>
      <c r="BV189" s="174"/>
      <c r="BW189" s="174"/>
      <c r="BX189" s="174"/>
      <c r="BY189" s="174"/>
      <c r="BZ189" s="174"/>
      <c r="CA189" s="174"/>
      <c r="CB189" s="174"/>
      <c r="CC189" s="174"/>
      <c r="CD189" s="174"/>
      <c r="CE189" s="174"/>
      <c r="CF189" s="174"/>
      <c r="CG189" s="174"/>
    </row>
    <row r="190" spans="1:85" ht="16.5" customHeight="1" x14ac:dyDescent="0.25">
      <c r="A190" s="178"/>
      <c r="B190" s="176"/>
      <c r="C190" s="184"/>
      <c r="D190" s="47" t="s">
        <v>43</v>
      </c>
      <c r="F190" s="175"/>
      <c r="G190" s="175" t="s">
        <v>307</v>
      </c>
      <c r="H190" s="175"/>
      <c r="I190" s="177">
        <v>14</v>
      </c>
      <c r="J190" s="177">
        <v>6</v>
      </c>
      <c r="K190" s="177">
        <v>8</v>
      </c>
      <c r="L190" s="341">
        <v>14</v>
      </c>
      <c r="M190" s="177">
        <v>0</v>
      </c>
      <c r="N190" s="175"/>
      <c r="O190" s="175"/>
      <c r="P190" s="175"/>
      <c r="Q190" s="178"/>
      <c r="R190" s="177"/>
      <c r="S190" s="177"/>
      <c r="AL190" s="174"/>
      <c r="AM190" s="174"/>
      <c r="AN190" s="174"/>
      <c r="AO190" s="174"/>
      <c r="AP190" s="174"/>
      <c r="AQ190" s="177"/>
      <c r="AR190" s="174"/>
      <c r="BL190" s="174"/>
      <c r="BM190" s="174"/>
      <c r="BN190" s="177"/>
      <c r="BO190" s="177"/>
      <c r="BP190" s="174"/>
      <c r="BQ190" s="175"/>
      <c r="BR190" s="174"/>
      <c r="BS190" s="174"/>
      <c r="BT190" s="174"/>
      <c r="BU190" s="174"/>
      <c r="BV190" s="174"/>
      <c r="BW190" s="174"/>
      <c r="BX190" s="174"/>
      <c r="BY190" s="174"/>
      <c r="BZ190" s="174"/>
      <c r="CA190" s="174"/>
      <c r="CB190" s="174"/>
      <c r="CC190" s="174"/>
      <c r="CD190" s="174"/>
      <c r="CE190" s="174"/>
      <c r="CF190" s="174"/>
      <c r="CG190" s="174"/>
    </row>
    <row r="191" spans="1:85" ht="16.5" customHeight="1" x14ac:dyDescent="0.25">
      <c r="A191" s="178"/>
      <c r="B191" s="177"/>
      <c r="C191" s="175"/>
      <c r="D191" s="47" t="s">
        <v>134</v>
      </c>
      <c r="F191" s="175"/>
      <c r="G191" s="32" t="s">
        <v>179</v>
      </c>
      <c r="H191" s="175"/>
      <c r="I191" s="177">
        <v>14</v>
      </c>
      <c r="J191" s="177">
        <v>8</v>
      </c>
      <c r="K191" s="177">
        <v>5</v>
      </c>
      <c r="L191" s="341">
        <v>13</v>
      </c>
      <c r="M191" s="177">
        <v>0</v>
      </c>
      <c r="N191" s="175"/>
      <c r="O191" s="175"/>
      <c r="P191" s="175"/>
      <c r="Q191" s="178"/>
      <c r="R191" s="249"/>
      <c r="S191" s="249"/>
      <c r="AL191" s="174"/>
      <c r="AM191" s="174"/>
      <c r="AN191" s="174"/>
      <c r="AO191" s="174"/>
      <c r="AP191" s="174"/>
      <c r="AQ191" s="177"/>
      <c r="AR191" s="174"/>
      <c r="AS191" s="177"/>
      <c r="AT191" s="177"/>
      <c r="AU191" s="174"/>
      <c r="AV191" s="175"/>
      <c r="AW191" s="174"/>
      <c r="AX191" s="174"/>
      <c r="AY191" s="174"/>
      <c r="AZ191" s="174"/>
      <c r="BA191" s="174"/>
      <c r="BB191" s="174"/>
      <c r="BC191" s="174"/>
      <c r="BD191" s="174"/>
      <c r="BE191" s="174"/>
      <c r="BF191" s="174"/>
      <c r="BG191" s="174"/>
      <c r="BH191" s="174"/>
      <c r="BI191" s="174"/>
      <c r="BJ191" s="174"/>
      <c r="BK191" s="174"/>
      <c r="BL191" s="174"/>
      <c r="BM191" s="174"/>
      <c r="BN191" s="177"/>
      <c r="BO191" s="177"/>
      <c r="BP191" s="174"/>
      <c r="BQ191" s="175"/>
      <c r="BR191" s="174"/>
      <c r="BS191" s="174"/>
      <c r="BT191" s="174"/>
      <c r="BU191" s="174"/>
      <c r="BV191" s="174"/>
      <c r="BW191" s="174"/>
      <c r="BX191" s="174"/>
      <c r="BY191" s="174"/>
      <c r="BZ191" s="174"/>
      <c r="CA191" s="174"/>
      <c r="CB191" s="174"/>
      <c r="CC191" s="174"/>
      <c r="CD191" s="174"/>
      <c r="CE191" s="174"/>
      <c r="CF191" s="174"/>
      <c r="CG191" s="174"/>
    </row>
    <row r="192" spans="1:85" ht="16.5" customHeight="1" x14ac:dyDescent="0.25">
      <c r="A192" s="178"/>
      <c r="B192" s="174"/>
      <c r="C192" s="175"/>
      <c r="D192" s="47" t="s">
        <v>188</v>
      </c>
      <c r="F192" s="175"/>
      <c r="G192" s="47" t="s">
        <v>308</v>
      </c>
      <c r="H192" s="175"/>
      <c r="I192" s="177">
        <v>16</v>
      </c>
      <c r="J192" s="177">
        <v>5</v>
      </c>
      <c r="K192" s="177">
        <v>8</v>
      </c>
      <c r="L192" s="341">
        <v>13</v>
      </c>
      <c r="M192" s="177">
        <v>0</v>
      </c>
      <c r="N192" s="175"/>
      <c r="O192" s="175"/>
      <c r="P192" s="175"/>
      <c r="Q192" s="178"/>
      <c r="R192" s="177"/>
      <c r="S192" s="177"/>
      <c r="AL192" s="174"/>
      <c r="AM192" s="174"/>
      <c r="AN192" s="174"/>
      <c r="AO192" s="174"/>
      <c r="AP192" s="174"/>
      <c r="AQ192" s="177"/>
      <c r="AR192" s="174"/>
      <c r="AS192" s="177"/>
      <c r="AT192" s="177"/>
      <c r="AU192" s="174"/>
      <c r="AV192" s="205"/>
      <c r="AW192" s="174"/>
      <c r="AX192" s="174"/>
      <c r="AY192" s="174"/>
      <c r="AZ192" s="174"/>
      <c r="BA192" s="174"/>
      <c r="BB192" s="174"/>
      <c r="BC192" s="174"/>
      <c r="BD192" s="174"/>
      <c r="BE192" s="174"/>
      <c r="BF192" s="174"/>
      <c r="BG192" s="174"/>
      <c r="BH192" s="174"/>
      <c r="BI192" s="174"/>
      <c r="BJ192" s="174"/>
      <c r="BK192" s="174"/>
      <c r="BL192" s="174"/>
      <c r="BM192" s="174"/>
      <c r="BN192" s="177"/>
      <c r="BO192" s="177"/>
      <c r="BP192" s="174"/>
      <c r="BQ192" s="175"/>
      <c r="BR192" s="174"/>
      <c r="BS192" s="174"/>
      <c r="BT192" s="174"/>
      <c r="BU192" s="174"/>
      <c r="BV192" s="174"/>
      <c r="BW192" s="174"/>
      <c r="BX192" s="174"/>
      <c r="BY192" s="174"/>
      <c r="BZ192" s="174"/>
      <c r="CA192" s="174"/>
      <c r="CB192" s="174"/>
      <c r="CC192" s="174"/>
      <c r="CD192" s="174"/>
      <c r="CE192" s="174"/>
      <c r="CF192" s="174"/>
      <c r="CG192" s="174"/>
    </row>
    <row r="193" spans="1:85" ht="16.5" customHeight="1" x14ac:dyDescent="0.25">
      <c r="A193" s="178"/>
      <c r="B193" s="177"/>
      <c r="C193" s="175"/>
      <c r="D193" s="47" t="s">
        <v>48</v>
      </c>
      <c r="F193" s="175"/>
      <c r="G193" s="47" t="s">
        <v>308</v>
      </c>
      <c r="H193" s="175"/>
      <c r="I193" s="177">
        <v>11</v>
      </c>
      <c r="J193" s="177">
        <v>3</v>
      </c>
      <c r="K193" s="177">
        <v>9</v>
      </c>
      <c r="L193" s="341">
        <v>12</v>
      </c>
      <c r="M193" s="177">
        <v>0</v>
      </c>
      <c r="N193" s="176"/>
      <c r="O193" s="176"/>
      <c r="P193" s="176"/>
      <c r="Q193" s="178"/>
      <c r="R193" s="249"/>
      <c r="S193" s="249"/>
      <c r="AL193" s="174"/>
      <c r="AM193" s="174"/>
      <c r="AN193" s="174"/>
      <c r="AO193" s="174"/>
      <c r="AP193" s="174"/>
      <c r="AQ193" s="177"/>
      <c r="AR193" s="174"/>
      <c r="BL193" s="174"/>
      <c r="BM193" s="174"/>
      <c r="BN193" s="177"/>
      <c r="BO193" s="177"/>
      <c r="BP193" s="174"/>
      <c r="BQ193" s="175"/>
      <c r="BR193" s="174"/>
      <c r="BS193" s="174"/>
      <c r="BT193" s="174"/>
      <c r="BU193" s="174"/>
      <c r="BV193" s="174"/>
      <c r="BW193" s="174"/>
      <c r="BX193" s="174"/>
      <c r="BY193" s="174"/>
      <c r="BZ193" s="174"/>
      <c r="CA193" s="174"/>
      <c r="CB193" s="174"/>
      <c r="CC193" s="174"/>
      <c r="CD193" s="174"/>
      <c r="CE193" s="174"/>
      <c r="CF193" s="174"/>
      <c r="CG193" s="174"/>
    </row>
    <row r="194" spans="1:85" ht="16.5" customHeight="1" x14ac:dyDescent="0.25">
      <c r="A194" s="178"/>
      <c r="B194" s="176"/>
      <c r="C194" s="176"/>
      <c r="D194" s="47" t="s">
        <v>90</v>
      </c>
      <c r="F194" s="175"/>
      <c r="G194" s="175" t="s">
        <v>177</v>
      </c>
      <c r="H194" s="175"/>
      <c r="I194" s="177">
        <v>14</v>
      </c>
      <c r="J194" s="177">
        <v>4</v>
      </c>
      <c r="K194" s="177">
        <v>7</v>
      </c>
      <c r="L194" s="341">
        <v>11</v>
      </c>
      <c r="M194" s="177">
        <v>0</v>
      </c>
      <c r="N194" s="175"/>
      <c r="O194" s="183"/>
      <c r="P194" s="176"/>
      <c r="Q194" s="178"/>
      <c r="R194" s="177"/>
      <c r="S194" s="177"/>
      <c r="AL194" s="174"/>
      <c r="AM194" s="174"/>
      <c r="AN194" s="174"/>
      <c r="AO194" s="174"/>
      <c r="AP194" s="174"/>
      <c r="AQ194" s="177"/>
      <c r="AR194" s="174"/>
      <c r="AS194" s="177"/>
      <c r="AT194" s="177"/>
      <c r="AU194" s="174"/>
      <c r="AV194" s="204"/>
      <c r="AW194" s="174"/>
      <c r="AX194" s="174"/>
      <c r="AY194" s="174"/>
      <c r="AZ194" s="174"/>
      <c r="BA194" s="174"/>
      <c r="BB194" s="174"/>
      <c r="BC194" s="174"/>
      <c r="BD194" s="174"/>
      <c r="BE194" s="174"/>
      <c r="BF194" s="174"/>
      <c r="BG194" s="174"/>
      <c r="BH194" s="174"/>
      <c r="BI194" s="174"/>
      <c r="BJ194" s="174"/>
      <c r="BK194" s="174"/>
      <c r="BL194" s="174"/>
      <c r="BM194" s="174"/>
      <c r="BN194" s="177"/>
      <c r="BO194" s="177"/>
      <c r="BP194" s="174"/>
      <c r="BQ194" s="175"/>
      <c r="BR194" s="174"/>
      <c r="BS194" s="174"/>
      <c r="BT194" s="174"/>
      <c r="BU194" s="174"/>
      <c r="BV194" s="174"/>
      <c r="BW194" s="174"/>
      <c r="BX194" s="174"/>
      <c r="BY194" s="174"/>
      <c r="BZ194" s="174"/>
      <c r="CA194" s="174"/>
      <c r="CB194" s="174"/>
      <c r="CC194" s="174"/>
      <c r="CD194" s="174"/>
      <c r="CE194" s="174"/>
      <c r="CF194" s="174"/>
      <c r="CG194" s="174"/>
    </row>
    <row r="195" spans="1:85" ht="16.5" customHeight="1" x14ac:dyDescent="0.25">
      <c r="A195" s="178"/>
      <c r="B195" s="174"/>
      <c r="C195" s="174"/>
      <c r="D195" s="47" t="s">
        <v>154</v>
      </c>
      <c r="F195" s="175"/>
      <c r="G195" s="47" t="s">
        <v>309</v>
      </c>
      <c r="H195" s="175"/>
      <c r="I195" s="177">
        <v>16</v>
      </c>
      <c r="J195" s="177">
        <v>2</v>
      </c>
      <c r="K195" s="177">
        <v>9</v>
      </c>
      <c r="L195" s="341">
        <v>11</v>
      </c>
      <c r="M195" s="177">
        <v>0</v>
      </c>
      <c r="N195" s="174"/>
      <c r="O195" s="174"/>
      <c r="P195" s="174"/>
      <c r="Q195" s="178"/>
      <c r="R195" s="177"/>
      <c r="S195" s="177"/>
      <c r="AL195" s="174"/>
      <c r="AM195" s="174"/>
      <c r="AN195" s="174"/>
      <c r="AO195" s="174"/>
      <c r="AP195" s="174"/>
      <c r="AQ195" s="177"/>
      <c r="AR195" s="174"/>
      <c r="AS195" s="177"/>
      <c r="AT195" s="177"/>
      <c r="AU195" s="174"/>
      <c r="AV195" s="175"/>
      <c r="AW195" s="174"/>
      <c r="AX195" s="174"/>
      <c r="AY195" s="174"/>
      <c r="AZ195" s="174"/>
      <c r="BA195" s="174"/>
      <c r="BB195" s="174"/>
      <c r="BC195" s="174"/>
      <c r="BD195" s="174"/>
      <c r="BE195" s="174"/>
      <c r="BF195" s="174"/>
      <c r="BG195" s="174"/>
      <c r="BH195" s="174"/>
      <c r="BI195" s="174"/>
      <c r="BJ195" s="174"/>
      <c r="BK195" s="174"/>
      <c r="BL195" s="174"/>
      <c r="BM195" s="174"/>
      <c r="BN195" s="177"/>
      <c r="BO195" s="177"/>
      <c r="BP195" s="174"/>
      <c r="BQ195" s="175"/>
      <c r="BR195" s="174"/>
      <c r="BS195" s="174"/>
      <c r="BT195" s="174"/>
      <c r="BU195" s="174"/>
      <c r="BV195" s="174"/>
      <c r="BW195" s="174"/>
      <c r="BX195" s="174"/>
      <c r="BY195" s="174"/>
      <c r="BZ195" s="174"/>
      <c r="CA195" s="174"/>
      <c r="CB195" s="174"/>
      <c r="CC195" s="174"/>
      <c r="CD195" s="174"/>
      <c r="CE195" s="174"/>
      <c r="CF195" s="174"/>
      <c r="CG195" s="174"/>
    </row>
    <row r="196" spans="1:85" ht="16.5" customHeight="1" x14ac:dyDescent="0.2">
      <c r="A196" s="178"/>
      <c r="B196" s="174"/>
      <c r="C196" s="174"/>
      <c r="D196" s="175"/>
      <c r="F196" s="175"/>
      <c r="G196" s="175"/>
      <c r="H196" s="175"/>
      <c r="I196" s="177"/>
      <c r="J196" s="177"/>
      <c r="K196" s="177"/>
      <c r="L196" s="177"/>
      <c r="M196" s="177"/>
      <c r="N196" s="174"/>
      <c r="O196" s="174"/>
      <c r="P196" s="174"/>
      <c r="Q196" s="178"/>
      <c r="R196" s="177"/>
      <c r="S196" s="177"/>
      <c r="AL196" s="174"/>
      <c r="AM196" s="174"/>
      <c r="AN196" s="174"/>
      <c r="AO196" s="174"/>
      <c r="AP196" s="174"/>
      <c r="AQ196" s="177"/>
      <c r="AR196" s="174"/>
      <c r="BL196" s="174"/>
      <c r="BM196" s="174"/>
      <c r="BN196" s="177"/>
      <c r="BO196" s="177"/>
      <c r="BP196" s="174"/>
      <c r="BQ196" s="175"/>
      <c r="BR196" s="174"/>
      <c r="BS196" s="174"/>
      <c r="BT196" s="174"/>
      <c r="BU196" s="174"/>
      <c r="BV196" s="174"/>
      <c r="BW196" s="174"/>
      <c r="BX196" s="174"/>
      <c r="BY196" s="174"/>
      <c r="BZ196" s="174"/>
      <c r="CA196" s="174"/>
      <c r="CB196" s="174"/>
      <c r="CC196" s="174"/>
      <c r="CD196" s="174"/>
      <c r="CE196" s="174"/>
      <c r="CF196" s="174"/>
      <c r="CG196" s="174"/>
    </row>
    <row r="197" spans="1:85" ht="16.5" customHeight="1" x14ac:dyDescent="0.2">
      <c r="A197" s="178"/>
      <c r="B197" s="184"/>
      <c r="C197" s="184"/>
      <c r="D197" s="175"/>
      <c r="F197" s="175"/>
      <c r="G197" s="175"/>
      <c r="H197" s="175"/>
      <c r="I197" s="177"/>
      <c r="J197" s="177"/>
      <c r="K197" s="177"/>
      <c r="L197" s="177"/>
      <c r="M197" s="177"/>
      <c r="N197" s="184"/>
      <c r="O197" s="184"/>
      <c r="P197" s="174"/>
      <c r="Q197" s="178"/>
      <c r="R197" s="174"/>
      <c r="S197" s="174"/>
      <c r="AL197" s="174"/>
      <c r="AM197" s="174"/>
      <c r="AN197" s="174"/>
      <c r="AO197" s="174"/>
      <c r="AP197" s="174"/>
      <c r="AQ197" s="251"/>
      <c r="AR197" s="174"/>
      <c r="AS197" s="177"/>
      <c r="AT197" s="177"/>
      <c r="AU197" s="174"/>
      <c r="AV197" s="175"/>
      <c r="AW197" s="174"/>
      <c r="AX197" s="174"/>
      <c r="AY197" s="174"/>
      <c r="AZ197" s="174"/>
      <c r="BA197" s="174"/>
      <c r="BB197" s="174"/>
      <c r="BC197" s="174"/>
      <c r="BD197" s="174"/>
      <c r="BE197" s="174"/>
      <c r="BF197" s="174"/>
      <c r="BG197" s="174"/>
      <c r="BH197" s="174"/>
      <c r="BI197" s="174"/>
      <c r="BJ197" s="174"/>
      <c r="BK197" s="174"/>
      <c r="BL197" s="174"/>
      <c r="BM197" s="174"/>
      <c r="BN197" s="205"/>
      <c r="BO197" s="205"/>
      <c r="BP197" s="174"/>
      <c r="BQ197" s="205"/>
      <c r="BR197" s="174"/>
      <c r="BS197" s="174"/>
      <c r="BT197" s="174"/>
      <c r="BU197" s="174"/>
      <c r="BV197" s="174"/>
      <c r="BW197" s="174"/>
      <c r="BX197" s="174"/>
      <c r="BY197" s="174"/>
      <c r="BZ197" s="174"/>
      <c r="CA197" s="174"/>
      <c r="CB197" s="174"/>
      <c r="CC197" s="174"/>
      <c r="CD197" s="174"/>
      <c r="CE197" s="174"/>
      <c r="CF197" s="174"/>
      <c r="CG197" s="174"/>
    </row>
    <row r="198" spans="1:85" ht="16.5" customHeight="1" thickBot="1" x14ac:dyDescent="0.25">
      <c r="A198" s="178"/>
      <c r="B198" s="174"/>
      <c r="C198" s="174"/>
      <c r="D198" s="180" t="s">
        <v>147</v>
      </c>
      <c r="E198" s="180"/>
      <c r="F198" s="180"/>
      <c r="G198" s="182" t="s">
        <v>2</v>
      </c>
      <c r="H198" s="182"/>
      <c r="I198" s="182" t="s">
        <v>4</v>
      </c>
      <c r="J198" s="182" t="s">
        <v>30</v>
      </c>
      <c r="K198" s="182" t="s">
        <v>31</v>
      </c>
      <c r="L198" s="182" t="s">
        <v>32</v>
      </c>
      <c r="M198" s="340" t="s">
        <v>3</v>
      </c>
      <c r="N198" s="174"/>
      <c r="O198" s="174"/>
      <c r="P198" s="174"/>
      <c r="Q198" s="178"/>
      <c r="R198" s="174"/>
      <c r="S198" s="174"/>
      <c r="AL198" s="174"/>
      <c r="AM198" s="174"/>
      <c r="AN198" s="174"/>
      <c r="AO198" s="174"/>
      <c r="AP198" s="174"/>
      <c r="AQ198" s="251"/>
      <c r="AR198" s="174"/>
      <c r="AS198" s="177"/>
      <c r="AT198" s="177"/>
      <c r="AU198" s="174"/>
      <c r="AV198" s="204"/>
      <c r="AW198" s="174"/>
      <c r="AX198" s="174"/>
      <c r="AY198" s="174"/>
      <c r="AZ198" s="174"/>
      <c r="BA198" s="174"/>
      <c r="BB198" s="174"/>
      <c r="BC198" s="174"/>
      <c r="BD198" s="174"/>
      <c r="BE198" s="174"/>
      <c r="BF198" s="174"/>
      <c r="BG198" s="174"/>
      <c r="BH198" s="174"/>
      <c r="BI198" s="174"/>
      <c r="BJ198" s="174"/>
      <c r="BK198" s="174"/>
      <c r="BL198" s="174"/>
      <c r="BM198" s="174"/>
      <c r="BN198" s="176"/>
      <c r="BO198" s="176"/>
      <c r="BP198" s="174"/>
      <c r="BQ198" s="176"/>
      <c r="BR198" s="174"/>
      <c r="BS198" s="174"/>
      <c r="BT198" s="174"/>
      <c r="BU198" s="174"/>
      <c r="BV198" s="174"/>
      <c r="BW198" s="174"/>
      <c r="BX198" s="174"/>
      <c r="BY198" s="174"/>
      <c r="BZ198" s="174"/>
      <c r="CA198" s="174"/>
      <c r="CB198" s="174"/>
      <c r="CC198" s="174"/>
      <c r="CD198" s="174"/>
      <c r="CE198" s="174"/>
      <c r="CF198" s="174"/>
      <c r="CG198" s="174"/>
    </row>
    <row r="199" spans="1:85" ht="16.5" customHeight="1" x14ac:dyDescent="0.25">
      <c r="A199" s="178"/>
      <c r="B199" s="174"/>
      <c r="C199" s="184"/>
      <c r="D199" s="47" t="s">
        <v>137</v>
      </c>
      <c r="F199" s="175"/>
      <c r="G199" s="175" t="s">
        <v>307</v>
      </c>
      <c r="H199" s="175"/>
      <c r="I199" s="177">
        <v>12</v>
      </c>
      <c r="J199" s="177">
        <v>6</v>
      </c>
      <c r="K199" s="177">
        <v>4</v>
      </c>
      <c r="L199" s="177">
        <v>10</v>
      </c>
      <c r="M199" s="341">
        <v>6</v>
      </c>
      <c r="N199" s="184"/>
      <c r="O199" s="174"/>
      <c r="P199" s="174"/>
      <c r="Q199" s="178"/>
      <c r="R199" s="174"/>
      <c r="S199" s="174"/>
      <c r="AL199" s="174"/>
      <c r="AM199" s="174"/>
      <c r="AN199" s="174"/>
      <c r="AO199" s="174"/>
      <c r="AP199" s="174"/>
      <c r="AQ199" s="251"/>
      <c r="AR199" s="174"/>
      <c r="AS199" s="177"/>
      <c r="AT199" s="177"/>
      <c r="AU199" s="174"/>
      <c r="AV199" s="175"/>
      <c r="AW199" s="174"/>
      <c r="AX199" s="174"/>
      <c r="AY199" s="174"/>
      <c r="AZ199" s="174"/>
      <c r="BA199" s="174"/>
      <c r="BB199" s="174"/>
      <c r="BC199" s="174"/>
      <c r="BD199" s="174"/>
      <c r="BE199" s="174"/>
      <c r="BF199" s="174"/>
      <c r="BG199" s="174"/>
      <c r="BH199" s="174"/>
      <c r="BI199" s="174"/>
      <c r="BJ199" s="174"/>
      <c r="BK199" s="174"/>
      <c r="BL199" s="174"/>
      <c r="BM199" s="174"/>
      <c r="BN199" s="175"/>
      <c r="BO199" s="175"/>
      <c r="BP199" s="174"/>
      <c r="BQ199" s="176"/>
      <c r="BR199" s="174"/>
      <c r="BS199" s="174"/>
      <c r="BT199" s="174"/>
      <c r="BU199" s="174"/>
      <c r="BV199" s="174"/>
      <c r="BW199" s="174"/>
      <c r="BX199" s="174"/>
      <c r="BY199" s="174"/>
      <c r="BZ199" s="174"/>
      <c r="CA199" s="174"/>
      <c r="CB199" s="174"/>
      <c r="CC199" s="174"/>
      <c r="CD199" s="174"/>
      <c r="CE199" s="174"/>
      <c r="CF199" s="174"/>
      <c r="CG199" s="174"/>
    </row>
    <row r="200" spans="1:85" ht="16.5" customHeight="1" x14ac:dyDescent="0.25">
      <c r="A200" s="178"/>
      <c r="B200" s="174"/>
      <c r="C200" s="175"/>
      <c r="D200" s="47" t="s">
        <v>71</v>
      </c>
      <c r="F200" s="175"/>
      <c r="G200" s="47" t="s">
        <v>17</v>
      </c>
      <c r="H200" s="175"/>
      <c r="I200" s="177">
        <v>14</v>
      </c>
      <c r="J200" s="177">
        <v>18</v>
      </c>
      <c r="K200" s="177">
        <v>18</v>
      </c>
      <c r="L200" s="177">
        <v>36</v>
      </c>
      <c r="M200" s="341">
        <v>6</v>
      </c>
      <c r="N200" s="175"/>
      <c r="O200" s="175"/>
      <c r="P200" s="174"/>
      <c r="Q200" s="178"/>
      <c r="R200" s="174"/>
      <c r="S200" s="174"/>
      <c r="AL200" s="174"/>
      <c r="AM200" s="174"/>
      <c r="AN200" s="174"/>
      <c r="AO200" s="174"/>
      <c r="AP200" s="174"/>
      <c r="AQ200" s="251"/>
      <c r="AR200" s="174"/>
      <c r="AS200" s="177"/>
      <c r="AT200" s="177"/>
      <c r="AU200" s="174"/>
      <c r="AV200" s="175"/>
      <c r="AW200" s="174"/>
      <c r="AX200" s="174"/>
      <c r="AY200" s="174"/>
      <c r="AZ200" s="174"/>
      <c r="BA200" s="174"/>
      <c r="BB200" s="174"/>
      <c r="BC200" s="174"/>
      <c r="BD200" s="174"/>
      <c r="BE200" s="174"/>
      <c r="BF200" s="174"/>
      <c r="BG200" s="174"/>
      <c r="BH200" s="174"/>
      <c r="BI200" s="174"/>
      <c r="BJ200" s="174"/>
      <c r="BK200" s="174"/>
      <c r="BL200" s="174"/>
      <c r="BM200" s="174"/>
      <c r="BN200" s="174"/>
      <c r="BO200" s="174"/>
      <c r="BP200" s="174"/>
      <c r="BQ200" s="174"/>
      <c r="BR200" s="174"/>
      <c r="BS200" s="174"/>
      <c r="BT200" s="174"/>
      <c r="BU200" s="174"/>
      <c r="BV200" s="174"/>
      <c r="BW200" s="174"/>
      <c r="BX200" s="174"/>
      <c r="BY200" s="174"/>
      <c r="BZ200" s="174"/>
      <c r="CA200" s="174"/>
      <c r="CB200" s="174"/>
      <c r="CC200" s="174"/>
      <c r="CD200" s="174"/>
      <c r="CE200" s="174"/>
      <c r="CF200" s="174"/>
      <c r="CG200" s="174"/>
    </row>
    <row r="201" spans="1:85" ht="16.5" customHeight="1" x14ac:dyDescent="0.25">
      <c r="A201" s="178"/>
      <c r="B201" s="174"/>
      <c r="C201" s="175"/>
      <c r="D201" s="47" t="s">
        <v>111</v>
      </c>
      <c r="F201" s="175"/>
      <c r="G201" s="32" t="s">
        <v>179</v>
      </c>
      <c r="H201" s="175"/>
      <c r="I201" s="177">
        <v>15</v>
      </c>
      <c r="J201" s="177">
        <v>0</v>
      </c>
      <c r="K201" s="177">
        <v>2</v>
      </c>
      <c r="L201" s="177">
        <v>2</v>
      </c>
      <c r="M201" s="341">
        <v>6</v>
      </c>
      <c r="N201" s="175"/>
      <c r="O201" s="175"/>
      <c r="P201" s="174"/>
      <c r="Q201" s="178"/>
      <c r="R201" s="174"/>
      <c r="S201" s="174"/>
      <c r="AL201" s="174"/>
      <c r="AM201" s="174"/>
      <c r="AN201" s="174"/>
      <c r="AO201" s="174"/>
      <c r="AP201" s="174"/>
      <c r="AQ201" s="251"/>
      <c r="AR201" s="174"/>
      <c r="AS201" s="177"/>
      <c r="AT201" s="177"/>
      <c r="AU201" s="174"/>
      <c r="AV201" s="175"/>
      <c r="AW201" s="174"/>
      <c r="AX201" s="174"/>
      <c r="AY201" s="174"/>
      <c r="AZ201" s="174"/>
      <c r="BA201" s="174"/>
      <c r="BB201" s="174"/>
      <c r="BC201" s="174"/>
      <c r="BD201" s="174"/>
      <c r="BE201" s="174"/>
      <c r="BF201" s="174"/>
      <c r="BG201" s="174"/>
      <c r="BH201" s="174"/>
      <c r="BI201" s="174"/>
      <c r="BJ201" s="174"/>
      <c r="BK201" s="174"/>
      <c r="BL201" s="174"/>
      <c r="BM201" s="174"/>
      <c r="BN201" s="174"/>
      <c r="BO201" s="174"/>
      <c r="BP201" s="174"/>
      <c r="BQ201" s="174"/>
      <c r="BR201" s="174"/>
      <c r="BS201" s="174"/>
      <c r="BT201" s="174"/>
      <c r="BU201" s="174"/>
      <c r="BV201" s="174"/>
      <c r="BW201" s="174"/>
      <c r="BX201" s="174"/>
      <c r="BY201" s="174"/>
      <c r="BZ201" s="174"/>
      <c r="CA201" s="174"/>
      <c r="CB201" s="174"/>
      <c r="CC201" s="174"/>
      <c r="CD201" s="174"/>
      <c r="CE201" s="174"/>
      <c r="CF201" s="174"/>
      <c r="CG201" s="174"/>
    </row>
    <row r="202" spans="1:85" ht="16.5" customHeight="1" x14ac:dyDescent="0.25">
      <c r="A202" s="178"/>
      <c r="B202" s="174"/>
      <c r="C202" s="175"/>
      <c r="D202" s="47" t="s">
        <v>150</v>
      </c>
      <c r="F202" s="175"/>
      <c r="G202" s="175" t="s">
        <v>177</v>
      </c>
      <c r="H202" s="175"/>
      <c r="I202" s="177">
        <v>16</v>
      </c>
      <c r="J202" s="177">
        <v>13</v>
      </c>
      <c r="K202" s="177">
        <v>13</v>
      </c>
      <c r="L202" s="177">
        <v>26</v>
      </c>
      <c r="M202" s="341">
        <v>6</v>
      </c>
      <c r="N202" s="175"/>
      <c r="O202" s="175"/>
      <c r="P202" s="174"/>
      <c r="Q202" s="178"/>
      <c r="R202" s="174"/>
      <c r="S202" s="174"/>
      <c r="AL202" s="174"/>
      <c r="AM202" s="174"/>
      <c r="AN202" s="174"/>
      <c r="AO202" s="174"/>
      <c r="AP202" s="174"/>
      <c r="AQ202" s="251"/>
      <c r="AR202" s="174"/>
      <c r="AS202" s="177"/>
      <c r="AT202" s="177"/>
      <c r="AU202" s="174"/>
      <c r="AV202" s="204"/>
      <c r="AW202" s="174"/>
      <c r="AX202" s="174"/>
      <c r="AY202" s="174"/>
      <c r="AZ202" s="174"/>
      <c r="BA202" s="174"/>
      <c r="BB202" s="174"/>
      <c r="BC202" s="174"/>
      <c r="BD202" s="174"/>
      <c r="BE202" s="174"/>
      <c r="BF202" s="174"/>
      <c r="BG202" s="174"/>
      <c r="BH202" s="174"/>
      <c r="BI202" s="174"/>
      <c r="BJ202" s="174"/>
      <c r="BK202" s="174"/>
      <c r="BL202" s="174"/>
      <c r="BM202" s="174"/>
      <c r="BN202" s="174"/>
      <c r="BO202" s="174"/>
      <c r="BP202" s="174"/>
      <c r="BQ202" s="174"/>
      <c r="BR202" s="174"/>
      <c r="BS202" s="174"/>
      <c r="BT202" s="174"/>
      <c r="BU202" s="174"/>
      <c r="BV202" s="174"/>
      <c r="BW202" s="174"/>
      <c r="BX202" s="174"/>
      <c r="BY202" s="174"/>
      <c r="BZ202" s="174"/>
      <c r="CA202" s="174"/>
      <c r="CB202" s="174"/>
      <c r="CC202" s="174"/>
      <c r="CD202" s="174"/>
      <c r="CE202" s="174"/>
      <c r="CF202" s="174"/>
      <c r="CG202" s="174"/>
    </row>
    <row r="203" spans="1:85" ht="16.5" customHeight="1" x14ac:dyDescent="0.25">
      <c r="A203" s="178"/>
      <c r="B203" s="174"/>
      <c r="C203" s="175"/>
      <c r="D203" s="47" t="s">
        <v>46</v>
      </c>
      <c r="F203" s="175"/>
      <c r="G203" s="175" t="s">
        <v>177</v>
      </c>
      <c r="H203" s="175"/>
      <c r="I203" s="177">
        <v>16</v>
      </c>
      <c r="J203" s="177">
        <v>3</v>
      </c>
      <c r="K203" s="177">
        <v>6</v>
      </c>
      <c r="L203" s="177">
        <v>9</v>
      </c>
      <c r="M203" s="341">
        <v>6</v>
      </c>
      <c r="N203" s="175"/>
      <c r="O203" s="175"/>
      <c r="P203" s="174"/>
      <c r="Q203" s="178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  <c r="AE203" s="174"/>
      <c r="AF203" s="174"/>
      <c r="AG203" s="174"/>
      <c r="AH203" s="174"/>
      <c r="AI203" s="174"/>
      <c r="AJ203" s="174"/>
      <c r="AK203" s="174"/>
      <c r="AL203" s="174"/>
      <c r="AM203" s="174"/>
      <c r="AN203" s="174"/>
      <c r="AO203" s="174"/>
      <c r="AP203" s="174"/>
      <c r="AQ203" s="251"/>
      <c r="AR203" s="174"/>
      <c r="AS203" s="177"/>
      <c r="AT203" s="177"/>
      <c r="AU203" s="174"/>
      <c r="AV203" s="175"/>
      <c r="AW203" s="174"/>
      <c r="AX203" s="174"/>
      <c r="AY203" s="174"/>
      <c r="AZ203" s="174"/>
      <c r="BA203" s="174"/>
      <c r="BB203" s="174"/>
      <c r="BC203" s="174"/>
      <c r="BD203" s="174"/>
      <c r="BE203" s="174"/>
      <c r="BF203" s="174"/>
      <c r="BG203" s="174"/>
      <c r="BH203" s="174"/>
      <c r="BI203" s="174"/>
      <c r="BJ203" s="174"/>
      <c r="BK203" s="174"/>
      <c r="BL203" s="174"/>
      <c r="BM203" s="174"/>
      <c r="BN203" s="174"/>
      <c r="BO203" s="174"/>
      <c r="BP203" s="174"/>
      <c r="BQ203" s="174"/>
      <c r="BR203" s="174"/>
      <c r="BS203" s="174"/>
      <c r="BT203" s="174"/>
      <c r="BU203" s="174"/>
      <c r="BV203" s="174"/>
      <c r="BW203" s="174"/>
      <c r="BX203" s="174"/>
      <c r="BY203" s="174"/>
      <c r="BZ203" s="174"/>
      <c r="CA203" s="174"/>
      <c r="CB203" s="174"/>
      <c r="CC203" s="174"/>
      <c r="CD203" s="174"/>
      <c r="CE203" s="174"/>
      <c r="CF203" s="174"/>
      <c r="CG203" s="174"/>
    </row>
    <row r="204" spans="1:85" ht="15.75" x14ac:dyDescent="0.25">
      <c r="A204" s="178"/>
      <c r="B204" s="174"/>
      <c r="C204" s="175"/>
      <c r="D204" s="47" t="s">
        <v>41</v>
      </c>
      <c r="F204" s="175"/>
      <c r="G204" s="47" t="s">
        <v>21</v>
      </c>
      <c r="H204" s="175"/>
      <c r="I204" s="177">
        <v>16</v>
      </c>
      <c r="J204" s="177">
        <v>1</v>
      </c>
      <c r="K204" s="177">
        <v>5</v>
      </c>
      <c r="L204" s="177">
        <v>6</v>
      </c>
      <c r="M204" s="341">
        <v>6</v>
      </c>
      <c r="N204" s="175"/>
      <c r="O204" s="175"/>
      <c r="P204" s="174"/>
      <c r="Q204" s="171"/>
      <c r="AS204" s="177"/>
      <c r="AT204" s="177"/>
      <c r="AU204" s="174"/>
      <c r="AV204" s="175"/>
      <c r="AW204" s="174"/>
      <c r="AX204" s="174"/>
      <c r="AY204" s="174"/>
      <c r="AZ204" s="174"/>
      <c r="BA204" s="174"/>
      <c r="BB204" s="174"/>
      <c r="BC204" s="174"/>
      <c r="BD204" s="174"/>
      <c r="BE204" s="174"/>
      <c r="BF204" s="174"/>
      <c r="BG204" s="174"/>
      <c r="BH204" s="174"/>
      <c r="BI204" s="174"/>
      <c r="BJ204" s="174"/>
      <c r="BK204" s="174"/>
    </row>
    <row r="205" spans="1:85" ht="15.75" x14ac:dyDescent="0.25">
      <c r="A205" s="171"/>
      <c r="B205" s="174"/>
      <c r="C205" s="175"/>
      <c r="D205" s="47" t="s">
        <v>62</v>
      </c>
      <c r="F205" s="175"/>
      <c r="G205" s="47" t="s">
        <v>308</v>
      </c>
      <c r="H205" s="175"/>
      <c r="I205" s="177">
        <v>11</v>
      </c>
      <c r="J205" s="177">
        <v>0</v>
      </c>
      <c r="K205" s="177">
        <v>3</v>
      </c>
      <c r="L205" s="177">
        <v>3</v>
      </c>
      <c r="M205" s="341">
        <v>4</v>
      </c>
      <c r="N205" s="175"/>
      <c r="O205" s="175"/>
      <c r="P205" s="176"/>
      <c r="Q205" s="178"/>
    </row>
    <row r="206" spans="1:85" ht="15.75" x14ac:dyDescent="0.25">
      <c r="A206" s="178"/>
      <c r="B206" s="174"/>
      <c r="C206" s="175"/>
      <c r="D206" s="47" t="s">
        <v>153</v>
      </c>
      <c r="F206" s="175"/>
      <c r="G206" s="47" t="s">
        <v>17</v>
      </c>
      <c r="H206" s="175"/>
      <c r="I206" s="177">
        <v>12</v>
      </c>
      <c r="J206" s="177">
        <v>0</v>
      </c>
      <c r="K206" s="177">
        <v>4</v>
      </c>
      <c r="L206" s="177">
        <v>4</v>
      </c>
      <c r="M206" s="341">
        <v>4</v>
      </c>
      <c r="N206" s="175"/>
      <c r="O206" s="175"/>
      <c r="P206" s="174"/>
      <c r="Q206" s="171"/>
      <c r="AS206" s="205"/>
      <c r="AT206" s="205"/>
      <c r="AU206" s="174"/>
      <c r="AV206" s="205"/>
      <c r="AW206" s="174"/>
      <c r="AX206" s="174"/>
      <c r="AY206" s="174"/>
      <c r="AZ206" s="174"/>
      <c r="BA206" s="174"/>
      <c r="BB206" s="174"/>
      <c r="BC206" s="174"/>
      <c r="BD206" s="174"/>
      <c r="BE206" s="174"/>
      <c r="BF206" s="174"/>
      <c r="BG206" s="174"/>
      <c r="BH206" s="174"/>
      <c r="BI206" s="174"/>
      <c r="BJ206" s="174"/>
      <c r="BK206" s="174"/>
    </row>
    <row r="207" spans="1:85" ht="15.75" x14ac:dyDescent="0.25">
      <c r="A207" s="171"/>
      <c r="B207" s="174"/>
      <c r="C207" s="175"/>
      <c r="D207" s="47" t="s">
        <v>165</v>
      </c>
      <c r="F207" s="175"/>
      <c r="G207" s="47" t="s">
        <v>308</v>
      </c>
      <c r="H207" s="175"/>
      <c r="I207" s="177">
        <v>14</v>
      </c>
      <c r="J207" s="177">
        <v>15</v>
      </c>
      <c r="K207" s="177">
        <v>11</v>
      </c>
      <c r="L207" s="177">
        <v>26</v>
      </c>
      <c r="M207" s="341">
        <v>4</v>
      </c>
      <c r="N207" s="175"/>
      <c r="O207" s="175"/>
      <c r="P207" s="174"/>
      <c r="Q207" s="178"/>
    </row>
    <row r="208" spans="1:85" ht="15.75" x14ac:dyDescent="0.25">
      <c r="A208" s="178"/>
      <c r="B208" s="174"/>
      <c r="C208" s="174"/>
      <c r="D208" s="47" t="s">
        <v>112</v>
      </c>
      <c r="F208" s="175"/>
      <c r="G208" s="47" t="s">
        <v>309</v>
      </c>
      <c r="H208" s="175"/>
      <c r="I208" s="177">
        <v>15</v>
      </c>
      <c r="J208" s="177">
        <v>14</v>
      </c>
      <c r="K208" s="177">
        <v>5</v>
      </c>
      <c r="L208" s="177">
        <v>19</v>
      </c>
      <c r="M208" s="341">
        <v>4</v>
      </c>
      <c r="N208" s="174"/>
      <c r="O208" s="174"/>
      <c r="P208" s="174"/>
      <c r="Q208" s="171"/>
      <c r="AS208" s="177"/>
      <c r="AT208" s="177"/>
      <c r="AU208" s="174"/>
      <c r="AV208" s="175"/>
      <c r="AW208" s="174"/>
      <c r="AX208" s="174"/>
      <c r="AY208" s="174"/>
      <c r="AZ208" s="174"/>
      <c r="BA208" s="174"/>
      <c r="BB208" s="174"/>
      <c r="BC208" s="174"/>
      <c r="BD208" s="174"/>
      <c r="BE208" s="174"/>
      <c r="BF208" s="174"/>
      <c r="BG208" s="174"/>
      <c r="BH208" s="174"/>
      <c r="BI208" s="174"/>
      <c r="BJ208" s="174"/>
      <c r="BK208" s="174"/>
    </row>
    <row r="209" spans="1:63" ht="15.75" x14ac:dyDescent="0.25">
      <c r="A209" s="171"/>
      <c r="B209" s="174"/>
      <c r="C209" s="174"/>
      <c r="D209" s="47" t="s">
        <v>55</v>
      </c>
      <c r="F209" s="175"/>
      <c r="G209" s="47" t="s">
        <v>21</v>
      </c>
      <c r="H209" s="175"/>
      <c r="I209" s="177">
        <v>15</v>
      </c>
      <c r="J209" s="177">
        <v>4</v>
      </c>
      <c r="K209" s="177">
        <v>6</v>
      </c>
      <c r="L209" s="177">
        <v>10</v>
      </c>
      <c r="M209" s="341">
        <v>4</v>
      </c>
      <c r="N209" s="174"/>
      <c r="O209" s="174"/>
      <c r="P209" s="174"/>
      <c r="Q209" s="171"/>
      <c r="AS209" s="177"/>
      <c r="AT209" s="177"/>
      <c r="AU209" s="174"/>
      <c r="AV209" s="175"/>
      <c r="AW209" s="174"/>
      <c r="AX209" s="174"/>
      <c r="AY209" s="174"/>
      <c r="AZ209" s="174"/>
      <c r="BA209" s="174"/>
      <c r="BB209" s="174"/>
      <c r="BC209" s="174"/>
      <c r="BD209" s="174"/>
      <c r="BE209" s="174"/>
      <c r="BF209" s="174"/>
      <c r="BG209" s="174"/>
      <c r="BH209" s="174"/>
      <c r="BI209" s="174"/>
      <c r="BJ209" s="174"/>
      <c r="BK209" s="174"/>
    </row>
    <row r="210" spans="1:63" ht="15.75" x14ac:dyDescent="0.25">
      <c r="A210" s="171"/>
      <c r="B210" s="174"/>
      <c r="C210" s="175"/>
      <c r="D210" s="47" t="s">
        <v>20</v>
      </c>
      <c r="F210" s="175"/>
      <c r="G210" s="32" t="s">
        <v>179</v>
      </c>
      <c r="H210" s="175"/>
      <c r="I210" s="177">
        <v>15</v>
      </c>
      <c r="J210" s="177">
        <v>0</v>
      </c>
      <c r="K210" s="177">
        <v>4</v>
      </c>
      <c r="L210" s="177">
        <v>4</v>
      </c>
      <c r="M210" s="341">
        <v>4</v>
      </c>
      <c r="N210" s="175"/>
      <c r="O210" s="175"/>
      <c r="P210" s="174"/>
      <c r="Q210" s="171"/>
    </row>
    <row r="211" spans="1:63" ht="15.75" x14ac:dyDescent="0.25">
      <c r="A211" s="171"/>
      <c r="B211" s="174"/>
      <c r="C211" s="174"/>
      <c r="D211" s="47" t="s">
        <v>37</v>
      </c>
      <c r="F211" s="175"/>
      <c r="G211" s="32" t="s">
        <v>179</v>
      </c>
      <c r="H211" s="175"/>
      <c r="I211" s="177">
        <v>16</v>
      </c>
      <c r="J211" s="177">
        <v>5</v>
      </c>
      <c r="K211" s="177">
        <v>13</v>
      </c>
      <c r="L211" s="177">
        <v>18</v>
      </c>
      <c r="M211" s="341">
        <v>4</v>
      </c>
      <c r="N211" s="174"/>
      <c r="O211" s="174"/>
      <c r="P211" s="174"/>
      <c r="Q211" s="170"/>
      <c r="AS211" s="175"/>
      <c r="AT211" s="175"/>
      <c r="AU211" s="174"/>
      <c r="AV211" s="176"/>
      <c r="AW211" s="174"/>
      <c r="AX211" s="174"/>
      <c r="AY211" s="174"/>
      <c r="AZ211" s="174"/>
      <c r="BA211" s="174"/>
      <c r="BB211" s="174"/>
      <c r="BC211" s="174"/>
      <c r="BD211" s="174"/>
      <c r="BE211" s="174"/>
      <c r="BF211" s="174"/>
      <c r="BG211" s="174"/>
      <c r="BH211" s="174"/>
      <c r="BI211" s="174"/>
      <c r="BJ211" s="174"/>
      <c r="BK211" s="174"/>
    </row>
    <row r="212" spans="1:63" ht="15.75" x14ac:dyDescent="0.25">
      <c r="A212" s="170"/>
      <c r="B212" s="174"/>
      <c r="C212" s="175"/>
      <c r="D212" s="47" t="s">
        <v>49</v>
      </c>
      <c r="F212" s="175"/>
      <c r="G212" s="32" t="s">
        <v>179</v>
      </c>
      <c r="H212" s="175"/>
      <c r="I212" s="177">
        <v>16</v>
      </c>
      <c r="J212" s="177">
        <v>1</v>
      </c>
      <c r="K212" s="177">
        <v>8</v>
      </c>
      <c r="L212" s="177">
        <v>9</v>
      </c>
      <c r="M212" s="341">
        <v>4</v>
      </c>
      <c r="N212" s="175"/>
      <c r="O212" s="175"/>
      <c r="P212" s="174"/>
      <c r="Q212" s="170"/>
      <c r="AS212" s="177"/>
      <c r="AT212" s="177"/>
      <c r="AU212" s="174"/>
      <c r="AV212" s="175"/>
      <c r="AW212" s="174"/>
      <c r="AX212" s="174"/>
      <c r="AY212" s="174"/>
      <c r="AZ212" s="174"/>
      <c r="BA212" s="174"/>
      <c r="BB212" s="174"/>
      <c r="BC212" s="174"/>
      <c r="BD212" s="174"/>
      <c r="BE212" s="174"/>
      <c r="BF212" s="174"/>
      <c r="BG212" s="174"/>
      <c r="BH212" s="174"/>
      <c r="BI212" s="174"/>
      <c r="BJ212" s="174"/>
      <c r="BK212" s="174"/>
    </row>
    <row r="213" spans="1:63" ht="15.75" x14ac:dyDescent="0.2">
      <c r="A213" s="170"/>
      <c r="B213" s="174"/>
      <c r="C213" s="174"/>
      <c r="N213" s="174"/>
      <c r="O213" s="174"/>
      <c r="P213" s="174"/>
      <c r="Q213" s="170"/>
      <c r="AS213" s="177"/>
      <c r="AT213" s="177"/>
      <c r="AU213" s="174"/>
      <c r="AV213" s="175"/>
      <c r="AW213" s="174"/>
      <c r="AX213" s="174"/>
      <c r="AY213" s="174"/>
      <c r="AZ213" s="174"/>
      <c r="BA213" s="174"/>
      <c r="BB213" s="174"/>
      <c r="BC213" s="174"/>
      <c r="BD213" s="174"/>
      <c r="BE213" s="174"/>
      <c r="BF213" s="174"/>
      <c r="BG213" s="174"/>
      <c r="BH213" s="174"/>
      <c r="BI213" s="174"/>
      <c r="BJ213" s="174"/>
      <c r="BK213" s="174"/>
    </row>
    <row r="214" spans="1:63" ht="15.75" x14ac:dyDescent="0.2">
      <c r="A214" s="170"/>
      <c r="B214" s="174"/>
      <c r="C214" s="174"/>
      <c r="N214" s="174"/>
      <c r="O214" s="174"/>
      <c r="P214" s="174"/>
      <c r="Q214" s="170"/>
      <c r="AS214" s="177"/>
      <c r="AT214" s="177"/>
      <c r="AU214" s="174"/>
      <c r="AV214" s="175"/>
      <c r="AW214" s="174"/>
      <c r="AX214" s="174"/>
      <c r="AY214" s="174"/>
      <c r="AZ214" s="174"/>
      <c r="BA214" s="174"/>
      <c r="BB214" s="174"/>
      <c r="BC214" s="174"/>
      <c r="BD214" s="174"/>
      <c r="BE214" s="174"/>
      <c r="BF214" s="174"/>
      <c r="BG214" s="174"/>
      <c r="BH214" s="174"/>
      <c r="BI214" s="174"/>
      <c r="BJ214" s="174"/>
      <c r="BK214" s="174"/>
    </row>
    <row r="215" spans="1:63" ht="15.75" x14ac:dyDescent="0.2">
      <c r="A215" s="170"/>
      <c r="B215" s="174"/>
      <c r="C215" s="174"/>
      <c r="D215" s="175"/>
      <c r="F215" s="175"/>
      <c r="G215" s="175"/>
      <c r="H215" s="175"/>
      <c r="I215" s="177"/>
      <c r="J215" s="177"/>
      <c r="K215" s="177"/>
      <c r="L215" s="177"/>
      <c r="M215" s="177"/>
      <c r="N215" s="174"/>
      <c r="O215" s="174"/>
      <c r="P215" s="174"/>
      <c r="Q215" s="170"/>
      <c r="AS215" s="177"/>
      <c r="AT215" s="177"/>
      <c r="AU215" s="174"/>
      <c r="AV215" s="175"/>
      <c r="AW215" s="174"/>
      <c r="AX215" s="174"/>
      <c r="AY215" s="174"/>
      <c r="AZ215" s="174"/>
      <c r="BA215" s="174"/>
      <c r="BB215" s="174"/>
      <c r="BC215" s="174"/>
      <c r="BD215" s="174"/>
      <c r="BE215" s="174"/>
      <c r="BF215" s="174"/>
      <c r="BG215" s="174"/>
      <c r="BH215" s="174"/>
      <c r="BI215" s="174"/>
      <c r="BJ215" s="174"/>
      <c r="BK215" s="174"/>
    </row>
    <row r="216" spans="1:63" ht="15.75" x14ac:dyDescent="0.2">
      <c r="A216" s="170"/>
      <c r="B216" s="174"/>
      <c r="C216" s="174"/>
      <c r="D216" s="175"/>
      <c r="F216" s="175"/>
      <c r="G216" s="175"/>
      <c r="H216" s="175"/>
      <c r="I216" s="177"/>
      <c r="J216" s="177"/>
      <c r="K216" s="177"/>
      <c r="L216" s="177"/>
      <c r="M216" s="177"/>
      <c r="N216" s="174"/>
      <c r="O216" s="174"/>
      <c r="P216" s="174"/>
      <c r="Q216" s="170"/>
      <c r="AS216" s="177"/>
      <c r="AT216" s="177"/>
      <c r="AU216" s="174"/>
      <c r="AV216" s="175"/>
      <c r="AW216" s="174"/>
      <c r="AX216" s="174"/>
      <c r="AY216" s="174"/>
      <c r="AZ216" s="174"/>
      <c r="BA216" s="174"/>
      <c r="BB216" s="174"/>
      <c r="BC216" s="174"/>
      <c r="BD216" s="174"/>
      <c r="BE216" s="174"/>
      <c r="BF216" s="174"/>
      <c r="BG216" s="174"/>
      <c r="BH216" s="174"/>
      <c r="BI216" s="174"/>
      <c r="BJ216" s="174"/>
      <c r="BK216" s="174"/>
    </row>
    <row r="217" spans="1:63" ht="15.75" x14ac:dyDescent="0.2">
      <c r="A217" s="170"/>
      <c r="B217" s="174"/>
      <c r="C217" s="174"/>
      <c r="D217" s="175"/>
      <c r="F217" s="175"/>
      <c r="G217" s="175"/>
      <c r="H217" s="175"/>
      <c r="I217" s="177"/>
      <c r="J217" s="177"/>
      <c r="K217" s="177"/>
      <c r="L217" s="177"/>
      <c r="M217" s="177"/>
      <c r="N217" s="174"/>
      <c r="O217" s="174"/>
      <c r="P217" s="174"/>
      <c r="Q217" s="170"/>
      <c r="AS217" s="177"/>
      <c r="AT217" s="177"/>
      <c r="AU217" s="174"/>
      <c r="AV217" s="175"/>
      <c r="AW217" s="174"/>
      <c r="AX217" s="174"/>
      <c r="AY217" s="174"/>
      <c r="AZ217" s="174"/>
      <c r="BA217" s="174"/>
      <c r="BB217" s="174"/>
      <c r="BC217" s="174"/>
      <c r="BD217" s="174"/>
      <c r="BE217" s="174"/>
      <c r="BF217" s="174"/>
      <c r="BG217" s="174"/>
      <c r="BH217" s="174"/>
      <c r="BI217" s="174"/>
      <c r="BJ217" s="174"/>
      <c r="BK217" s="174"/>
    </row>
    <row r="218" spans="1:63" ht="15.75" x14ac:dyDescent="0.2">
      <c r="A218" s="170"/>
      <c r="B218" s="174"/>
      <c r="C218" s="174"/>
      <c r="D218" s="175"/>
      <c r="E218" s="175"/>
      <c r="F218" s="175"/>
      <c r="G218" s="175"/>
      <c r="H218" s="175"/>
      <c r="I218" s="177"/>
      <c r="J218" s="177"/>
      <c r="K218" s="177"/>
      <c r="L218" s="177"/>
      <c r="M218" s="177"/>
      <c r="N218" s="174"/>
      <c r="O218" s="174"/>
      <c r="P218" s="174"/>
      <c r="Q218" s="170"/>
    </row>
    <row r="219" spans="1:63" x14ac:dyDescent="0.2">
      <c r="A219" s="170"/>
      <c r="B219" s="170"/>
      <c r="C219" s="170"/>
      <c r="D219" s="170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  <c r="AS219" s="174"/>
      <c r="AT219" s="174"/>
      <c r="AU219" s="174"/>
      <c r="AV219" s="174"/>
      <c r="AW219" s="174"/>
      <c r="AX219" s="174"/>
      <c r="AY219" s="174"/>
      <c r="AZ219" s="174"/>
      <c r="BA219" s="174"/>
      <c r="BB219" s="174"/>
      <c r="BC219" s="174"/>
      <c r="BD219" s="174"/>
      <c r="BE219" s="174"/>
      <c r="BF219" s="174"/>
      <c r="BG219" s="174"/>
      <c r="BH219" s="174"/>
      <c r="BI219" s="174"/>
      <c r="BJ219" s="174"/>
      <c r="BK219" s="174"/>
    </row>
    <row r="220" spans="1:63" ht="15.75" x14ac:dyDescent="0.2">
      <c r="AS220" s="177"/>
      <c r="AT220" s="177"/>
      <c r="AU220" s="174"/>
      <c r="AV220" s="248"/>
      <c r="AW220" s="174"/>
      <c r="AX220" s="174"/>
      <c r="AY220" s="174"/>
      <c r="AZ220" s="174"/>
      <c r="BA220" s="174"/>
      <c r="BB220" s="174"/>
      <c r="BC220" s="174"/>
      <c r="BD220" s="174"/>
      <c r="BE220" s="174"/>
      <c r="BF220" s="174"/>
      <c r="BG220" s="174"/>
      <c r="BH220" s="174"/>
      <c r="BI220" s="174"/>
      <c r="BJ220" s="174"/>
      <c r="BK220" s="174"/>
    </row>
  </sheetData>
  <mergeCells count="103">
    <mergeCell ref="AF87:AG87"/>
    <mergeCell ref="AF88:AG88"/>
    <mergeCell ref="AF89:AG89"/>
    <mergeCell ref="AF90:AG90"/>
    <mergeCell ref="AF91:AG91"/>
    <mergeCell ref="AF92:AG92"/>
    <mergeCell ref="AF99:AG99"/>
    <mergeCell ref="T96:AM96"/>
    <mergeCell ref="T76:AM76"/>
    <mergeCell ref="AF78:AG78"/>
    <mergeCell ref="AF80:AG80"/>
    <mergeCell ref="AF93:AG93"/>
    <mergeCell ref="AF43:AG43"/>
    <mergeCell ref="T17:AM17"/>
    <mergeCell ref="AF11:AG11"/>
    <mergeCell ref="AF13:AG13"/>
    <mergeCell ref="AF14:AG14"/>
    <mergeCell ref="AF79:AG79"/>
    <mergeCell ref="AF86:AG86"/>
    <mergeCell ref="AF25:AG25"/>
    <mergeCell ref="AF26:AG26"/>
    <mergeCell ref="AF27:AG27"/>
    <mergeCell ref="AF28:AG28"/>
    <mergeCell ref="AF44:AG44"/>
    <mergeCell ref="AF29:AG29"/>
    <mergeCell ref="T83:AM83"/>
    <mergeCell ref="AK66:AN66"/>
    <mergeCell ref="AK65:AN65"/>
    <mergeCell ref="AK67:AN67"/>
    <mergeCell ref="AK68:AN68"/>
    <mergeCell ref="AK69:AN69"/>
    <mergeCell ref="AF103:AG103"/>
    <mergeCell ref="AF104:AG104"/>
    <mergeCell ref="AF105:AG105"/>
    <mergeCell ref="AF106:AG106"/>
    <mergeCell ref="AF19:AG19"/>
    <mergeCell ref="AF100:AG100"/>
    <mergeCell ref="AF101:AG101"/>
    <mergeCell ref="AF102:AG102"/>
    <mergeCell ref="AF24:AG24"/>
    <mergeCell ref="AF38:AG38"/>
    <mergeCell ref="AF39:AG39"/>
    <mergeCell ref="AF40:AG40"/>
    <mergeCell ref="AF41:AG41"/>
    <mergeCell ref="AF42:AG42"/>
    <mergeCell ref="T32:AM32"/>
    <mergeCell ref="Y65:AA65"/>
    <mergeCell ref="U66:V66"/>
    <mergeCell ref="Y66:AA66"/>
    <mergeCell ref="AG66:AH66"/>
    <mergeCell ref="AJ64:AL64"/>
    <mergeCell ref="AF20:AG20"/>
    <mergeCell ref="AF21:AG21"/>
    <mergeCell ref="AF22:AG22"/>
    <mergeCell ref="AF23:AG23"/>
    <mergeCell ref="B147:P147"/>
    <mergeCell ref="B161:P161"/>
    <mergeCell ref="B174:P174"/>
    <mergeCell ref="AF34:AG34"/>
    <mergeCell ref="AS74:BK74"/>
    <mergeCell ref="BN74:CF74"/>
    <mergeCell ref="AW76:BA76"/>
    <mergeCell ref="BB76:BF76"/>
    <mergeCell ref="BG76:BK76"/>
    <mergeCell ref="BR76:BV76"/>
    <mergeCell ref="BW76:CA76"/>
    <mergeCell ref="CB76:CF76"/>
    <mergeCell ref="U69:V69"/>
    <mergeCell ref="Y69:AA69"/>
    <mergeCell ref="AG69:AH69"/>
    <mergeCell ref="B74:P74"/>
    <mergeCell ref="T74:AP74"/>
    <mergeCell ref="U67:V67"/>
    <mergeCell ref="Y67:AA67"/>
    <mergeCell ref="AG67:AH67"/>
    <mergeCell ref="U68:V68"/>
    <mergeCell ref="Y68:AA68"/>
    <mergeCell ref="AG68:AH68"/>
    <mergeCell ref="X64:Y64"/>
    <mergeCell ref="BW3:CA3"/>
    <mergeCell ref="CB3:CF3"/>
    <mergeCell ref="E14:F14"/>
    <mergeCell ref="U62:AO62"/>
    <mergeCell ref="AF35:AG35"/>
    <mergeCell ref="AF36:AG36"/>
    <mergeCell ref="AF37:AG37"/>
    <mergeCell ref="B1:P1"/>
    <mergeCell ref="T1:AP1"/>
    <mergeCell ref="AS1:BK1"/>
    <mergeCell ref="BN1:CF1"/>
    <mergeCell ref="G2:M2"/>
    <mergeCell ref="AW3:BA3"/>
    <mergeCell ref="BB3:BF3"/>
    <mergeCell ref="BG3:BK3"/>
    <mergeCell ref="BR3:BV3"/>
    <mergeCell ref="T3:AM3"/>
    <mergeCell ref="AF4:AG4"/>
    <mergeCell ref="AF5:AG5"/>
    <mergeCell ref="AF6:AG6"/>
    <mergeCell ref="AF7:AG7"/>
    <mergeCell ref="AF8:AG8"/>
    <mergeCell ref="AF9:AG9"/>
    <mergeCell ref="AF10:AG10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BFC2-85FF-4074-B109-4B82CBF0C413}">
  <dimension ref="A1:AR145"/>
  <sheetViews>
    <sheetView topLeftCell="A79" zoomScale="70" zoomScaleNormal="70" zoomScaleSheetLayoutView="78" workbookViewId="0">
      <selection activeCell="L94" sqref="L94"/>
    </sheetView>
  </sheetViews>
  <sheetFormatPr defaultRowHeight="12.75" x14ac:dyDescent="0.2"/>
  <cols>
    <col min="1" max="1" width="2.7109375" style="259" customWidth="1"/>
    <col min="2" max="2" width="13.140625" style="259" customWidth="1"/>
    <col min="3" max="3" width="8.7109375" style="259" customWidth="1"/>
    <col min="4" max="4" width="8.28515625" style="259" customWidth="1"/>
    <col min="5" max="5" width="9.7109375" style="259" customWidth="1"/>
    <col min="6" max="6" width="5.85546875" style="259" customWidth="1"/>
    <col min="7" max="13" width="9.7109375" style="259" customWidth="1"/>
    <col min="14" max="15" width="10.7109375" style="259" customWidth="1"/>
    <col min="16" max="16" width="18.7109375" style="259" customWidth="1"/>
    <col min="17" max="18" width="2.7109375" style="259" customWidth="1"/>
    <col min="19" max="19" width="5.85546875" style="259" customWidth="1"/>
    <col min="20" max="23" width="6" style="259" customWidth="1"/>
    <col min="24" max="24" width="4.7109375" style="259" customWidth="1"/>
    <col min="25" max="25" width="10.7109375" style="259" customWidth="1"/>
    <col min="26" max="30" width="5.85546875" style="259" customWidth="1"/>
    <col min="31" max="31" width="5.28515625" style="259" customWidth="1"/>
    <col min="32" max="32" width="5.85546875" style="259" customWidth="1"/>
    <col min="33" max="36" width="6" style="259" customWidth="1"/>
    <col min="37" max="37" width="4.7109375" style="259" customWidth="1"/>
    <col min="38" max="38" width="10.7109375" style="259" customWidth="1"/>
    <col min="39" max="43" width="5.85546875" style="259" customWidth="1"/>
    <col min="44" max="44" width="2.7109375" style="259" customWidth="1"/>
    <col min="45" max="16384" width="9.140625" style="259"/>
  </cols>
  <sheetData>
    <row r="1" spans="1:44" ht="24" customHeight="1" x14ac:dyDescent="0.3">
      <c r="A1" s="258"/>
      <c r="B1" s="433" t="s">
        <v>0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258"/>
      <c r="R1" s="258"/>
      <c r="S1" s="433" t="s">
        <v>0</v>
      </c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3"/>
      <c r="AP1" s="433"/>
      <c r="AQ1" s="433"/>
      <c r="AR1" s="258"/>
    </row>
    <row r="2" spans="1:44" ht="18.600000000000001" customHeight="1" thickBot="1" x14ac:dyDescent="0.35">
      <c r="A2" s="260"/>
      <c r="B2" s="261" t="s">
        <v>146</v>
      </c>
      <c r="C2" s="261">
        <v>15</v>
      </c>
      <c r="D2" s="262"/>
      <c r="E2" s="262"/>
      <c r="F2" s="262"/>
      <c r="G2" s="434" t="s">
        <v>607</v>
      </c>
      <c r="H2" s="434"/>
      <c r="I2" s="434"/>
      <c r="J2" s="434"/>
      <c r="K2" s="434"/>
      <c r="L2" s="434"/>
      <c r="M2" s="434"/>
      <c r="N2" s="262"/>
      <c r="O2" s="262"/>
      <c r="P2" s="262"/>
      <c r="Q2" s="260"/>
      <c r="R2" s="260"/>
      <c r="S2" s="263" t="s">
        <v>310</v>
      </c>
      <c r="T2" s="264" t="s">
        <v>1</v>
      </c>
      <c r="U2" s="264"/>
      <c r="V2" s="264"/>
      <c r="W2" s="264"/>
      <c r="X2" s="264"/>
      <c r="Y2" s="264" t="s">
        <v>2</v>
      </c>
      <c r="Z2" s="264"/>
      <c r="AA2" s="263" t="s">
        <v>4</v>
      </c>
      <c r="AB2" s="263" t="s">
        <v>8</v>
      </c>
      <c r="AC2" s="263" t="s">
        <v>9</v>
      </c>
      <c r="AD2" s="263" t="s">
        <v>10</v>
      </c>
      <c r="AE2" s="435" t="s">
        <v>129</v>
      </c>
      <c r="AF2" s="435"/>
      <c r="AG2" s="263" t="s">
        <v>3</v>
      </c>
      <c r="AH2" s="263" t="s">
        <v>130</v>
      </c>
      <c r="AI2" s="263" t="s">
        <v>5</v>
      </c>
      <c r="AJ2" s="263" t="s">
        <v>7</v>
      </c>
      <c r="AK2" s="263" t="s">
        <v>6</v>
      </c>
      <c r="AL2" s="263" t="s">
        <v>131</v>
      </c>
      <c r="AM2" s="265"/>
      <c r="AP2" s="266"/>
      <c r="AQ2" s="266"/>
      <c r="AR2" s="258"/>
    </row>
    <row r="3" spans="1:44" ht="18.75" thickBot="1" x14ac:dyDescent="0.3">
      <c r="A3" s="260"/>
      <c r="B3" s="267" t="s">
        <v>614</v>
      </c>
      <c r="C3" s="267" t="s">
        <v>152</v>
      </c>
      <c r="D3" s="267"/>
      <c r="E3" s="268"/>
      <c r="F3" s="267"/>
      <c r="G3" s="269" t="s">
        <v>8</v>
      </c>
      <c r="H3" s="269" t="s">
        <v>9</v>
      </c>
      <c r="I3" s="269" t="s">
        <v>10</v>
      </c>
      <c r="J3" s="269" t="s">
        <v>12</v>
      </c>
      <c r="K3" s="269" t="s">
        <v>13</v>
      </c>
      <c r="L3" s="269" t="s">
        <v>11</v>
      </c>
      <c r="M3" s="269" t="s">
        <v>5</v>
      </c>
      <c r="N3" s="269" t="s">
        <v>14</v>
      </c>
      <c r="O3" s="269" t="s">
        <v>3</v>
      </c>
      <c r="P3" s="269" t="str">
        <f>"Week "&amp;TEXT(C2-1,"##")</f>
        <v>Week 14</v>
      </c>
      <c r="Q3" s="260"/>
      <c r="R3" s="260"/>
      <c r="S3" s="270">
        <v>7.5</v>
      </c>
      <c r="T3" s="265" t="s">
        <v>16</v>
      </c>
      <c r="V3" s="265"/>
      <c r="W3" s="265"/>
      <c r="Y3" s="265" t="s">
        <v>17</v>
      </c>
      <c r="Z3" s="266"/>
      <c r="AA3" s="266">
        <v>10.5</v>
      </c>
      <c r="AB3" s="266">
        <v>6</v>
      </c>
      <c r="AC3" s="266">
        <v>3</v>
      </c>
      <c r="AD3" s="266">
        <v>1</v>
      </c>
      <c r="AE3" s="436">
        <f t="shared" ref="AE3:AE10" si="0">+(AB3*2+AD3)/(2*AA3)</f>
        <v>0.61904761904761907</v>
      </c>
      <c r="AF3" s="436"/>
      <c r="AG3" s="266">
        <v>0</v>
      </c>
      <c r="AH3" s="266">
        <v>0</v>
      </c>
      <c r="AI3" s="266">
        <v>15</v>
      </c>
      <c r="AJ3" s="266">
        <v>0</v>
      </c>
      <c r="AK3" s="266">
        <v>4</v>
      </c>
      <c r="AL3" s="57">
        <f t="shared" ref="AL3:AL10" si="1">+AI3/AA3</f>
        <v>1.4285714285714286</v>
      </c>
      <c r="AQ3" s="266"/>
      <c r="AR3" s="258"/>
    </row>
    <row r="4" spans="1:44" ht="18" x14ac:dyDescent="0.25">
      <c r="A4" s="260"/>
      <c r="B4" s="271" t="s">
        <v>615</v>
      </c>
      <c r="C4" s="272" t="s">
        <v>173</v>
      </c>
      <c r="E4" s="272"/>
      <c r="G4" s="271">
        <v>10</v>
      </c>
      <c r="H4" s="271">
        <v>2</v>
      </c>
      <c r="I4" s="271">
        <v>3</v>
      </c>
      <c r="J4" s="271">
        <f t="shared" ref="J4:J11" si="2">2*G4+I4</f>
        <v>23</v>
      </c>
      <c r="K4" s="273">
        <f t="shared" ref="K4:K11" si="3">+J4/((G4+H4+I4)*2)</f>
        <v>0.76666666666666672</v>
      </c>
      <c r="L4" s="271">
        <f>+$AN$26</f>
        <v>47</v>
      </c>
      <c r="M4" s="271">
        <v>23</v>
      </c>
      <c r="N4" s="271">
        <f>+$AO$26</f>
        <v>75</v>
      </c>
      <c r="O4" s="271">
        <f>+$AQ$26</f>
        <v>20</v>
      </c>
      <c r="P4" s="271">
        <v>1</v>
      </c>
      <c r="Q4" s="274"/>
      <c r="R4" s="260"/>
      <c r="S4" s="270">
        <v>7.5</v>
      </c>
      <c r="T4" s="265" t="s">
        <v>180</v>
      </c>
      <c r="V4" s="265"/>
      <c r="W4" s="265"/>
      <c r="Y4" s="265" t="s">
        <v>173</v>
      </c>
      <c r="Z4" s="266"/>
      <c r="AA4" s="266">
        <v>13</v>
      </c>
      <c r="AB4" s="266">
        <v>8</v>
      </c>
      <c r="AC4" s="266">
        <v>2</v>
      </c>
      <c r="AD4" s="266">
        <v>3</v>
      </c>
      <c r="AE4" s="432">
        <f t="shared" si="0"/>
        <v>0.73076923076923073</v>
      </c>
      <c r="AF4" s="432"/>
      <c r="AG4" s="266">
        <v>0</v>
      </c>
      <c r="AH4" s="266">
        <v>3</v>
      </c>
      <c r="AI4" s="266">
        <v>20</v>
      </c>
      <c r="AJ4" s="266">
        <v>0</v>
      </c>
      <c r="AK4" s="266">
        <v>3</v>
      </c>
      <c r="AL4" s="57">
        <f t="shared" si="1"/>
        <v>1.5384615384615385</v>
      </c>
      <c r="AQ4" s="266"/>
      <c r="AR4" s="258"/>
    </row>
    <row r="5" spans="1:44" ht="18" x14ac:dyDescent="0.25">
      <c r="A5" s="260"/>
      <c r="B5" s="271" t="s">
        <v>616</v>
      </c>
      <c r="C5" s="272" t="s">
        <v>23</v>
      </c>
      <c r="G5" s="271">
        <v>9</v>
      </c>
      <c r="H5" s="271">
        <v>5</v>
      </c>
      <c r="I5" s="271">
        <v>1</v>
      </c>
      <c r="J5" s="271">
        <f t="shared" si="2"/>
        <v>19</v>
      </c>
      <c r="K5" s="273">
        <f t="shared" si="3"/>
        <v>0.6333333333333333</v>
      </c>
      <c r="L5" s="271">
        <f>+$AN$62</f>
        <v>47</v>
      </c>
      <c r="M5" s="271">
        <v>41</v>
      </c>
      <c r="N5" s="271">
        <f>+$AO$62</f>
        <v>76</v>
      </c>
      <c r="O5" s="271">
        <f>+$AQ$62</f>
        <v>14</v>
      </c>
      <c r="P5" s="271">
        <v>3</v>
      </c>
      <c r="Q5" s="274"/>
      <c r="R5" s="260"/>
      <c r="S5" s="270">
        <v>8</v>
      </c>
      <c r="T5" s="265" t="s">
        <v>18</v>
      </c>
      <c r="V5" s="265"/>
      <c r="W5" s="265"/>
      <c r="Y5" s="265" t="s">
        <v>177</v>
      </c>
      <c r="Z5" s="266"/>
      <c r="AA5" s="266">
        <v>15</v>
      </c>
      <c r="AB5" s="266">
        <v>6</v>
      </c>
      <c r="AC5" s="266">
        <v>5</v>
      </c>
      <c r="AD5" s="266">
        <v>4</v>
      </c>
      <c r="AE5" s="432">
        <f t="shared" si="0"/>
        <v>0.53333333333333333</v>
      </c>
      <c r="AF5" s="432"/>
      <c r="AG5" s="266">
        <v>0</v>
      </c>
      <c r="AH5" s="266">
        <v>0</v>
      </c>
      <c r="AI5" s="266">
        <v>31</v>
      </c>
      <c r="AJ5" s="266">
        <v>1</v>
      </c>
      <c r="AK5" s="266">
        <v>3</v>
      </c>
      <c r="AL5" s="57">
        <f t="shared" si="1"/>
        <v>2.0666666666666669</v>
      </c>
      <c r="AQ5" s="266"/>
      <c r="AR5" s="258"/>
    </row>
    <row r="6" spans="1:44" ht="18" x14ac:dyDescent="0.25">
      <c r="A6" s="260"/>
      <c r="B6" s="271" t="s">
        <v>617</v>
      </c>
      <c r="C6" s="272" t="s">
        <v>86</v>
      </c>
      <c r="E6" s="272"/>
      <c r="G6" s="271">
        <v>8</v>
      </c>
      <c r="H6" s="271">
        <v>6</v>
      </c>
      <c r="I6" s="271">
        <v>1</v>
      </c>
      <c r="J6" s="271">
        <f t="shared" si="2"/>
        <v>17</v>
      </c>
      <c r="K6" s="273">
        <f t="shared" si="3"/>
        <v>0.56666666666666665</v>
      </c>
      <c r="L6" s="271">
        <f>+$AN$50</f>
        <v>42</v>
      </c>
      <c r="M6" s="271">
        <v>26</v>
      </c>
      <c r="N6" s="271">
        <f>+$AO$50</f>
        <v>68</v>
      </c>
      <c r="O6" s="271">
        <f>+$AQ$50</f>
        <v>20</v>
      </c>
      <c r="P6" s="271">
        <v>2</v>
      </c>
      <c r="Q6" s="274"/>
      <c r="R6" s="260"/>
      <c r="S6" s="270">
        <v>7.5</v>
      </c>
      <c r="T6" s="265" t="s">
        <v>149</v>
      </c>
      <c r="V6" s="265"/>
      <c r="W6" s="265"/>
      <c r="Y6" s="265" t="s">
        <v>23</v>
      </c>
      <c r="Z6" s="266"/>
      <c r="AA6" s="266">
        <v>14</v>
      </c>
      <c r="AB6" s="266">
        <v>8</v>
      </c>
      <c r="AC6" s="266">
        <v>5</v>
      </c>
      <c r="AD6" s="266">
        <v>1</v>
      </c>
      <c r="AE6" s="432">
        <f t="shared" si="0"/>
        <v>0.6071428571428571</v>
      </c>
      <c r="AF6" s="432"/>
      <c r="AG6" s="266">
        <v>0</v>
      </c>
      <c r="AH6" s="266">
        <v>1</v>
      </c>
      <c r="AI6" s="266">
        <v>39</v>
      </c>
      <c r="AJ6" s="266">
        <v>1</v>
      </c>
      <c r="AK6" s="266">
        <v>1</v>
      </c>
      <c r="AL6" s="57">
        <f t="shared" si="1"/>
        <v>2.7857142857142856</v>
      </c>
      <c r="AQ6" s="266"/>
      <c r="AR6" s="258"/>
    </row>
    <row r="7" spans="1:44" ht="18" x14ac:dyDescent="0.25">
      <c r="A7" s="260"/>
      <c r="B7" s="271" t="s">
        <v>618</v>
      </c>
      <c r="C7" s="272" t="s">
        <v>172</v>
      </c>
      <c r="G7" s="271">
        <v>6</v>
      </c>
      <c r="H7" s="271">
        <v>5</v>
      </c>
      <c r="I7" s="271">
        <v>4</v>
      </c>
      <c r="J7" s="271">
        <f t="shared" si="2"/>
        <v>16</v>
      </c>
      <c r="K7" s="273">
        <f t="shared" si="3"/>
        <v>0.53333333333333333</v>
      </c>
      <c r="L7" s="271">
        <f>+$AA$38</f>
        <v>38</v>
      </c>
      <c r="M7" s="271">
        <v>32</v>
      </c>
      <c r="N7" s="271">
        <f>+$AB$38</f>
        <v>55</v>
      </c>
      <c r="O7" s="271">
        <f>+$AD$38</f>
        <v>18</v>
      </c>
      <c r="P7" s="271">
        <v>4</v>
      </c>
      <c r="Q7" s="274"/>
      <c r="R7" s="260"/>
      <c r="S7" s="270">
        <v>7</v>
      </c>
      <c r="T7" s="265" t="s">
        <v>24</v>
      </c>
      <c r="V7" s="265"/>
      <c r="W7" s="265"/>
      <c r="Y7" s="265" t="s">
        <v>25</v>
      </c>
      <c r="Z7" s="266"/>
      <c r="AA7" s="266">
        <v>15</v>
      </c>
      <c r="AB7" s="266">
        <v>7</v>
      </c>
      <c r="AC7" s="266">
        <v>7</v>
      </c>
      <c r="AD7" s="266">
        <v>1</v>
      </c>
      <c r="AE7" s="432">
        <f t="shared" si="0"/>
        <v>0.5</v>
      </c>
      <c r="AF7" s="432"/>
      <c r="AG7" s="266">
        <v>2</v>
      </c>
      <c r="AH7" s="266">
        <v>0</v>
      </c>
      <c r="AI7" s="266">
        <v>47</v>
      </c>
      <c r="AJ7" s="266">
        <v>1</v>
      </c>
      <c r="AK7" s="266">
        <v>1</v>
      </c>
      <c r="AL7" s="57">
        <f t="shared" si="1"/>
        <v>3.1333333333333333</v>
      </c>
      <c r="AQ7" s="266"/>
      <c r="AR7" s="258"/>
    </row>
    <row r="8" spans="1:44" ht="18" x14ac:dyDescent="0.25">
      <c r="A8" s="260"/>
      <c r="B8" s="271" t="s">
        <v>619</v>
      </c>
      <c r="C8" s="272" t="s">
        <v>53</v>
      </c>
      <c r="E8" s="272"/>
      <c r="G8" s="271">
        <v>7</v>
      </c>
      <c r="H8" s="271">
        <v>7</v>
      </c>
      <c r="I8" s="271">
        <v>1</v>
      </c>
      <c r="J8" s="271">
        <f t="shared" si="2"/>
        <v>15</v>
      </c>
      <c r="K8" s="273">
        <f t="shared" si="3"/>
        <v>0.5</v>
      </c>
      <c r="L8" s="271">
        <f>+$AA$50</f>
        <v>51</v>
      </c>
      <c r="M8" s="271">
        <v>48</v>
      </c>
      <c r="N8" s="271">
        <f>+$AB$50</f>
        <v>69</v>
      </c>
      <c r="O8" s="271">
        <f>+$AD$50</f>
        <v>24</v>
      </c>
      <c r="P8" s="271">
        <v>5</v>
      </c>
      <c r="Q8" s="274"/>
      <c r="R8" s="260"/>
      <c r="S8" s="270">
        <v>8</v>
      </c>
      <c r="T8" s="265" t="s">
        <v>126</v>
      </c>
      <c r="V8" s="265"/>
      <c r="W8" s="265"/>
      <c r="Y8" s="265" t="s">
        <v>21</v>
      </c>
      <c r="Z8" s="266"/>
      <c r="AA8" s="266">
        <v>15</v>
      </c>
      <c r="AB8" s="266">
        <v>3</v>
      </c>
      <c r="AC8" s="266">
        <v>10</v>
      </c>
      <c r="AD8" s="266">
        <v>2</v>
      </c>
      <c r="AE8" s="432">
        <f t="shared" si="0"/>
        <v>0.26666666666666666</v>
      </c>
      <c r="AF8" s="432"/>
      <c r="AG8" s="266">
        <v>0</v>
      </c>
      <c r="AH8" s="266">
        <v>0</v>
      </c>
      <c r="AI8" s="266">
        <v>49</v>
      </c>
      <c r="AJ8" s="266">
        <v>1</v>
      </c>
      <c r="AK8" s="266">
        <v>0</v>
      </c>
      <c r="AL8" s="57">
        <f t="shared" si="1"/>
        <v>3.2666666666666666</v>
      </c>
      <c r="AQ8" s="266"/>
      <c r="AR8" s="258"/>
    </row>
    <row r="9" spans="1:44" ht="18" x14ac:dyDescent="0.25">
      <c r="A9" s="260"/>
      <c r="B9" s="271" t="s">
        <v>620</v>
      </c>
      <c r="C9" s="272" t="s">
        <v>15</v>
      </c>
      <c r="E9" s="272"/>
      <c r="G9" s="271">
        <v>4</v>
      </c>
      <c r="H9" s="271">
        <v>6</v>
      </c>
      <c r="I9" s="271">
        <v>5</v>
      </c>
      <c r="J9" s="271">
        <f t="shared" si="2"/>
        <v>13</v>
      </c>
      <c r="K9" s="273">
        <f t="shared" si="3"/>
        <v>0.43333333333333335</v>
      </c>
      <c r="L9" s="271">
        <f>+$AN$38</f>
        <v>52</v>
      </c>
      <c r="M9" s="271">
        <v>52</v>
      </c>
      <c r="N9" s="271">
        <f>+$AO$38</f>
        <v>73</v>
      </c>
      <c r="O9" s="271">
        <f>+$AQ$38</f>
        <v>12</v>
      </c>
      <c r="P9" s="271">
        <v>6</v>
      </c>
      <c r="Q9" s="274"/>
      <c r="R9" s="260"/>
      <c r="S9" s="270">
        <v>7</v>
      </c>
      <c r="T9" s="265" t="s">
        <v>22</v>
      </c>
      <c r="V9" s="265"/>
      <c r="W9" s="265"/>
      <c r="Y9" s="265" t="s">
        <v>15</v>
      </c>
      <c r="Z9" s="266"/>
      <c r="AA9" s="266">
        <v>14</v>
      </c>
      <c r="AB9" s="266">
        <v>4</v>
      </c>
      <c r="AC9" s="266">
        <v>6</v>
      </c>
      <c r="AD9" s="266">
        <v>4</v>
      </c>
      <c r="AE9" s="432">
        <f t="shared" si="0"/>
        <v>0.42857142857142855</v>
      </c>
      <c r="AF9" s="432"/>
      <c r="AG9" s="266">
        <v>0</v>
      </c>
      <c r="AH9" s="266">
        <v>1</v>
      </c>
      <c r="AI9" s="266">
        <v>49</v>
      </c>
      <c r="AJ9" s="266">
        <v>0</v>
      </c>
      <c r="AK9" s="266">
        <v>0</v>
      </c>
      <c r="AL9" s="57">
        <f t="shared" si="1"/>
        <v>3.5</v>
      </c>
      <c r="AQ9" s="266"/>
      <c r="AR9" s="258"/>
    </row>
    <row r="10" spans="1:44" ht="18" x14ac:dyDescent="0.25">
      <c r="A10" s="274"/>
      <c r="B10" s="271" t="s">
        <v>621</v>
      </c>
      <c r="C10" s="272" t="s">
        <v>51</v>
      </c>
      <c r="G10" s="271">
        <v>3</v>
      </c>
      <c r="H10" s="271">
        <v>9</v>
      </c>
      <c r="I10" s="271">
        <v>3</v>
      </c>
      <c r="J10" s="271">
        <f t="shared" si="2"/>
        <v>9</v>
      </c>
      <c r="K10" s="273">
        <f t="shared" si="3"/>
        <v>0.3</v>
      </c>
      <c r="L10" s="271">
        <f>+$AA$26</f>
        <v>33</v>
      </c>
      <c r="M10" s="271">
        <v>57</v>
      </c>
      <c r="N10" s="271">
        <f>+$AB$26</f>
        <v>41</v>
      </c>
      <c r="O10" s="271">
        <f>+$AD$26</f>
        <v>8</v>
      </c>
      <c r="P10" s="271">
        <v>8</v>
      </c>
      <c r="Q10" s="274"/>
      <c r="R10" s="274"/>
      <c r="S10" s="270">
        <v>7.5</v>
      </c>
      <c r="T10" s="265" t="s">
        <v>127</v>
      </c>
      <c r="V10" s="265"/>
      <c r="W10" s="265"/>
      <c r="Y10" s="265" t="s">
        <v>19</v>
      </c>
      <c r="Z10" s="266"/>
      <c r="AA10" s="266">
        <v>15</v>
      </c>
      <c r="AB10" s="266">
        <v>3</v>
      </c>
      <c r="AC10" s="266">
        <v>9</v>
      </c>
      <c r="AD10" s="266">
        <v>3</v>
      </c>
      <c r="AE10" s="432">
        <f t="shared" si="0"/>
        <v>0.3</v>
      </c>
      <c r="AF10" s="432"/>
      <c r="AG10" s="266">
        <v>0</v>
      </c>
      <c r="AH10" s="266">
        <v>1</v>
      </c>
      <c r="AI10" s="266">
        <v>56</v>
      </c>
      <c r="AJ10" s="266">
        <v>1</v>
      </c>
      <c r="AK10" s="266">
        <v>0</v>
      </c>
      <c r="AL10" s="57">
        <f t="shared" si="1"/>
        <v>3.7333333333333334</v>
      </c>
      <c r="AQ10" s="266"/>
      <c r="AR10" s="258"/>
    </row>
    <row r="11" spans="1:44" ht="18.75" thickBot="1" x14ac:dyDescent="0.3">
      <c r="A11" s="274"/>
      <c r="B11" s="271" t="s">
        <v>700</v>
      </c>
      <c r="C11" s="272" t="s">
        <v>21</v>
      </c>
      <c r="E11" s="272"/>
      <c r="G11" s="271">
        <v>3</v>
      </c>
      <c r="H11" s="271">
        <v>10</v>
      </c>
      <c r="I11" s="271">
        <v>2</v>
      </c>
      <c r="J11" s="271">
        <f t="shared" si="2"/>
        <v>8</v>
      </c>
      <c r="K11" s="273">
        <f t="shared" si="3"/>
        <v>0.26666666666666666</v>
      </c>
      <c r="L11" s="271">
        <f>+$AA$62</f>
        <v>19</v>
      </c>
      <c r="M11" s="271">
        <v>50</v>
      </c>
      <c r="N11" s="271">
        <f>+$AB$62</f>
        <v>23</v>
      </c>
      <c r="O11" s="271">
        <f>+$AD$62</f>
        <v>16</v>
      </c>
      <c r="P11" s="271">
        <v>7</v>
      </c>
      <c r="Q11" s="274"/>
      <c r="R11" s="274"/>
      <c r="T11" s="265" t="s">
        <v>26</v>
      </c>
      <c r="V11" s="265"/>
      <c r="W11" s="265"/>
      <c r="Y11" s="265"/>
      <c r="Z11" s="266"/>
      <c r="AA11" s="266">
        <f>+AA127</f>
        <v>8.5</v>
      </c>
      <c r="AB11" s="266">
        <f>+AB127</f>
        <v>5</v>
      </c>
      <c r="AC11" s="266">
        <f>+AC127</f>
        <v>3</v>
      </c>
      <c r="AD11" s="266">
        <f>+AD127</f>
        <v>1</v>
      </c>
      <c r="AE11" s="432">
        <f>+AE127</f>
        <v>0.6470588235294118</v>
      </c>
      <c r="AF11" s="432"/>
      <c r="AG11" s="266">
        <f t="shared" ref="AG11:AL11" si="4">+AG127</f>
        <v>2</v>
      </c>
      <c r="AH11" s="266">
        <f t="shared" si="4"/>
        <v>0</v>
      </c>
      <c r="AI11" s="266">
        <f t="shared" si="4"/>
        <v>18</v>
      </c>
      <c r="AJ11" s="266">
        <f t="shared" si="4"/>
        <v>0</v>
      </c>
      <c r="AK11" s="266">
        <f t="shared" si="4"/>
        <v>0</v>
      </c>
      <c r="AL11" s="57">
        <f t="shared" si="4"/>
        <v>2.1176470588235294</v>
      </c>
      <c r="AM11" s="265"/>
      <c r="AR11" s="258"/>
    </row>
    <row r="12" spans="1:44" ht="18" x14ac:dyDescent="0.25">
      <c r="A12" s="274"/>
      <c r="B12" s="275"/>
      <c r="C12" s="275"/>
      <c r="D12" s="275"/>
      <c r="E12" s="276"/>
      <c r="F12" s="275"/>
      <c r="G12" s="277">
        <f>SUM(G4:G11)</f>
        <v>50</v>
      </c>
      <c r="H12" s="277">
        <f>SUM(H4:H11)</f>
        <v>50</v>
      </c>
      <c r="I12" s="277">
        <f>SUM(I4:I11)</f>
        <v>20</v>
      </c>
      <c r="J12" s="277"/>
      <c r="K12" s="277"/>
      <c r="L12" s="277">
        <f>SUM(L4:L11)</f>
        <v>329</v>
      </c>
      <c r="M12" s="277">
        <f>SUM(M4:M11)</f>
        <v>329</v>
      </c>
      <c r="N12" s="277">
        <f>SUM(N4:N11)</f>
        <v>480</v>
      </c>
      <c r="O12" s="277">
        <f>SUM(O4:O11)</f>
        <v>132</v>
      </c>
      <c r="P12" s="277"/>
      <c r="Q12" s="274"/>
      <c r="R12" s="274"/>
      <c r="S12" s="276"/>
      <c r="T12" s="276"/>
      <c r="U12" s="278" t="s">
        <v>27</v>
      </c>
      <c r="V12" s="276"/>
      <c r="W12" s="276"/>
      <c r="X12" s="276"/>
      <c r="Y12" s="278"/>
      <c r="Z12" s="279"/>
      <c r="AA12" s="279">
        <f t="shared" ref="AA12:AD12" si="5">SUM(AA3:AA11)</f>
        <v>120</v>
      </c>
      <c r="AB12" s="279">
        <f t="shared" si="5"/>
        <v>50</v>
      </c>
      <c r="AC12" s="279">
        <f t="shared" si="5"/>
        <v>50</v>
      </c>
      <c r="AD12" s="279">
        <f t="shared" si="5"/>
        <v>20</v>
      </c>
      <c r="AE12" s="279"/>
      <c r="AF12" s="279"/>
      <c r="AG12" s="279">
        <f t="shared" ref="AG12:AK12" si="6">SUM(AG3:AG11)</f>
        <v>4</v>
      </c>
      <c r="AH12" s="279">
        <f t="shared" si="6"/>
        <v>6</v>
      </c>
      <c r="AI12" s="279">
        <f t="shared" si="6"/>
        <v>324</v>
      </c>
      <c r="AJ12" s="279">
        <f t="shared" si="6"/>
        <v>5</v>
      </c>
      <c r="AK12" s="279">
        <f t="shared" si="6"/>
        <v>12</v>
      </c>
      <c r="AL12" s="280">
        <f>+AI12/AA12</f>
        <v>2.7</v>
      </c>
      <c r="AR12" s="258"/>
    </row>
    <row r="13" spans="1:44" ht="15.75" x14ac:dyDescent="0.25">
      <c r="A13" s="281"/>
      <c r="B13" s="282"/>
      <c r="C13" s="282"/>
      <c r="D13" s="282"/>
      <c r="P13" s="282"/>
      <c r="Q13" s="281"/>
      <c r="R13" s="281"/>
      <c r="AR13" s="258"/>
    </row>
    <row r="14" spans="1:44" ht="15.95" customHeight="1" thickBot="1" x14ac:dyDescent="0.3">
      <c r="A14" s="281"/>
      <c r="B14" s="62" t="str">
        <f>"Summary for Week "&amp;TEXT(C2,"##")&amp;":"</f>
        <v>Summary for Week 15:</v>
      </c>
      <c r="C14" s="62"/>
      <c r="D14" s="62"/>
      <c r="E14" s="437">
        <v>44256</v>
      </c>
      <c r="F14" s="437"/>
      <c r="G14" s="283" t="s">
        <v>128</v>
      </c>
      <c r="H14" s="283" t="s">
        <v>33</v>
      </c>
      <c r="I14" s="283" t="s">
        <v>170</v>
      </c>
      <c r="J14" s="284"/>
      <c r="K14" s="284"/>
      <c r="L14" s="283" t="s">
        <v>169</v>
      </c>
      <c r="M14" s="284"/>
      <c r="N14" s="284"/>
      <c r="O14" s="284"/>
      <c r="P14" s="284"/>
      <c r="Q14" s="281"/>
      <c r="R14" s="281"/>
      <c r="S14" s="266" t="s">
        <v>310</v>
      </c>
      <c r="T14" s="265" t="s">
        <v>152</v>
      </c>
      <c r="U14" s="265"/>
      <c r="V14" s="265"/>
      <c r="W14" s="265"/>
      <c r="X14" s="265" t="s">
        <v>311</v>
      </c>
      <c r="Y14" s="264" t="s">
        <v>29</v>
      </c>
      <c r="Z14" s="266" t="s">
        <v>4</v>
      </c>
      <c r="AA14" s="266" t="s">
        <v>30</v>
      </c>
      <c r="AB14" s="266" t="s">
        <v>31</v>
      </c>
      <c r="AC14" s="266" t="s">
        <v>32</v>
      </c>
      <c r="AD14" s="266" t="s">
        <v>3</v>
      </c>
      <c r="AF14" s="266" t="s">
        <v>310</v>
      </c>
      <c r="AG14" s="265" t="s">
        <v>152</v>
      </c>
      <c r="AH14" s="265"/>
      <c r="AI14" s="265"/>
      <c r="AJ14" s="265"/>
      <c r="AK14" s="265" t="s">
        <v>311</v>
      </c>
      <c r="AL14" s="264" t="s">
        <v>29</v>
      </c>
      <c r="AM14" s="266" t="s">
        <v>4</v>
      </c>
      <c r="AN14" s="266" t="s">
        <v>30</v>
      </c>
      <c r="AO14" s="266" t="s">
        <v>31</v>
      </c>
      <c r="AP14" s="266" t="s">
        <v>32</v>
      </c>
      <c r="AQ14" s="266" t="s">
        <v>3</v>
      </c>
      <c r="AR14" s="258"/>
    </row>
    <row r="15" spans="1:44" ht="15.95" customHeight="1" x14ac:dyDescent="0.25">
      <c r="A15" s="281"/>
      <c r="B15" s="285" t="s">
        <v>56</v>
      </c>
      <c r="C15" s="272" t="s">
        <v>185</v>
      </c>
      <c r="E15" s="265"/>
      <c r="F15" s="265"/>
      <c r="G15" s="271">
        <v>1</v>
      </c>
      <c r="H15" s="266">
        <v>2</v>
      </c>
      <c r="I15" s="265" t="s">
        <v>593</v>
      </c>
      <c r="J15" s="265"/>
      <c r="K15" s="265"/>
      <c r="L15" s="265" t="s">
        <v>553</v>
      </c>
      <c r="M15" s="265"/>
      <c r="N15" s="265"/>
      <c r="O15" s="265"/>
      <c r="P15" s="265"/>
      <c r="Q15" s="281"/>
      <c r="R15" s="281"/>
      <c r="S15" s="286" t="s">
        <v>51</v>
      </c>
      <c r="T15" s="286"/>
      <c r="U15" s="286"/>
      <c r="V15" s="286"/>
      <c r="W15" s="286"/>
      <c r="X15" s="287" t="s">
        <v>52</v>
      </c>
      <c r="Z15" s="279">
        <v>34</v>
      </c>
      <c r="AA15" s="279">
        <v>9</v>
      </c>
      <c r="AB15" s="279">
        <v>9</v>
      </c>
      <c r="AC15" s="279">
        <f t="shared" ref="AC15:AC25" si="7">+AA15+AB15</f>
        <v>18</v>
      </c>
      <c r="AD15" s="279">
        <v>0</v>
      </c>
      <c r="AE15" s="258"/>
      <c r="AF15" s="286" t="s">
        <v>173</v>
      </c>
      <c r="AG15" s="286"/>
      <c r="AH15" s="286"/>
      <c r="AI15" s="286"/>
      <c r="AJ15" s="288"/>
      <c r="AK15" s="287" t="s">
        <v>178</v>
      </c>
      <c r="AM15" s="279">
        <v>12</v>
      </c>
      <c r="AN15" s="279">
        <v>14</v>
      </c>
      <c r="AO15" s="279">
        <v>4</v>
      </c>
      <c r="AP15" s="279">
        <f t="shared" ref="AP15:AP25" si="8">+AN15+AO15</f>
        <v>18</v>
      </c>
      <c r="AQ15" s="279">
        <v>2</v>
      </c>
      <c r="AR15" s="258"/>
    </row>
    <row r="16" spans="1:44" ht="15.95" customHeight="1" x14ac:dyDescent="0.25">
      <c r="A16" s="281"/>
      <c r="B16" s="266" t="s">
        <v>36</v>
      </c>
      <c r="C16" s="265" t="s">
        <v>594</v>
      </c>
      <c r="D16" s="289"/>
      <c r="E16" s="265"/>
      <c r="F16" s="265"/>
      <c r="G16" s="271"/>
      <c r="H16" s="266"/>
      <c r="I16" s="265"/>
      <c r="J16" s="265"/>
      <c r="K16" s="265"/>
      <c r="L16" s="265"/>
      <c r="M16" s="265"/>
      <c r="N16" s="265"/>
      <c r="O16" s="265"/>
      <c r="P16" s="265"/>
      <c r="Q16" s="281"/>
      <c r="R16" s="281"/>
      <c r="S16" s="270">
        <v>8.5</v>
      </c>
      <c r="T16" s="265" t="s">
        <v>72</v>
      </c>
      <c r="U16" s="265"/>
      <c r="V16" s="265"/>
      <c r="W16" s="265"/>
      <c r="X16" s="266">
        <v>13</v>
      </c>
      <c r="Y16" s="265" t="s">
        <v>306</v>
      </c>
      <c r="Z16" s="266">
        <v>13</v>
      </c>
      <c r="AA16" s="266">
        <v>8</v>
      </c>
      <c r="AB16" s="266">
        <v>7</v>
      </c>
      <c r="AC16" s="266">
        <f t="shared" si="7"/>
        <v>15</v>
      </c>
      <c r="AD16" s="266">
        <v>0</v>
      </c>
      <c r="AE16" s="258"/>
      <c r="AF16" s="270">
        <v>9</v>
      </c>
      <c r="AG16" s="265" t="s">
        <v>158</v>
      </c>
      <c r="AH16" s="265"/>
      <c r="AI16" s="265"/>
      <c r="AJ16" s="270"/>
      <c r="AK16" s="266">
        <v>9</v>
      </c>
      <c r="AL16" s="289" t="s">
        <v>179</v>
      </c>
      <c r="AM16" s="266">
        <v>15</v>
      </c>
      <c r="AN16" s="266">
        <v>19</v>
      </c>
      <c r="AO16" s="266">
        <v>8</v>
      </c>
      <c r="AP16" s="266">
        <f t="shared" si="8"/>
        <v>27</v>
      </c>
      <c r="AQ16" s="266">
        <v>2</v>
      </c>
      <c r="AR16" s="258"/>
    </row>
    <row r="17" spans="1:44" ht="15.95" customHeight="1" x14ac:dyDescent="0.25">
      <c r="A17" s="281"/>
      <c r="C17" s="265" t="s">
        <v>595</v>
      </c>
      <c r="H17" s="266"/>
      <c r="I17" s="265"/>
      <c r="J17" s="265"/>
      <c r="K17" s="265"/>
      <c r="L17" s="265"/>
      <c r="M17" s="265"/>
      <c r="N17" s="265"/>
      <c r="O17" s="265"/>
      <c r="P17" s="265"/>
      <c r="Q17" s="281"/>
      <c r="R17" s="281"/>
      <c r="S17" s="270">
        <v>7</v>
      </c>
      <c r="T17" s="265" t="s">
        <v>58</v>
      </c>
      <c r="U17" s="265"/>
      <c r="V17" s="265"/>
      <c r="W17" s="265"/>
      <c r="X17" s="266">
        <v>6</v>
      </c>
      <c r="Y17" s="265" t="s">
        <v>306</v>
      </c>
      <c r="Z17" s="266">
        <v>15</v>
      </c>
      <c r="AA17" s="266">
        <v>1</v>
      </c>
      <c r="AB17" s="266">
        <v>7</v>
      </c>
      <c r="AC17" s="266">
        <f t="shared" si="7"/>
        <v>8</v>
      </c>
      <c r="AD17" s="266">
        <v>0</v>
      </c>
      <c r="AE17" s="258"/>
      <c r="AF17" s="270">
        <v>7.5</v>
      </c>
      <c r="AG17" s="265" t="s">
        <v>37</v>
      </c>
      <c r="AH17" s="265"/>
      <c r="AI17" s="265"/>
      <c r="AJ17" s="270"/>
      <c r="AK17" s="266">
        <v>4</v>
      </c>
      <c r="AL17" s="289" t="s">
        <v>179</v>
      </c>
      <c r="AM17" s="266">
        <v>15</v>
      </c>
      <c r="AN17" s="266">
        <v>4</v>
      </c>
      <c r="AO17" s="266">
        <v>13</v>
      </c>
      <c r="AP17" s="266">
        <f t="shared" si="8"/>
        <v>17</v>
      </c>
      <c r="AQ17" s="266">
        <v>4</v>
      </c>
      <c r="AR17" s="258"/>
    </row>
    <row r="18" spans="1:44" ht="15.95" customHeight="1" x14ac:dyDescent="0.25">
      <c r="A18" s="281"/>
      <c r="Q18" s="281"/>
      <c r="R18" s="281"/>
      <c r="S18" s="270">
        <v>9</v>
      </c>
      <c r="T18" s="265" t="s">
        <v>117</v>
      </c>
      <c r="U18" s="265"/>
      <c r="V18" s="265"/>
      <c r="W18" s="265"/>
      <c r="X18" s="266">
        <v>4</v>
      </c>
      <c r="Y18" s="265" t="s">
        <v>306</v>
      </c>
      <c r="Z18" s="266">
        <v>9</v>
      </c>
      <c r="AA18" s="266">
        <v>5</v>
      </c>
      <c r="AB18" s="266">
        <v>2</v>
      </c>
      <c r="AC18" s="266">
        <f t="shared" si="7"/>
        <v>7</v>
      </c>
      <c r="AD18" s="266">
        <v>2</v>
      </c>
      <c r="AE18" s="258"/>
      <c r="AF18" s="270">
        <v>9</v>
      </c>
      <c r="AG18" s="265" t="s">
        <v>134</v>
      </c>
      <c r="AH18" s="265"/>
      <c r="AI18" s="265"/>
      <c r="AJ18" s="270"/>
      <c r="AK18" s="266">
        <v>3</v>
      </c>
      <c r="AL18" s="289" t="s">
        <v>179</v>
      </c>
      <c r="AM18" s="266">
        <v>13</v>
      </c>
      <c r="AN18" s="266">
        <v>7</v>
      </c>
      <c r="AO18" s="266">
        <v>5</v>
      </c>
      <c r="AP18" s="266">
        <f t="shared" si="8"/>
        <v>12</v>
      </c>
      <c r="AQ18" s="266">
        <v>0</v>
      </c>
      <c r="AR18" s="258"/>
    </row>
    <row r="19" spans="1:44" ht="15.95" customHeight="1" x14ac:dyDescent="0.25">
      <c r="A19" s="281"/>
      <c r="B19" s="266" t="s">
        <v>60</v>
      </c>
      <c r="C19" s="272" t="s">
        <v>186</v>
      </c>
      <c r="E19" s="265"/>
      <c r="F19" s="265"/>
      <c r="G19" s="271">
        <v>0</v>
      </c>
      <c r="H19" s="266"/>
      <c r="I19" s="265"/>
      <c r="L19" s="265"/>
      <c r="M19" s="265"/>
      <c r="N19" s="265"/>
      <c r="Q19" s="281"/>
      <c r="R19" s="281"/>
      <c r="S19" s="270">
        <v>6.5</v>
      </c>
      <c r="T19" s="265" t="s">
        <v>99</v>
      </c>
      <c r="U19" s="265"/>
      <c r="V19" s="265"/>
      <c r="W19" s="265"/>
      <c r="X19" s="266">
        <v>11</v>
      </c>
      <c r="Y19" s="265" t="s">
        <v>306</v>
      </c>
      <c r="Z19" s="266">
        <v>12</v>
      </c>
      <c r="AA19" s="266">
        <v>4</v>
      </c>
      <c r="AB19" s="266">
        <v>3</v>
      </c>
      <c r="AC19" s="266">
        <f t="shared" si="7"/>
        <v>7</v>
      </c>
      <c r="AD19" s="266">
        <v>2</v>
      </c>
      <c r="AE19" s="258"/>
      <c r="AF19" s="270">
        <v>8</v>
      </c>
      <c r="AG19" s="265" t="s">
        <v>96</v>
      </c>
      <c r="AH19" s="265"/>
      <c r="AI19" s="265"/>
      <c r="AJ19" s="270"/>
      <c r="AK19" s="266">
        <v>11</v>
      </c>
      <c r="AL19" s="289" t="s">
        <v>179</v>
      </c>
      <c r="AM19" s="266">
        <v>8</v>
      </c>
      <c r="AN19" s="266">
        <v>1</v>
      </c>
      <c r="AO19" s="266">
        <v>8</v>
      </c>
      <c r="AP19" s="266">
        <f t="shared" si="8"/>
        <v>9</v>
      </c>
      <c r="AQ19" s="266">
        <v>0</v>
      </c>
      <c r="AR19" s="258"/>
    </row>
    <row r="20" spans="1:44" ht="15.95" customHeight="1" x14ac:dyDescent="0.25">
      <c r="A20" s="281"/>
      <c r="B20" s="266" t="s">
        <v>36</v>
      </c>
      <c r="C20" s="265" t="s">
        <v>596</v>
      </c>
      <c r="D20" s="289"/>
      <c r="E20" s="265"/>
      <c r="F20" s="265"/>
      <c r="G20" s="271"/>
      <c r="H20" s="266"/>
      <c r="I20" s="265"/>
      <c r="L20" s="265"/>
      <c r="M20" s="265"/>
      <c r="N20" s="265"/>
      <c r="Q20" s="281"/>
      <c r="R20" s="281"/>
      <c r="S20" s="270">
        <v>7</v>
      </c>
      <c r="T20" s="265" t="s">
        <v>47</v>
      </c>
      <c r="U20" s="265"/>
      <c r="V20" s="265"/>
      <c r="W20" s="265"/>
      <c r="X20" s="266">
        <v>10</v>
      </c>
      <c r="Y20" s="265" t="s">
        <v>306</v>
      </c>
      <c r="Z20" s="266">
        <v>11</v>
      </c>
      <c r="AA20" s="266">
        <v>3</v>
      </c>
      <c r="AB20" s="266">
        <v>2</v>
      </c>
      <c r="AC20" s="266">
        <f t="shared" si="7"/>
        <v>5</v>
      </c>
      <c r="AD20" s="266">
        <v>2</v>
      </c>
      <c r="AE20" s="258"/>
      <c r="AF20" s="270">
        <v>7.5</v>
      </c>
      <c r="AG20" s="265" t="s">
        <v>57</v>
      </c>
      <c r="AH20" s="265"/>
      <c r="AI20" s="265"/>
      <c r="AJ20" s="270"/>
      <c r="AK20" s="266">
        <v>10</v>
      </c>
      <c r="AL20" s="289" t="s">
        <v>179</v>
      </c>
      <c r="AM20" s="266">
        <v>15</v>
      </c>
      <c r="AN20" s="266">
        <v>1</v>
      </c>
      <c r="AO20" s="266">
        <v>8</v>
      </c>
      <c r="AP20" s="266">
        <f t="shared" si="8"/>
        <v>9</v>
      </c>
      <c r="AQ20" s="266">
        <v>0</v>
      </c>
      <c r="AR20" s="258"/>
    </row>
    <row r="21" spans="1:44" ht="15.95" customHeight="1" x14ac:dyDescent="0.25">
      <c r="A21" s="281"/>
      <c r="B21" s="290"/>
      <c r="C21" s="291"/>
      <c r="D21" s="291"/>
      <c r="E21" s="291"/>
      <c r="F21" s="291"/>
      <c r="G21" s="291"/>
      <c r="H21" s="291"/>
      <c r="I21" s="291"/>
      <c r="J21" s="284"/>
      <c r="K21" s="284"/>
      <c r="L21" s="284"/>
      <c r="M21" s="284"/>
      <c r="N21" s="284"/>
      <c r="O21" s="284"/>
      <c r="P21" s="284"/>
      <c r="Q21" s="281"/>
      <c r="R21" s="281"/>
      <c r="S21" s="270">
        <v>6.5</v>
      </c>
      <c r="T21" s="265" t="s">
        <v>75</v>
      </c>
      <c r="U21" s="265"/>
      <c r="V21" s="265"/>
      <c r="W21" s="265"/>
      <c r="X21" s="266">
        <v>5</v>
      </c>
      <c r="Y21" s="265" t="s">
        <v>306</v>
      </c>
      <c r="Z21" s="266">
        <v>12</v>
      </c>
      <c r="AA21" s="266">
        <v>2</v>
      </c>
      <c r="AB21" s="266">
        <v>2</v>
      </c>
      <c r="AC21" s="266">
        <f t="shared" si="7"/>
        <v>4</v>
      </c>
      <c r="AD21" s="266">
        <v>0</v>
      </c>
      <c r="AE21" s="258"/>
      <c r="AF21" s="270">
        <v>7</v>
      </c>
      <c r="AG21" s="265" t="s">
        <v>49</v>
      </c>
      <c r="AH21" s="265"/>
      <c r="AI21" s="265"/>
      <c r="AJ21" s="270"/>
      <c r="AK21" s="266">
        <v>12</v>
      </c>
      <c r="AL21" s="289" t="s">
        <v>179</v>
      </c>
      <c r="AM21" s="266">
        <v>15</v>
      </c>
      <c r="AN21" s="266">
        <v>1</v>
      </c>
      <c r="AO21" s="266">
        <v>8</v>
      </c>
      <c r="AP21" s="266">
        <f t="shared" si="8"/>
        <v>9</v>
      </c>
      <c r="AQ21" s="266">
        <v>4</v>
      </c>
      <c r="AR21" s="258"/>
    </row>
    <row r="22" spans="1:44" ht="15.95" customHeight="1" x14ac:dyDescent="0.25">
      <c r="A22" s="281"/>
      <c r="B22" s="285" t="s">
        <v>65</v>
      </c>
      <c r="C22" s="272" t="s">
        <v>125</v>
      </c>
      <c r="E22" s="265"/>
      <c r="F22" s="265"/>
      <c r="G22" s="271">
        <v>4</v>
      </c>
      <c r="H22" s="266">
        <v>1</v>
      </c>
      <c r="I22" s="265" t="s">
        <v>154</v>
      </c>
      <c r="J22" s="265"/>
      <c r="K22" s="265"/>
      <c r="L22" s="265" t="s">
        <v>608</v>
      </c>
      <c r="M22" s="265"/>
      <c r="N22" s="265"/>
      <c r="O22" s="265"/>
      <c r="P22" s="265"/>
      <c r="Q22" s="281"/>
      <c r="R22" s="281"/>
      <c r="S22" s="270">
        <v>9</v>
      </c>
      <c r="T22" s="265" t="s">
        <v>133</v>
      </c>
      <c r="U22" s="265"/>
      <c r="V22" s="265"/>
      <c r="W22" s="265"/>
      <c r="X22" s="266">
        <v>7</v>
      </c>
      <c r="Y22" s="265" t="s">
        <v>306</v>
      </c>
      <c r="Z22" s="266">
        <v>5</v>
      </c>
      <c r="AA22" s="266">
        <v>1</v>
      </c>
      <c r="AB22" s="266">
        <v>3</v>
      </c>
      <c r="AC22" s="266">
        <f t="shared" si="7"/>
        <v>4</v>
      </c>
      <c r="AD22" s="266">
        <v>2</v>
      </c>
      <c r="AE22" s="258"/>
      <c r="AF22" s="270">
        <v>7</v>
      </c>
      <c r="AG22" s="265" t="s">
        <v>116</v>
      </c>
      <c r="AH22" s="265"/>
      <c r="AI22" s="265"/>
      <c r="AJ22" s="270"/>
      <c r="AK22" s="266">
        <v>15</v>
      </c>
      <c r="AL22" s="289" t="s">
        <v>179</v>
      </c>
      <c r="AM22" s="266">
        <v>13</v>
      </c>
      <c r="AN22" s="266">
        <v>0</v>
      </c>
      <c r="AO22" s="266">
        <v>8</v>
      </c>
      <c r="AP22" s="266">
        <f t="shared" si="8"/>
        <v>8</v>
      </c>
      <c r="AQ22" s="266">
        <v>0</v>
      </c>
      <c r="AR22" s="292"/>
    </row>
    <row r="23" spans="1:44" ht="15.95" customHeight="1" x14ac:dyDescent="0.25">
      <c r="A23" s="281"/>
      <c r="B23" s="266" t="s">
        <v>36</v>
      </c>
      <c r="C23" s="289" t="s">
        <v>485</v>
      </c>
      <c r="D23" s="289"/>
      <c r="E23" s="265"/>
      <c r="F23" s="265"/>
      <c r="H23" s="266">
        <v>1</v>
      </c>
      <c r="I23" s="265" t="s">
        <v>112</v>
      </c>
      <c r="J23" s="265"/>
      <c r="K23" s="265"/>
      <c r="L23" s="265" t="s">
        <v>609</v>
      </c>
      <c r="M23" s="265"/>
      <c r="N23" s="265"/>
      <c r="O23" s="265"/>
      <c r="P23" s="265"/>
      <c r="Q23" s="281"/>
      <c r="R23" s="281"/>
      <c r="S23" s="270">
        <v>7.5</v>
      </c>
      <c r="T23" s="265" t="s">
        <v>66</v>
      </c>
      <c r="U23" s="265"/>
      <c r="V23" s="265"/>
      <c r="W23" s="265"/>
      <c r="X23" s="266">
        <v>3</v>
      </c>
      <c r="Y23" s="265" t="s">
        <v>306</v>
      </c>
      <c r="Z23" s="266">
        <v>13</v>
      </c>
      <c r="AA23" s="266">
        <v>0</v>
      </c>
      <c r="AB23" s="266">
        <v>3</v>
      </c>
      <c r="AC23" s="266">
        <f t="shared" si="7"/>
        <v>3</v>
      </c>
      <c r="AD23" s="266">
        <v>0</v>
      </c>
      <c r="AE23" s="258"/>
      <c r="AF23" s="270">
        <v>7</v>
      </c>
      <c r="AG23" s="265" t="s">
        <v>64</v>
      </c>
      <c r="AH23" s="265"/>
      <c r="AI23" s="265"/>
      <c r="AJ23" s="270"/>
      <c r="AK23" s="266">
        <v>5</v>
      </c>
      <c r="AL23" s="289" t="s">
        <v>179</v>
      </c>
      <c r="AM23" s="266">
        <v>15</v>
      </c>
      <c r="AN23" s="266">
        <v>0</v>
      </c>
      <c r="AO23" s="266">
        <v>4</v>
      </c>
      <c r="AP23" s="266">
        <f t="shared" si="8"/>
        <v>4</v>
      </c>
      <c r="AQ23" s="266">
        <v>0</v>
      </c>
      <c r="AR23" s="260"/>
    </row>
    <row r="24" spans="1:44" ht="15.95" customHeight="1" x14ac:dyDescent="0.25">
      <c r="A24" s="281"/>
      <c r="D24" s="289"/>
      <c r="E24" s="265"/>
      <c r="F24" s="265"/>
      <c r="G24" s="271"/>
      <c r="H24" s="266">
        <v>2</v>
      </c>
      <c r="I24" s="265" t="s">
        <v>112</v>
      </c>
      <c r="J24" s="265"/>
      <c r="K24" s="265"/>
      <c r="L24" s="265" t="s">
        <v>610</v>
      </c>
      <c r="M24" s="265"/>
      <c r="N24" s="265"/>
      <c r="O24" s="265"/>
      <c r="P24" s="265"/>
      <c r="Q24" s="281"/>
      <c r="R24" s="281"/>
      <c r="S24" s="270">
        <v>6.5</v>
      </c>
      <c r="T24" s="265" t="s">
        <v>119</v>
      </c>
      <c r="U24" s="265"/>
      <c r="V24" s="265"/>
      <c r="W24" s="265"/>
      <c r="X24" s="266">
        <v>12</v>
      </c>
      <c r="Y24" s="265" t="s">
        <v>306</v>
      </c>
      <c r="Z24" s="266">
        <v>9</v>
      </c>
      <c r="AA24" s="266">
        <v>0</v>
      </c>
      <c r="AB24" s="266">
        <v>2</v>
      </c>
      <c r="AC24" s="266">
        <f t="shared" si="7"/>
        <v>2</v>
      </c>
      <c r="AD24" s="266">
        <v>0</v>
      </c>
      <c r="AE24" s="258"/>
      <c r="AF24" s="270">
        <v>6.5</v>
      </c>
      <c r="AG24" s="265" t="s">
        <v>20</v>
      </c>
      <c r="AH24" s="265"/>
      <c r="AI24" s="265"/>
      <c r="AJ24" s="270"/>
      <c r="AK24" s="266">
        <v>8</v>
      </c>
      <c r="AL24" s="289" t="s">
        <v>179</v>
      </c>
      <c r="AM24" s="266">
        <v>14</v>
      </c>
      <c r="AN24" s="266">
        <v>0</v>
      </c>
      <c r="AO24" s="266">
        <v>4</v>
      </c>
      <c r="AP24" s="266">
        <f t="shared" si="8"/>
        <v>4</v>
      </c>
      <c r="AQ24" s="266">
        <v>4</v>
      </c>
      <c r="AR24" s="260"/>
    </row>
    <row r="25" spans="1:44" ht="15.95" customHeight="1" x14ac:dyDescent="0.25">
      <c r="A25" s="281"/>
      <c r="H25" s="266">
        <v>2</v>
      </c>
      <c r="I25" s="265" t="s">
        <v>112</v>
      </c>
      <c r="L25" s="265" t="s">
        <v>477</v>
      </c>
      <c r="Q25" s="281"/>
      <c r="R25" s="281"/>
      <c r="S25" s="270">
        <v>6</v>
      </c>
      <c r="T25" s="265" t="s">
        <v>100</v>
      </c>
      <c r="U25" s="265"/>
      <c r="V25" s="265"/>
      <c r="W25" s="265"/>
      <c r="X25" s="266">
        <v>2</v>
      </c>
      <c r="Y25" s="265" t="s">
        <v>306</v>
      </c>
      <c r="Z25" s="266">
        <v>15</v>
      </c>
      <c r="AA25" s="266">
        <v>0</v>
      </c>
      <c r="AB25" s="266">
        <v>0</v>
      </c>
      <c r="AC25" s="266">
        <f t="shared" si="7"/>
        <v>0</v>
      </c>
      <c r="AD25" s="266">
        <v>0</v>
      </c>
      <c r="AE25" s="258"/>
      <c r="AF25" s="270">
        <v>6</v>
      </c>
      <c r="AG25" s="265" t="s">
        <v>111</v>
      </c>
      <c r="AH25" s="265"/>
      <c r="AI25" s="265"/>
      <c r="AJ25" s="270"/>
      <c r="AK25" s="266">
        <v>14</v>
      </c>
      <c r="AL25" s="289" t="s">
        <v>179</v>
      </c>
      <c r="AM25" s="266">
        <v>14</v>
      </c>
      <c r="AN25" s="266">
        <v>0</v>
      </c>
      <c r="AO25" s="266">
        <v>2</v>
      </c>
      <c r="AP25" s="266">
        <f t="shared" si="8"/>
        <v>2</v>
      </c>
      <c r="AQ25" s="266">
        <v>4</v>
      </c>
      <c r="AR25" s="260"/>
    </row>
    <row r="26" spans="1:44" ht="15.95" customHeight="1" thickBot="1" x14ac:dyDescent="0.3">
      <c r="A26" s="281"/>
      <c r="Q26" s="281"/>
      <c r="R26" s="281"/>
      <c r="S26" s="293" t="s">
        <v>247</v>
      </c>
      <c r="T26" s="293"/>
      <c r="U26" s="293"/>
      <c r="V26" s="293"/>
      <c r="W26" s="293"/>
      <c r="X26" s="293"/>
      <c r="Y26" s="293"/>
      <c r="Z26" s="294">
        <f>SUM(Z15:Z25)</f>
        <v>148</v>
      </c>
      <c r="AA26" s="294">
        <f t="shared" ref="AA26" si="9">SUM(AA15:AA25)</f>
        <v>33</v>
      </c>
      <c r="AB26" s="294">
        <f>SUM(AB15:AB25)+SUMIF($Y$3:$Y$10,"Canadiens",$AH$3:$AH$10)</f>
        <v>41</v>
      </c>
      <c r="AC26" s="294">
        <f>+AB26+AA26</f>
        <v>74</v>
      </c>
      <c r="AD26" s="294">
        <f>SUM(AD15:AD25)+SUMIF($Y$3:$Y$10,"Canadiens",$AG$3:$AG$10)</f>
        <v>8</v>
      </c>
      <c r="AE26" s="258"/>
      <c r="AF26" s="293" t="s">
        <v>175</v>
      </c>
      <c r="AG26" s="293"/>
      <c r="AH26" s="293"/>
      <c r="AI26" s="293"/>
      <c r="AJ26" s="293"/>
      <c r="AK26" s="293"/>
      <c r="AL26" s="293"/>
      <c r="AM26" s="294">
        <f>SUM(AM15:AM25)</f>
        <v>149</v>
      </c>
      <c r="AN26" s="294">
        <f t="shared" ref="AN26" si="10">SUM(AN15:AN25)</f>
        <v>47</v>
      </c>
      <c r="AO26" s="294">
        <f>SUM(AO15:AO25)+SUMIF($Y$3:$Y$10,"Stiletto",$AH$3:$AH$10)</f>
        <v>75</v>
      </c>
      <c r="AP26" s="294">
        <f>+AO26+AN26</f>
        <v>122</v>
      </c>
      <c r="AQ26" s="294">
        <f>SUM(AQ15:AQ25)+SUMIF($Y$3:$Y$10,"Stiletto",$AG$3:$AG$10)</f>
        <v>20</v>
      </c>
      <c r="AR26" s="260"/>
    </row>
    <row r="27" spans="1:44" ht="15.95" customHeight="1" x14ac:dyDescent="0.25">
      <c r="A27" s="281"/>
      <c r="C27" s="272" t="s">
        <v>182</v>
      </c>
      <c r="E27" s="265"/>
      <c r="F27" s="265"/>
      <c r="G27" s="271">
        <v>2</v>
      </c>
      <c r="H27" s="266">
        <v>1</v>
      </c>
      <c r="I27" s="265" t="s">
        <v>150</v>
      </c>
      <c r="J27" s="265"/>
      <c r="K27" s="265"/>
      <c r="L27" s="265" t="s">
        <v>76</v>
      </c>
      <c r="M27" s="265"/>
      <c r="N27" s="265"/>
      <c r="O27" s="265"/>
      <c r="P27" s="265"/>
      <c r="Q27" s="281"/>
      <c r="R27" s="281"/>
      <c r="S27" s="295" t="s">
        <v>172</v>
      </c>
      <c r="T27" s="295"/>
      <c r="U27" s="295"/>
      <c r="V27" s="295"/>
      <c r="W27" s="295"/>
      <c r="X27" s="289" t="s">
        <v>176</v>
      </c>
      <c r="Z27" s="279">
        <v>30</v>
      </c>
      <c r="AA27" s="279">
        <v>5</v>
      </c>
      <c r="AB27" s="279">
        <v>8</v>
      </c>
      <c r="AC27" s="279">
        <f t="shared" ref="AC27:AC37" si="11">+AA27+AB27</f>
        <v>13</v>
      </c>
      <c r="AD27" s="279">
        <v>6</v>
      </c>
      <c r="AE27" s="258"/>
      <c r="AF27" s="296" t="s">
        <v>15</v>
      </c>
      <c r="AG27" s="296"/>
      <c r="AH27" s="296"/>
      <c r="AI27" s="296"/>
      <c r="AJ27" s="296"/>
      <c r="AK27" s="289" t="s">
        <v>34</v>
      </c>
      <c r="AM27" s="279">
        <v>29</v>
      </c>
      <c r="AN27" s="279">
        <v>14</v>
      </c>
      <c r="AO27" s="279">
        <v>12</v>
      </c>
      <c r="AP27" s="279">
        <f t="shared" ref="AP27:AP37" si="12">+AN27+AO27</f>
        <v>26</v>
      </c>
      <c r="AQ27" s="279">
        <v>2</v>
      </c>
      <c r="AR27" s="260"/>
    </row>
    <row r="28" spans="1:44" ht="15.95" customHeight="1" x14ac:dyDescent="0.25">
      <c r="A28" s="281"/>
      <c r="B28" s="266" t="s">
        <v>36</v>
      </c>
      <c r="C28" s="289"/>
      <c r="D28" s="289" t="s">
        <v>190</v>
      </c>
      <c r="H28" s="266">
        <v>2</v>
      </c>
      <c r="I28" s="265" t="s">
        <v>90</v>
      </c>
      <c r="L28" s="265" t="s">
        <v>589</v>
      </c>
      <c r="M28" s="265"/>
      <c r="N28" s="265"/>
      <c r="O28" s="265"/>
      <c r="P28" s="265"/>
      <c r="Q28" s="281"/>
      <c r="R28" s="281"/>
      <c r="S28" s="270">
        <v>9</v>
      </c>
      <c r="T28" s="265" t="s">
        <v>150</v>
      </c>
      <c r="U28" s="265"/>
      <c r="V28" s="265"/>
      <c r="W28" s="265"/>
      <c r="X28" s="266">
        <v>27</v>
      </c>
      <c r="Y28" s="265" t="s">
        <v>177</v>
      </c>
      <c r="Z28" s="266">
        <v>15</v>
      </c>
      <c r="AA28" s="266">
        <v>11</v>
      </c>
      <c r="AB28" s="266">
        <v>12</v>
      </c>
      <c r="AC28" s="266">
        <f t="shared" si="11"/>
        <v>23</v>
      </c>
      <c r="AD28" s="266">
        <v>4</v>
      </c>
      <c r="AE28" s="258"/>
      <c r="AF28" s="270">
        <v>9.5</v>
      </c>
      <c r="AG28" s="265" t="s">
        <v>165</v>
      </c>
      <c r="AH28" s="265"/>
      <c r="AI28" s="265"/>
      <c r="AJ28" s="270"/>
      <c r="AK28" s="266">
        <v>40</v>
      </c>
      <c r="AL28" s="265" t="s">
        <v>308</v>
      </c>
      <c r="AM28" s="266">
        <v>14</v>
      </c>
      <c r="AN28" s="266">
        <v>15</v>
      </c>
      <c r="AO28" s="266">
        <v>11</v>
      </c>
      <c r="AP28" s="266">
        <f t="shared" si="12"/>
        <v>26</v>
      </c>
      <c r="AQ28" s="266">
        <v>4</v>
      </c>
      <c r="AR28" s="260"/>
    </row>
    <row r="29" spans="1:44" ht="15.95" customHeight="1" x14ac:dyDescent="0.25">
      <c r="A29" s="281"/>
      <c r="B29" s="291"/>
      <c r="C29" s="291"/>
      <c r="D29" s="291"/>
      <c r="E29" s="291"/>
      <c r="F29" s="291"/>
      <c r="G29" s="291"/>
      <c r="H29" s="291"/>
      <c r="I29" s="284"/>
      <c r="J29" s="284"/>
      <c r="K29" s="284"/>
      <c r="L29" s="284"/>
      <c r="M29" s="284"/>
      <c r="N29" s="284"/>
      <c r="O29" s="284"/>
      <c r="P29" s="284"/>
      <c r="Q29" s="281"/>
      <c r="R29" s="281"/>
      <c r="S29" s="270">
        <v>6.5</v>
      </c>
      <c r="T29" s="265" t="s">
        <v>161</v>
      </c>
      <c r="U29" s="265"/>
      <c r="V29" s="265"/>
      <c r="W29" s="265"/>
      <c r="X29" s="266">
        <v>2</v>
      </c>
      <c r="Y29" s="265" t="s">
        <v>177</v>
      </c>
      <c r="Z29" s="266">
        <v>15</v>
      </c>
      <c r="AA29" s="266">
        <v>5</v>
      </c>
      <c r="AB29" s="266">
        <v>8</v>
      </c>
      <c r="AC29" s="266">
        <f t="shared" si="11"/>
        <v>13</v>
      </c>
      <c r="AD29" s="266">
        <v>0</v>
      </c>
      <c r="AE29" s="258"/>
      <c r="AF29" s="270">
        <v>9</v>
      </c>
      <c r="AG29" s="265" t="s">
        <v>35</v>
      </c>
      <c r="AH29" s="265"/>
      <c r="AI29" s="265"/>
      <c r="AJ29" s="270"/>
      <c r="AK29" s="266">
        <v>19</v>
      </c>
      <c r="AL29" s="265" t="s">
        <v>308</v>
      </c>
      <c r="AM29" s="266">
        <v>13</v>
      </c>
      <c r="AN29" s="266">
        <v>8</v>
      </c>
      <c r="AO29" s="266">
        <v>12</v>
      </c>
      <c r="AP29" s="266">
        <f t="shared" si="12"/>
        <v>20</v>
      </c>
      <c r="AQ29" s="266">
        <v>0</v>
      </c>
      <c r="AR29" s="260"/>
    </row>
    <row r="30" spans="1:44" ht="15.95" customHeight="1" x14ac:dyDescent="0.25">
      <c r="A30" s="281"/>
      <c r="B30" s="285" t="s">
        <v>77</v>
      </c>
      <c r="C30" s="272" t="s">
        <v>183</v>
      </c>
      <c r="F30" s="297"/>
      <c r="G30" s="271">
        <v>4</v>
      </c>
      <c r="H30" s="266">
        <v>1</v>
      </c>
      <c r="I30" s="265" t="s">
        <v>166</v>
      </c>
      <c r="J30" s="265"/>
      <c r="K30" s="265"/>
      <c r="L30" s="265" t="s">
        <v>38</v>
      </c>
      <c r="M30" s="265"/>
      <c r="N30" s="265"/>
      <c r="O30" s="265"/>
      <c r="P30" s="265"/>
      <c r="Q30" s="281"/>
      <c r="R30" s="281"/>
      <c r="S30" s="270">
        <v>7.5</v>
      </c>
      <c r="T30" s="265" t="s">
        <v>90</v>
      </c>
      <c r="U30" s="265"/>
      <c r="V30" s="265"/>
      <c r="W30" s="265"/>
      <c r="X30" s="266">
        <v>4</v>
      </c>
      <c r="Y30" s="265" t="s">
        <v>177</v>
      </c>
      <c r="Z30" s="266">
        <v>13</v>
      </c>
      <c r="AA30" s="266">
        <v>4</v>
      </c>
      <c r="AB30" s="266">
        <v>6</v>
      </c>
      <c r="AC30" s="266">
        <f t="shared" si="11"/>
        <v>10</v>
      </c>
      <c r="AD30" s="266">
        <v>0</v>
      </c>
      <c r="AE30" s="258"/>
      <c r="AF30" s="270">
        <v>7</v>
      </c>
      <c r="AG30" s="265" t="s">
        <v>188</v>
      </c>
      <c r="AH30" s="265"/>
      <c r="AI30" s="265"/>
      <c r="AJ30" s="270"/>
      <c r="AK30" s="266">
        <v>28</v>
      </c>
      <c r="AL30" s="265" t="s">
        <v>308</v>
      </c>
      <c r="AM30" s="266">
        <v>15</v>
      </c>
      <c r="AN30" s="266">
        <v>5</v>
      </c>
      <c r="AO30" s="266">
        <v>8</v>
      </c>
      <c r="AP30" s="266">
        <f t="shared" si="12"/>
        <v>13</v>
      </c>
      <c r="AQ30" s="266">
        <v>0</v>
      </c>
      <c r="AR30" s="260"/>
    </row>
    <row r="31" spans="1:44" ht="15.95" customHeight="1" x14ac:dyDescent="0.25">
      <c r="A31" s="281"/>
      <c r="B31" s="266" t="s">
        <v>36</v>
      </c>
      <c r="C31" s="265"/>
      <c r="D31" s="265" t="s">
        <v>190</v>
      </c>
      <c r="E31" s="265"/>
      <c r="H31" s="266">
        <v>1</v>
      </c>
      <c r="I31" s="265" t="s">
        <v>166</v>
      </c>
      <c r="J31" s="298"/>
      <c r="K31" s="298"/>
      <c r="L31" s="298"/>
      <c r="M31" s="266" t="s">
        <v>254</v>
      </c>
      <c r="N31" s="265"/>
      <c r="O31" s="265"/>
      <c r="P31" s="265"/>
      <c r="Q31" s="281"/>
      <c r="R31" s="281"/>
      <c r="S31" s="270">
        <v>8.5</v>
      </c>
      <c r="T31" s="265" t="s">
        <v>143</v>
      </c>
      <c r="U31" s="265"/>
      <c r="V31" s="265"/>
      <c r="W31" s="265"/>
      <c r="X31" s="266">
        <v>10</v>
      </c>
      <c r="Y31" s="265" t="s">
        <v>177</v>
      </c>
      <c r="Z31" s="266">
        <v>7</v>
      </c>
      <c r="AA31" s="266">
        <v>5</v>
      </c>
      <c r="AB31" s="266">
        <v>2</v>
      </c>
      <c r="AC31" s="266">
        <f t="shared" si="11"/>
        <v>7</v>
      </c>
      <c r="AD31" s="266">
        <v>0</v>
      </c>
      <c r="AE31" s="258"/>
      <c r="AF31" s="270">
        <v>6.5</v>
      </c>
      <c r="AG31" s="265" t="s">
        <v>48</v>
      </c>
      <c r="AH31" s="265"/>
      <c r="AI31" s="265"/>
      <c r="AJ31" s="270"/>
      <c r="AK31" s="266">
        <v>66</v>
      </c>
      <c r="AL31" s="265" t="s">
        <v>308</v>
      </c>
      <c r="AM31" s="266">
        <v>10</v>
      </c>
      <c r="AN31" s="266">
        <v>3</v>
      </c>
      <c r="AO31" s="266">
        <v>8</v>
      </c>
      <c r="AP31" s="266">
        <f t="shared" si="12"/>
        <v>11</v>
      </c>
      <c r="AQ31" s="266">
        <v>0</v>
      </c>
      <c r="AR31" s="260"/>
    </row>
    <row r="32" spans="1:44" ht="15.95" customHeight="1" x14ac:dyDescent="0.25">
      <c r="A32" s="281"/>
      <c r="C32" s="265"/>
      <c r="H32" s="266">
        <v>2</v>
      </c>
      <c r="I32" s="265" t="s">
        <v>490</v>
      </c>
      <c r="J32" s="298"/>
      <c r="K32" s="298"/>
      <c r="L32" s="265" t="s">
        <v>598</v>
      </c>
      <c r="M32" s="265"/>
      <c r="N32" s="265"/>
      <c r="O32" s="265"/>
      <c r="P32" s="265"/>
      <c r="Q32" s="281"/>
      <c r="R32" s="281"/>
      <c r="S32" s="270">
        <v>7.5</v>
      </c>
      <c r="T32" s="265" t="s">
        <v>46</v>
      </c>
      <c r="U32" s="265"/>
      <c r="V32" s="265"/>
      <c r="W32" s="265"/>
      <c r="X32" s="266">
        <v>7</v>
      </c>
      <c r="Y32" s="265" t="s">
        <v>177</v>
      </c>
      <c r="Z32" s="266">
        <v>15</v>
      </c>
      <c r="AA32" s="266">
        <v>2</v>
      </c>
      <c r="AB32" s="266">
        <v>5</v>
      </c>
      <c r="AC32" s="266">
        <f t="shared" si="11"/>
        <v>7</v>
      </c>
      <c r="AD32" s="266">
        <v>6</v>
      </c>
      <c r="AE32" s="258"/>
      <c r="AF32" s="270">
        <v>7.5</v>
      </c>
      <c r="AG32" s="265" t="s">
        <v>42</v>
      </c>
      <c r="AH32" s="265"/>
      <c r="AI32" s="265"/>
      <c r="AJ32" s="270"/>
      <c r="AK32" s="266">
        <v>7</v>
      </c>
      <c r="AL32" s="265" t="s">
        <v>308</v>
      </c>
      <c r="AM32" s="266">
        <v>14</v>
      </c>
      <c r="AN32" s="266">
        <v>2</v>
      </c>
      <c r="AO32" s="266">
        <v>6</v>
      </c>
      <c r="AP32" s="266">
        <f t="shared" si="12"/>
        <v>8</v>
      </c>
      <c r="AQ32" s="266">
        <v>0</v>
      </c>
      <c r="AR32" s="260"/>
    </row>
    <row r="33" spans="1:44" ht="15.95" customHeight="1" x14ac:dyDescent="0.25">
      <c r="A33" s="281" t="s">
        <v>74</v>
      </c>
      <c r="H33" s="266">
        <v>2</v>
      </c>
      <c r="I33" s="265" t="s">
        <v>166</v>
      </c>
      <c r="J33" s="298"/>
      <c r="K33" s="298"/>
      <c r="L33" s="265" t="s">
        <v>38</v>
      </c>
      <c r="M33" s="265"/>
      <c r="N33" s="265"/>
      <c r="O33" s="265"/>
      <c r="P33" s="265"/>
      <c r="Q33" s="281"/>
      <c r="R33" s="281"/>
      <c r="S33" s="270">
        <v>8</v>
      </c>
      <c r="T33" s="265" t="s">
        <v>76</v>
      </c>
      <c r="U33" s="265"/>
      <c r="V33" s="265"/>
      <c r="W33" s="265"/>
      <c r="X33" s="266">
        <v>5</v>
      </c>
      <c r="Y33" s="265" t="s">
        <v>177</v>
      </c>
      <c r="Z33" s="266">
        <v>14</v>
      </c>
      <c r="AA33" s="266">
        <v>2</v>
      </c>
      <c r="AB33" s="266">
        <v>4</v>
      </c>
      <c r="AC33" s="266">
        <f t="shared" si="11"/>
        <v>6</v>
      </c>
      <c r="AD33" s="266">
        <v>0</v>
      </c>
      <c r="AE33" s="258"/>
      <c r="AF33" s="270">
        <v>6</v>
      </c>
      <c r="AG33" s="265" t="s">
        <v>81</v>
      </c>
      <c r="AH33" s="265"/>
      <c r="AI33" s="265"/>
      <c r="AJ33" s="270"/>
      <c r="AK33" s="266">
        <v>3</v>
      </c>
      <c r="AL33" s="265" t="s">
        <v>308</v>
      </c>
      <c r="AM33" s="266">
        <v>6</v>
      </c>
      <c r="AN33" s="266">
        <v>0</v>
      </c>
      <c r="AO33" s="266">
        <v>7</v>
      </c>
      <c r="AP33" s="266">
        <f t="shared" si="12"/>
        <v>7</v>
      </c>
      <c r="AQ33" s="266">
        <v>0</v>
      </c>
      <c r="AR33" s="260"/>
    </row>
    <row r="34" spans="1:44" ht="15.95" customHeight="1" x14ac:dyDescent="0.25">
      <c r="A34" s="281"/>
      <c r="H34" s="299"/>
      <c r="I34" s="265"/>
      <c r="J34" s="298"/>
      <c r="K34" s="298"/>
      <c r="L34" s="265"/>
      <c r="M34" s="265"/>
      <c r="N34" s="265"/>
      <c r="O34" s="265"/>
      <c r="P34" s="265"/>
      <c r="Q34" s="281"/>
      <c r="R34" s="281"/>
      <c r="S34" s="270">
        <v>6</v>
      </c>
      <c r="T34" s="265" t="s">
        <v>187</v>
      </c>
      <c r="U34" s="265"/>
      <c r="V34" s="265"/>
      <c r="W34" s="265"/>
      <c r="X34" s="266">
        <v>8</v>
      </c>
      <c r="Y34" s="265" t="s">
        <v>177</v>
      </c>
      <c r="Z34" s="266">
        <v>12</v>
      </c>
      <c r="AA34" s="266">
        <v>2</v>
      </c>
      <c r="AB34" s="266">
        <v>3</v>
      </c>
      <c r="AC34" s="266">
        <f t="shared" si="11"/>
        <v>5</v>
      </c>
      <c r="AD34" s="266">
        <v>0</v>
      </c>
      <c r="AE34" s="258"/>
      <c r="AF34" s="270">
        <v>7</v>
      </c>
      <c r="AG34" s="265" t="s">
        <v>157</v>
      </c>
      <c r="AH34" s="265"/>
      <c r="AI34" s="265"/>
      <c r="AJ34" s="270"/>
      <c r="AK34" s="266">
        <v>86</v>
      </c>
      <c r="AL34" s="265" t="s">
        <v>308</v>
      </c>
      <c r="AM34" s="266">
        <v>14</v>
      </c>
      <c r="AN34" s="266">
        <v>3</v>
      </c>
      <c r="AO34" s="266">
        <v>3</v>
      </c>
      <c r="AP34" s="266">
        <f t="shared" si="12"/>
        <v>6</v>
      </c>
      <c r="AQ34" s="266">
        <v>2</v>
      </c>
      <c r="AR34" s="260"/>
    </row>
    <row r="35" spans="1:44" ht="15.95" customHeight="1" x14ac:dyDescent="0.25">
      <c r="A35" s="281"/>
      <c r="C35" s="272" t="s">
        <v>124</v>
      </c>
      <c r="D35" s="282"/>
      <c r="E35" s="265"/>
      <c r="F35" s="265"/>
      <c r="G35" s="271">
        <v>8</v>
      </c>
      <c r="H35" s="266">
        <v>1</v>
      </c>
      <c r="I35" s="265" t="s">
        <v>377</v>
      </c>
      <c r="J35" s="265"/>
      <c r="K35" s="265"/>
      <c r="L35" s="265" t="s">
        <v>165</v>
      </c>
      <c r="M35" s="265"/>
      <c r="N35" s="265"/>
      <c r="O35" s="265"/>
      <c r="P35" s="265"/>
      <c r="Q35" s="281"/>
      <c r="R35" s="281"/>
      <c r="S35" s="270">
        <v>7</v>
      </c>
      <c r="T35" s="265" t="s">
        <v>114</v>
      </c>
      <c r="U35" s="265"/>
      <c r="V35" s="265"/>
      <c r="W35" s="265"/>
      <c r="X35" s="266">
        <v>6</v>
      </c>
      <c r="Y35" s="265" t="s">
        <v>177</v>
      </c>
      <c r="Z35" s="266">
        <v>7</v>
      </c>
      <c r="AA35" s="266">
        <v>2</v>
      </c>
      <c r="AB35" s="266">
        <v>2</v>
      </c>
      <c r="AC35" s="266">
        <f t="shared" si="11"/>
        <v>4</v>
      </c>
      <c r="AD35" s="266">
        <v>0</v>
      </c>
      <c r="AE35" s="258"/>
      <c r="AF35" s="270">
        <v>7.5</v>
      </c>
      <c r="AG35" s="265" t="s">
        <v>115</v>
      </c>
      <c r="AH35" s="265"/>
      <c r="AI35" s="265"/>
      <c r="AJ35" s="270"/>
      <c r="AK35" s="266">
        <v>4</v>
      </c>
      <c r="AL35" s="265" t="s">
        <v>308</v>
      </c>
      <c r="AM35" s="266">
        <v>15</v>
      </c>
      <c r="AN35" s="266">
        <v>0</v>
      </c>
      <c r="AO35" s="266">
        <v>3</v>
      </c>
      <c r="AP35" s="266">
        <f t="shared" si="12"/>
        <v>3</v>
      </c>
      <c r="AQ35" s="266">
        <v>0</v>
      </c>
      <c r="AR35" s="260"/>
    </row>
    <row r="36" spans="1:44" ht="15.95" customHeight="1" x14ac:dyDescent="0.25">
      <c r="A36" s="281"/>
      <c r="B36" s="266" t="s">
        <v>36</v>
      </c>
      <c r="C36" s="289" t="s">
        <v>597</v>
      </c>
      <c r="D36" s="289"/>
      <c r="H36" s="266">
        <v>1</v>
      </c>
      <c r="I36" s="265" t="s">
        <v>35</v>
      </c>
      <c r="J36" s="265"/>
      <c r="K36" s="265"/>
      <c r="L36" s="265" t="s">
        <v>599</v>
      </c>
      <c r="M36" s="265"/>
      <c r="N36" s="265"/>
      <c r="O36" s="265"/>
      <c r="P36" s="265"/>
      <c r="Q36" s="281"/>
      <c r="R36" s="281"/>
      <c r="S36" s="270">
        <v>7</v>
      </c>
      <c r="T36" s="265" t="s">
        <v>118</v>
      </c>
      <c r="U36" s="265"/>
      <c r="V36" s="265"/>
      <c r="W36" s="265"/>
      <c r="X36" s="266">
        <v>55</v>
      </c>
      <c r="Y36" s="265" t="s">
        <v>177</v>
      </c>
      <c r="Z36" s="266">
        <v>10</v>
      </c>
      <c r="AA36" s="266">
        <v>0</v>
      </c>
      <c r="AB36" s="266">
        <v>4</v>
      </c>
      <c r="AC36" s="266">
        <f t="shared" si="11"/>
        <v>4</v>
      </c>
      <c r="AD36" s="266">
        <v>0</v>
      </c>
      <c r="AE36" s="258"/>
      <c r="AF36" s="270">
        <v>8</v>
      </c>
      <c r="AG36" s="265" t="s">
        <v>136</v>
      </c>
      <c r="AH36" s="265"/>
      <c r="AI36" s="265"/>
      <c r="AJ36" s="270"/>
      <c r="AK36" s="266">
        <v>2</v>
      </c>
      <c r="AL36" s="265" t="s">
        <v>308</v>
      </c>
      <c r="AM36" s="266">
        <v>6</v>
      </c>
      <c r="AN36" s="266">
        <v>2</v>
      </c>
      <c r="AO36" s="266">
        <v>0</v>
      </c>
      <c r="AP36" s="266">
        <f t="shared" si="12"/>
        <v>2</v>
      </c>
      <c r="AQ36" s="266">
        <v>0</v>
      </c>
      <c r="AR36" s="260"/>
    </row>
    <row r="37" spans="1:44" ht="15.95" customHeight="1" x14ac:dyDescent="0.25">
      <c r="A37" s="281"/>
      <c r="H37" s="266">
        <v>1</v>
      </c>
      <c r="I37" s="265" t="s">
        <v>165</v>
      </c>
      <c r="J37" s="265"/>
      <c r="K37" s="265"/>
      <c r="L37" s="265"/>
      <c r="M37" s="265" t="s">
        <v>254</v>
      </c>
      <c r="N37" s="265"/>
      <c r="O37" s="265"/>
      <c r="P37" s="265"/>
      <c r="Q37" s="281"/>
      <c r="R37" s="281"/>
      <c r="S37" s="270">
        <v>6</v>
      </c>
      <c r="T37" s="265" t="s">
        <v>140</v>
      </c>
      <c r="U37" s="265"/>
      <c r="V37" s="265"/>
      <c r="W37" s="265"/>
      <c r="X37" s="266">
        <v>13</v>
      </c>
      <c r="Y37" s="265" t="s">
        <v>177</v>
      </c>
      <c r="Z37" s="266">
        <v>10</v>
      </c>
      <c r="AA37" s="266">
        <v>0</v>
      </c>
      <c r="AB37" s="266">
        <v>1</v>
      </c>
      <c r="AC37" s="266">
        <f t="shared" si="11"/>
        <v>1</v>
      </c>
      <c r="AD37" s="266">
        <v>2</v>
      </c>
      <c r="AE37" s="258"/>
      <c r="AF37" s="270">
        <v>6.5</v>
      </c>
      <c r="AG37" s="265" t="s">
        <v>62</v>
      </c>
      <c r="AH37" s="265"/>
      <c r="AI37" s="265"/>
      <c r="AJ37" s="270"/>
      <c r="AK37" s="266">
        <v>55</v>
      </c>
      <c r="AL37" s="265" t="s">
        <v>308</v>
      </c>
      <c r="AM37" s="266">
        <v>10</v>
      </c>
      <c r="AN37" s="266">
        <v>0</v>
      </c>
      <c r="AO37" s="266">
        <v>2</v>
      </c>
      <c r="AP37" s="266">
        <f t="shared" si="12"/>
        <v>2</v>
      </c>
      <c r="AQ37" s="266">
        <v>4</v>
      </c>
      <c r="AR37" s="260"/>
    </row>
    <row r="38" spans="1:44" ht="15.95" customHeight="1" thickBot="1" x14ac:dyDescent="0.3">
      <c r="A38" s="281"/>
      <c r="H38" s="266">
        <v>1</v>
      </c>
      <c r="I38" s="265" t="s">
        <v>48</v>
      </c>
      <c r="L38" s="265" t="s">
        <v>188</v>
      </c>
      <c r="M38" s="265"/>
      <c r="N38" s="265"/>
      <c r="O38" s="265"/>
      <c r="P38" s="265"/>
      <c r="Q38" s="281"/>
      <c r="R38" s="281"/>
      <c r="S38" s="293" t="s">
        <v>174</v>
      </c>
      <c r="T38" s="293"/>
      <c r="U38" s="293"/>
      <c r="V38" s="293"/>
      <c r="W38" s="293"/>
      <c r="X38" s="293"/>
      <c r="Y38" s="293"/>
      <c r="Z38" s="294">
        <f>SUM(Z27:Z37)</f>
        <v>148</v>
      </c>
      <c r="AA38" s="294">
        <f t="shared" ref="AA38" si="13">SUM(AA27:AA37)</f>
        <v>38</v>
      </c>
      <c r="AB38" s="294">
        <f>SUM(AB27:AB37)+SUMIF($Y$3:$Y$10,"SotF",$AH$3:$AH$10)</f>
        <v>55</v>
      </c>
      <c r="AC38" s="294">
        <f>+AB38+AA38</f>
        <v>93</v>
      </c>
      <c r="AD38" s="294">
        <f>SUM(AD27:AD37)+SUMIF($Y$3:$Y$10,"SotF",$AG$3:$AG$10)</f>
        <v>18</v>
      </c>
      <c r="AE38" s="258"/>
      <c r="AF38" s="293" t="s">
        <v>50</v>
      </c>
      <c r="AG38" s="293"/>
      <c r="AH38" s="293"/>
      <c r="AI38" s="293"/>
      <c r="AJ38" s="293"/>
      <c r="AK38" s="293"/>
      <c r="AL38" s="293"/>
      <c r="AM38" s="294">
        <f>SUM(AM27:AM37)</f>
        <v>146</v>
      </c>
      <c r="AN38" s="294">
        <f t="shared" ref="AN38" si="14">SUM(AN27:AN37)</f>
        <v>52</v>
      </c>
      <c r="AO38" s="294">
        <f>SUM(AO27:AO37)+SUMIF($Y$3:$Y$10,"State Farm",$AH$3:$AH$10)</f>
        <v>73</v>
      </c>
      <c r="AP38" s="294">
        <f>+AO38+AN38</f>
        <v>125</v>
      </c>
      <c r="AQ38" s="294">
        <f>SUM(AQ27:AQ37)+SUMIF($Y$3:$Y$10,"State Farm",$AG$3:$AG$10)</f>
        <v>12</v>
      </c>
      <c r="AR38" s="260"/>
    </row>
    <row r="39" spans="1:44" ht="15.95" customHeight="1" x14ac:dyDescent="0.25">
      <c r="A39" s="281"/>
      <c r="H39" s="266">
        <v>1</v>
      </c>
      <c r="I39" s="265" t="s">
        <v>377</v>
      </c>
      <c r="L39" s="265" t="s">
        <v>42</v>
      </c>
      <c r="M39" s="265"/>
      <c r="N39" s="265"/>
      <c r="O39" s="265"/>
      <c r="P39" s="265"/>
      <c r="Q39" s="281"/>
      <c r="R39" s="281"/>
      <c r="S39" s="295" t="s">
        <v>53</v>
      </c>
      <c r="T39" s="295"/>
      <c r="U39" s="295"/>
      <c r="V39" s="295"/>
      <c r="W39" s="295"/>
      <c r="X39" s="289" t="s">
        <v>54</v>
      </c>
      <c r="Z39" s="279">
        <v>32</v>
      </c>
      <c r="AA39" s="279">
        <v>7</v>
      </c>
      <c r="AB39" s="279">
        <v>5</v>
      </c>
      <c r="AC39" s="279">
        <f t="shared" ref="AC39:AC49" si="15">+AA39+AB39</f>
        <v>12</v>
      </c>
      <c r="AD39" s="279">
        <v>10</v>
      </c>
      <c r="AE39" s="258"/>
      <c r="AF39" s="296" t="s">
        <v>86</v>
      </c>
      <c r="AG39" s="296"/>
      <c r="AH39" s="296"/>
      <c r="AI39" s="296"/>
      <c r="AJ39" s="296"/>
      <c r="AK39" s="289" t="s">
        <v>87</v>
      </c>
      <c r="AM39" s="279">
        <v>32</v>
      </c>
      <c r="AN39" s="279">
        <v>13</v>
      </c>
      <c r="AO39" s="279">
        <v>11</v>
      </c>
      <c r="AP39" s="279">
        <f t="shared" ref="AP39:AP49" si="16">+AN39+AO39</f>
        <v>24</v>
      </c>
      <c r="AQ39" s="279">
        <v>0</v>
      </c>
      <c r="AR39" s="260"/>
    </row>
    <row r="40" spans="1:44" ht="15.95" customHeight="1" x14ac:dyDescent="0.25">
      <c r="A40" s="281"/>
      <c r="H40" s="266">
        <v>2</v>
      </c>
      <c r="I40" s="265" t="s">
        <v>188</v>
      </c>
      <c r="L40" s="265" t="s">
        <v>48</v>
      </c>
      <c r="M40" s="265"/>
      <c r="N40" s="265"/>
      <c r="O40" s="265"/>
      <c r="P40" s="265"/>
      <c r="Q40" s="281"/>
      <c r="R40" s="281"/>
      <c r="S40" s="270">
        <v>9.5</v>
      </c>
      <c r="T40" s="265" t="s">
        <v>166</v>
      </c>
      <c r="U40" s="265"/>
      <c r="V40" s="265"/>
      <c r="W40" s="265"/>
      <c r="X40" s="266">
        <v>9</v>
      </c>
      <c r="Y40" s="265" t="s">
        <v>307</v>
      </c>
      <c r="Z40" s="266">
        <v>15</v>
      </c>
      <c r="AA40" s="266">
        <v>22</v>
      </c>
      <c r="AB40" s="266">
        <v>12</v>
      </c>
      <c r="AC40" s="266">
        <f t="shared" si="15"/>
        <v>34</v>
      </c>
      <c r="AD40" s="266">
        <v>0</v>
      </c>
      <c r="AE40" s="258"/>
      <c r="AF40" s="270">
        <v>9.5</v>
      </c>
      <c r="AG40" s="265" t="s">
        <v>71</v>
      </c>
      <c r="AH40" s="265"/>
      <c r="AI40" s="265"/>
      <c r="AJ40" s="270"/>
      <c r="AK40" s="266">
        <v>10</v>
      </c>
      <c r="AL40" s="265" t="s">
        <v>17</v>
      </c>
      <c r="AM40" s="266">
        <v>13</v>
      </c>
      <c r="AN40" s="266">
        <v>17</v>
      </c>
      <c r="AO40" s="266">
        <v>16</v>
      </c>
      <c r="AP40" s="266">
        <f t="shared" si="16"/>
        <v>33</v>
      </c>
      <c r="AQ40" s="266">
        <v>6</v>
      </c>
      <c r="AR40" s="260"/>
    </row>
    <row r="41" spans="1:44" ht="15.95" customHeight="1" x14ac:dyDescent="0.25">
      <c r="A41" s="281"/>
      <c r="H41" s="266">
        <v>2</v>
      </c>
      <c r="I41" s="265" t="s">
        <v>165</v>
      </c>
      <c r="L41" s="265" t="s">
        <v>600</v>
      </c>
      <c r="M41" s="265"/>
      <c r="N41" s="265"/>
      <c r="O41" s="265"/>
      <c r="P41" s="265"/>
      <c r="Q41" s="281"/>
      <c r="R41" s="281"/>
      <c r="S41" s="270">
        <v>8.5</v>
      </c>
      <c r="T41" s="265" t="s">
        <v>73</v>
      </c>
      <c r="U41" s="265"/>
      <c r="V41" s="265"/>
      <c r="W41" s="265"/>
      <c r="X41" s="266">
        <v>14</v>
      </c>
      <c r="Y41" s="265" t="s">
        <v>307</v>
      </c>
      <c r="Z41" s="266">
        <v>11</v>
      </c>
      <c r="AA41" s="266">
        <v>7</v>
      </c>
      <c r="AB41" s="266">
        <v>7</v>
      </c>
      <c r="AC41" s="266">
        <f t="shared" si="15"/>
        <v>14</v>
      </c>
      <c r="AD41" s="266">
        <v>2</v>
      </c>
      <c r="AE41" s="258"/>
      <c r="AF41" s="270">
        <v>8.5</v>
      </c>
      <c r="AG41" s="265" t="s">
        <v>40</v>
      </c>
      <c r="AH41" s="265"/>
      <c r="AI41" s="265"/>
      <c r="AJ41" s="270"/>
      <c r="AK41" s="266">
        <v>7</v>
      </c>
      <c r="AL41" s="265" t="s">
        <v>17</v>
      </c>
      <c r="AM41" s="266">
        <v>14</v>
      </c>
      <c r="AN41" s="266">
        <v>7</v>
      </c>
      <c r="AO41" s="266">
        <v>22</v>
      </c>
      <c r="AP41" s="266">
        <f t="shared" si="16"/>
        <v>29</v>
      </c>
      <c r="AQ41" s="266">
        <v>2</v>
      </c>
      <c r="AR41" s="260"/>
    </row>
    <row r="42" spans="1:44" ht="15.95" customHeight="1" x14ac:dyDescent="0.25">
      <c r="A42" s="281"/>
      <c r="H42" s="266">
        <v>2</v>
      </c>
      <c r="I42" s="265" t="s">
        <v>35</v>
      </c>
      <c r="L42" s="265" t="s">
        <v>48</v>
      </c>
      <c r="M42" s="265"/>
      <c r="N42" s="265"/>
      <c r="O42" s="265"/>
      <c r="P42" s="265"/>
      <c r="Q42" s="281"/>
      <c r="R42" s="281"/>
      <c r="S42" s="270">
        <v>7.5</v>
      </c>
      <c r="T42" s="265" t="s">
        <v>43</v>
      </c>
      <c r="U42" s="265"/>
      <c r="V42" s="265"/>
      <c r="W42" s="265"/>
      <c r="X42" s="266">
        <v>27</v>
      </c>
      <c r="Y42" s="265" t="s">
        <v>307</v>
      </c>
      <c r="Z42" s="266">
        <v>13</v>
      </c>
      <c r="AA42" s="266">
        <v>6</v>
      </c>
      <c r="AB42" s="266">
        <v>8</v>
      </c>
      <c r="AC42" s="266">
        <f t="shared" si="15"/>
        <v>14</v>
      </c>
      <c r="AD42" s="266">
        <v>0</v>
      </c>
      <c r="AE42" s="258"/>
      <c r="AF42" s="270">
        <v>7.5</v>
      </c>
      <c r="AG42" s="265" t="s">
        <v>89</v>
      </c>
      <c r="AH42" s="265"/>
      <c r="AI42" s="265"/>
      <c r="AJ42" s="270"/>
      <c r="AK42" s="266">
        <v>11</v>
      </c>
      <c r="AL42" s="265" t="s">
        <v>17</v>
      </c>
      <c r="AM42" s="266">
        <v>15</v>
      </c>
      <c r="AN42" s="266">
        <v>1</v>
      </c>
      <c r="AO42" s="266">
        <v>6</v>
      </c>
      <c r="AP42" s="266">
        <f t="shared" si="16"/>
        <v>7</v>
      </c>
      <c r="AQ42" s="266">
        <v>0</v>
      </c>
      <c r="AR42" s="260"/>
    </row>
    <row r="43" spans="1:44" ht="15.95" customHeight="1" x14ac:dyDescent="0.25">
      <c r="A43" s="281"/>
      <c r="B43" s="283"/>
      <c r="C43" s="291"/>
      <c r="D43" s="291"/>
      <c r="E43" s="291"/>
      <c r="F43" s="291"/>
      <c r="G43" s="291"/>
      <c r="H43" s="291"/>
      <c r="I43" s="291"/>
      <c r="J43" s="284"/>
      <c r="K43" s="284"/>
      <c r="L43" s="284"/>
      <c r="M43" s="284"/>
      <c r="N43" s="284"/>
      <c r="O43" s="284"/>
      <c r="P43" s="284"/>
      <c r="Q43" s="281"/>
      <c r="R43" s="281"/>
      <c r="S43" s="270">
        <v>8</v>
      </c>
      <c r="T43" s="265" t="s">
        <v>137</v>
      </c>
      <c r="U43" s="265"/>
      <c r="V43" s="265"/>
      <c r="W43" s="265"/>
      <c r="X43" s="266">
        <v>18</v>
      </c>
      <c r="Y43" s="265" t="s">
        <v>307</v>
      </c>
      <c r="Z43" s="266">
        <v>12</v>
      </c>
      <c r="AA43" s="266">
        <v>6</v>
      </c>
      <c r="AB43" s="266">
        <v>4</v>
      </c>
      <c r="AC43" s="266">
        <f t="shared" si="15"/>
        <v>10</v>
      </c>
      <c r="AD43" s="266">
        <v>6</v>
      </c>
      <c r="AE43" s="258"/>
      <c r="AF43" s="270">
        <v>8</v>
      </c>
      <c r="AG43" s="265" t="s">
        <v>45</v>
      </c>
      <c r="AH43" s="265"/>
      <c r="AI43" s="265"/>
      <c r="AJ43" s="270"/>
      <c r="AK43" s="266">
        <v>4</v>
      </c>
      <c r="AL43" s="265" t="s">
        <v>17</v>
      </c>
      <c r="AM43" s="266">
        <v>12</v>
      </c>
      <c r="AN43" s="266">
        <v>2</v>
      </c>
      <c r="AO43" s="266">
        <v>3</v>
      </c>
      <c r="AP43" s="266">
        <f t="shared" si="16"/>
        <v>5</v>
      </c>
      <c r="AQ43" s="266">
        <v>2</v>
      </c>
      <c r="AR43" s="260"/>
    </row>
    <row r="44" spans="1:44" ht="15.95" customHeight="1" x14ac:dyDescent="0.25">
      <c r="A44" s="281"/>
      <c r="B44" s="285" t="s">
        <v>93</v>
      </c>
      <c r="C44" s="272" t="s">
        <v>184</v>
      </c>
      <c r="G44" s="271">
        <v>2</v>
      </c>
      <c r="H44" s="266">
        <v>1</v>
      </c>
      <c r="I44" s="265" t="s">
        <v>142</v>
      </c>
      <c r="J44" s="265"/>
      <c r="K44" s="265"/>
      <c r="L44" s="265" t="s">
        <v>41</v>
      </c>
      <c r="M44" s="265"/>
      <c r="N44" s="265"/>
      <c r="O44" s="265"/>
      <c r="P44" s="265"/>
      <c r="Q44" s="281"/>
      <c r="R44" s="281"/>
      <c r="S44" s="270">
        <v>7</v>
      </c>
      <c r="T44" s="265" t="s">
        <v>167</v>
      </c>
      <c r="U44" s="265"/>
      <c r="V44" s="265"/>
      <c r="W44" s="265"/>
      <c r="X44" s="266">
        <v>8</v>
      </c>
      <c r="Y44" s="265" t="s">
        <v>307</v>
      </c>
      <c r="Z44" s="266">
        <v>13</v>
      </c>
      <c r="AA44" s="266">
        <v>3</v>
      </c>
      <c r="AB44" s="266">
        <v>5</v>
      </c>
      <c r="AC44" s="266">
        <f t="shared" si="15"/>
        <v>8</v>
      </c>
      <c r="AD44" s="266">
        <v>2</v>
      </c>
      <c r="AE44" s="258"/>
      <c r="AF44" s="270">
        <v>6.5</v>
      </c>
      <c r="AG44" s="265" t="s">
        <v>94</v>
      </c>
      <c r="AH44" s="265"/>
      <c r="AI44" s="265"/>
      <c r="AJ44" s="270"/>
      <c r="AK44" s="266">
        <v>5</v>
      </c>
      <c r="AL44" s="265" t="s">
        <v>17</v>
      </c>
      <c r="AM44" s="266">
        <v>7</v>
      </c>
      <c r="AN44" s="266">
        <v>1</v>
      </c>
      <c r="AO44" s="266">
        <v>2</v>
      </c>
      <c r="AP44" s="266">
        <f t="shared" si="16"/>
        <v>3</v>
      </c>
      <c r="AQ44" s="266">
        <v>0</v>
      </c>
      <c r="AR44" s="260"/>
    </row>
    <row r="45" spans="1:44" ht="15.95" customHeight="1" x14ac:dyDescent="0.25">
      <c r="A45" s="281"/>
      <c r="B45" s="266" t="s">
        <v>36</v>
      </c>
      <c r="C45" s="289" t="s">
        <v>601</v>
      </c>
      <c r="D45" s="289"/>
      <c r="E45" s="289"/>
      <c r="H45" s="266">
        <v>2</v>
      </c>
      <c r="I45" s="265" t="s">
        <v>590</v>
      </c>
      <c r="J45" s="265"/>
      <c r="K45" s="265"/>
      <c r="L45" s="265" t="s">
        <v>591</v>
      </c>
      <c r="M45" s="265"/>
      <c r="N45" s="265"/>
      <c r="O45" s="265"/>
      <c r="P45" s="265"/>
      <c r="Q45" s="281"/>
      <c r="R45" s="281"/>
      <c r="S45" s="270">
        <v>7.5</v>
      </c>
      <c r="T45" s="265" t="s">
        <v>59</v>
      </c>
      <c r="U45" s="265"/>
      <c r="V45" s="265"/>
      <c r="W45" s="265"/>
      <c r="X45" s="266">
        <v>4</v>
      </c>
      <c r="Y45" s="265" t="s">
        <v>307</v>
      </c>
      <c r="Z45" s="266">
        <v>12</v>
      </c>
      <c r="AA45" s="266">
        <v>0</v>
      </c>
      <c r="AB45" s="266">
        <v>7</v>
      </c>
      <c r="AC45" s="266">
        <f t="shared" si="15"/>
        <v>7</v>
      </c>
      <c r="AD45" s="266">
        <v>0</v>
      </c>
      <c r="AE45" s="258"/>
      <c r="AF45" s="270">
        <v>6.5</v>
      </c>
      <c r="AG45" s="265" t="s">
        <v>95</v>
      </c>
      <c r="AH45" s="265"/>
      <c r="AI45" s="265"/>
      <c r="AJ45" s="270"/>
      <c r="AK45" s="266">
        <v>14</v>
      </c>
      <c r="AL45" s="265" t="s">
        <v>17</v>
      </c>
      <c r="AM45" s="266">
        <v>7</v>
      </c>
      <c r="AN45" s="266">
        <v>0</v>
      </c>
      <c r="AO45" s="266">
        <v>3</v>
      </c>
      <c r="AP45" s="266">
        <f t="shared" si="16"/>
        <v>3</v>
      </c>
      <c r="AQ45" s="266">
        <v>0</v>
      </c>
      <c r="AR45" s="260"/>
    </row>
    <row r="46" spans="1:44" ht="15.95" customHeight="1" x14ac:dyDescent="0.25">
      <c r="A46" s="281"/>
      <c r="C46" s="289" t="s">
        <v>461</v>
      </c>
      <c r="D46" s="289"/>
      <c r="E46" s="289"/>
      <c r="F46" s="289"/>
      <c r="H46" s="266"/>
      <c r="I46" s="265"/>
      <c r="L46" s="265"/>
      <c r="M46" s="265"/>
      <c r="N46" s="265"/>
      <c r="O46" s="265"/>
      <c r="P46" s="265"/>
      <c r="Q46" s="281"/>
      <c r="R46" s="281"/>
      <c r="S46" s="270">
        <v>7.5</v>
      </c>
      <c r="T46" s="265" t="s">
        <v>38</v>
      </c>
      <c r="U46" s="265"/>
      <c r="V46" s="265"/>
      <c r="W46" s="265"/>
      <c r="X46" s="266">
        <v>13</v>
      </c>
      <c r="Y46" s="265" t="s">
        <v>307</v>
      </c>
      <c r="Z46" s="266">
        <v>13</v>
      </c>
      <c r="AA46" s="266">
        <v>0</v>
      </c>
      <c r="AB46" s="266">
        <v>7</v>
      </c>
      <c r="AC46" s="266">
        <f t="shared" si="15"/>
        <v>7</v>
      </c>
      <c r="AD46" s="266">
        <v>0</v>
      </c>
      <c r="AE46" s="258"/>
      <c r="AF46" s="270">
        <v>7.5</v>
      </c>
      <c r="AG46" s="265" t="s">
        <v>153</v>
      </c>
      <c r="AH46" s="265"/>
      <c r="AI46" s="265"/>
      <c r="AJ46" s="270"/>
      <c r="AK46" s="266">
        <v>6</v>
      </c>
      <c r="AL46" s="265" t="s">
        <v>17</v>
      </c>
      <c r="AM46" s="266">
        <v>11</v>
      </c>
      <c r="AN46" s="266">
        <v>0</v>
      </c>
      <c r="AO46" s="266">
        <v>3</v>
      </c>
      <c r="AP46" s="266">
        <f t="shared" si="16"/>
        <v>3</v>
      </c>
      <c r="AQ46" s="266">
        <v>4</v>
      </c>
      <c r="AR46" s="260"/>
    </row>
    <row r="47" spans="1:44" ht="15.95" customHeight="1" x14ac:dyDescent="0.25">
      <c r="A47" s="281"/>
      <c r="Q47" s="281"/>
      <c r="R47" s="281"/>
      <c r="S47" s="270">
        <v>6</v>
      </c>
      <c r="T47" s="265" t="s">
        <v>67</v>
      </c>
      <c r="U47" s="265"/>
      <c r="V47" s="265"/>
      <c r="W47" s="265"/>
      <c r="X47" s="266">
        <v>3</v>
      </c>
      <c r="Y47" s="265" t="s">
        <v>307</v>
      </c>
      <c r="Z47" s="266">
        <v>5</v>
      </c>
      <c r="AA47" s="266">
        <v>0</v>
      </c>
      <c r="AB47" s="266">
        <v>5</v>
      </c>
      <c r="AC47" s="266">
        <f t="shared" si="15"/>
        <v>5</v>
      </c>
      <c r="AD47" s="266">
        <v>0</v>
      </c>
      <c r="AE47" s="258"/>
      <c r="AF47" s="270">
        <v>6.5</v>
      </c>
      <c r="AG47" s="265" t="s">
        <v>82</v>
      </c>
      <c r="AH47" s="265"/>
      <c r="AI47" s="265"/>
      <c r="AJ47" s="270"/>
      <c r="AK47" s="266">
        <v>3</v>
      </c>
      <c r="AL47" s="265" t="s">
        <v>17</v>
      </c>
      <c r="AM47" s="266">
        <v>14</v>
      </c>
      <c r="AN47" s="266">
        <v>0</v>
      </c>
      <c r="AO47" s="266">
        <v>2</v>
      </c>
      <c r="AP47" s="266">
        <f t="shared" si="16"/>
        <v>2</v>
      </c>
      <c r="AQ47" s="266">
        <v>2</v>
      </c>
      <c r="AR47" s="260"/>
    </row>
    <row r="48" spans="1:44" ht="15.95" customHeight="1" x14ac:dyDescent="0.25">
      <c r="A48" s="281"/>
      <c r="C48" s="272" t="s">
        <v>181</v>
      </c>
      <c r="D48" s="289"/>
      <c r="G48" s="271">
        <v>4</v>
      </c>
      <c r="H48" s="266">
        <v>1</v>
      </c>
      <c r="I48" s="265" t="s">
        <v>75</v>
      </c>
      <c r="L48" s="265"/>
      <c r="M48" s="265" t="s">
        <v>254</v>
      </c>
      <c r="N48" s="265"/>
      <c r="O48" s="265"/>
      <c r="P48" s="265"/>
      <c r="Q48" s="281"/>
      <c r="R48" s="281"/>
      <c r="S48" s="270">
        <v>6.5</v>
      </c>
      <c r="T48" s="265" t="s">
        <v>139</v>
      </c>
      <c r="U48" s="265"/>
      <c r="V48" s="265"/>
      <c r="W48" s="265"/>
      <c r="X48" s="266">
        <v>34</v>
      </c>
      <c r="Y48" s="265" t="s">
        <v>307</v>
      </c>
      <c r="Z48" s="266">
        <v>11</v>
      </c>
      <c r="AA48" s="266">
        <v>0</v>
      </c>
      <c r="AB48" s="266">
        <v>5</v>
      </c>
      <c r="AC48" s="266">
        <f t="shared" si="15"/>
        <v>5</v>
      </c>
      <c r="AD48" s="266">
        <v>0</v>
      </c>
      <c r="AE48" s="258"/>
      <c r="AF48" s="270">
        <v>7</v>
      </c>
      <c r="AG48" s="265" t="s">
        <v>138</v>
      </c>
      <c r="AH48" s="265"/>
      <c r="AI48" s="265"/>
      <c r="AJ48" s="270"/>
      <c r="AK48" s="266">
        <v>2</v>
      </c>
      <c r="AL48" s="265" t="s">
        <v>17</v>
      </c>
      <c r="AM48" s="266">
        <v>11</v>
      </c>
      <c r="AN48" s="266">
        <v>1</v>
      </c>
      <c r="AO48" s="266">
        <v>0</v>
      </c>
      <c r="AP48" s="266">
        <f t="shared" si="16"/>
        <v>1</v>
      </c>
      <c r="AQ48" s="266">
        <v>2</v>
      </c>
      <c r="AR48" s="260"/>
    </row>
    <row r="49" spans="1:44" ht="15.95" customHeight="1" x14ac:dyDescent="0.25">
      <c r="A49" s="281"/>
      <c r="B49" s="266" t="s">
        <v>36</v>
      </c>
      <c r="C49" s="265"/>
      <c r="D49" s="289" t="s">
        <v>190</v>
      </c>
      <c r="E49" s="265"/>
      <c r="F49" s="265"/>
      <c r="G49" s="271"/>
      <c r="H49" s="266">
        <v>1</v>
      </c>
      <c r="I49" s="265" t="s">
        <v>75</v>
      </c>
      <c r="L49" s="265" t="s">
        <v>117</v>
      </c>
      <c r="M49" s="265"/>
      <c r="N49" s="265"/>
      <c r="O49" s="265"/>
      <c r="P49" s="265"/>
      <c r="Q49" s="281"/>
      <c r="R49" s="281"/>
      <c r="S49" s="270">
        <v>6</v>
      </c>
      <c r="T49" s="265" t="s">
        <v>362</v>
      </c>
      <c r="U49" s="265"/>
      <c r="V49" s="265"/>
      <c r="W49" s="265"/>
      <c r="X49" s="266">
        <v>5</v>
      </c>
      <c r="Y49" s="265" t="s">
        <v>307</v>
      </c>
      <c r="Z49" s="266">
        <v>10</v>
      </c>
      <c r="AA49" s="266">
        <v>0</v>
      </c>
      <c r="AB49" s="266">
        <v>4</v>
      </c>
      <c r="AC49" s="266">
        <f t="shared" si="15"/>
        <v>4</v>
      </c>
      <c r="AD49" s="266">
        <v>2</v>
      </c>
      <c r="AE49" s="258"/>
      <c r="AF49" s="270">
        <v>7</v>
      </c>
      <c r="AG49" s="265" t="s">
        <v>98</v>
      </c>
      <c r="AH49" s="265"/>
      <c r="AI49" s="265"/>
      <c r="AJ49" s="270"/>
      <c r="AK49" s="266">
        <v>15</v>
      </c>
      <c r="AL49" s="265" t="s">
        <v>17</v>
      </c>
      <c r="AM49" s="266">
        <v>12</v>
      </c>
      <c r="AN49" s="266">
        <v>0</v>
      </c>
      <c r="AO49" s="266">
        <v>0</v>
      </c>
      <c r="AP49" s="266">
        <f t="shared" si="16"/>
        <v>0</v>
      </c>
      <c r="AQ49" s="266">
        <v>0</v>
      </c>
      <c r="AR49" s="260"/>
    </row>
    <row r="50" spans="1:44" ht="15.95" customHeight="1" thickBot="1" x14ac:dyDescent="0.3">
      <c r="A50" s="281"/>
      <c r="H50" s="266">
        <v>2</v>
      </c>
      <c r="I50" s="265" t="s">
        <v>99</v>
      </c>
      <c r="L50" s="265" t="s">
        <v>592</v>
      </c>
      <c r="Q50" s="281"/>
      <c r="R50" s="281"/>
      <c r="S50" s="293" t="s">
        <v>245</v>
      </c>
      <c r="T50" s="293"/>
      <c r="U50" s="293"/>
      <c r="V50" s="293"/>
      <c r="W50" s="293"/>
      <c r="X50" s="293"/>
      <c r="Y50" s="293"/>
      <c r="Z50" s="294">
        <f>SUM(Z39:Z49)</f>
        <v>147</v>
      </c>
      <c r="AA50" s="294">
        <f t="shared" ref="AA50" si="17">SUM(AA39:AA49)</f>
        <v>51</v>
      </c>
      <c r="AB50" s="294">
        <f>SUM(AB39:AB49)+SUMIF($Y$3:$Y$10,"Dive Shop",$AH$3:$AH$10)</f>
        <v>69</v>
      </c>
      <c r="AC50" s="294">
        <f>+AB50+AA50</f>
        <v>120</v>
      </c>
      <c r="AD50" s="294">
        <f>SUM(AD39:AD49)+SUMIF($Y$3:$Y$10,"Dive Shop",$AG$3:$AG$10)</f>
        <v>24</v>
      </c>
      <c r="AE50" s="258"/>
      <c r="AF50" s="293" t="s">
        <v>246</v>
      </c>
      <c r="AG50" s="293"/>
      <c r="AH50" s="293"/>
      <c r="AI50" s="293"/>
      <c r="AJ50" s="293"/>
      <c r="AK50" s="293"/>
      <c r="AL50" s="293"/>
      <c r="AM50" s="294">
        <f>SUM(AM39:AM49)</f>
        <v>148</v>
      </c>
      <c r="AN50" s="294">
        <f t="shared" ref="AN50" si="18">SUM(AN39:AN49)</f>
        <v>42</v>
      </c>
      <c r="AO50" s="294">
        <f>SUM(AO39:AO49)+SUMIF($Y$3:$Y$10,"Bruins",$AH$3:$AH$10)</f>
        <v>68</v>
      </c>
      <c r="AP50" s="294">
        <f>+AO50+AN50</f>
        <v>110</v>
      </c>
      <c r="AQ50" s="294">
        <f>SUM(AQ39:AQ49)+SUMIF($Y$3:$Y$10,"Bruins",$AG$3:$AG$10)+2</f>
        <v>20</v>
      </c>
      <c r="AR50" s="260"/>
    </row>
    <row r="51" spans="1:44" ht="15.95" customHeight="1" x14ac:dyDescent="0.25">
      <c r="A51" s="281"/>
      <c r="H51" s="266">
        <v>2</v>
      </c>
      <c r="I51" s="265" t="s">
        <v>72</v>
      </c>
      <c r="L51" s="265" t="s">
        <v>356</v>
      </c>
      <c r="P51" s="265" t="s">
        <v>286</v>
      </c>
      <c r="Q51" s="281"/>
      <c r="R51" s="281"/>
      <c r="S51" s="296" t="s">
        <v>21</v>
      </c>
      <c r="T51" s="296"/>
      <c r="U51" s="296"/>
      <c r="V51" s="296"/>
      <c r="W51" s="296"/>
      <c r="X51" s="289" t="s">
        <v>88</v>
      </c>
      <c r="Z51" s="279">
        <v>43</v>
      </c>
      <c r="AA51" s="279">
        <v>5</v>
      </c>
      <c r="AB51" s="279">
        <v>3</v>
      </c>
      <c r="AC51" s="279">
        <f t="shared" ref="AC51:AC61" si="19">+AA51+AB51</f>
        <v>8</v>
      </c>
      <c r="AD51" s="279">
        <v>4</v>
      </c>
      <c r="AE51" s="258"/>
      <c r="AF51" s="296" t="s">
        <v>23</v>
      </c>
      <c r="AG51" s="296"/>
      <c r="AH51" s="296"/>
      <c r="AI51" s="296"/>
      <c r="AJ51" s="296"/>
      <c r="AK51" s="289" t="s">
        <v>70</v>
      </c>
      <c r="AM51" s="279">
        <v>28</v>
      </c>
      <c r="AN51" s="279">
        <v>13</v>
      </c>
      <c r="AO51" s="279">
        <v>12</v>
      </c>
      <c r="AP51" s="279">
        <f t="shared" ref="AP51:AP61" si="20">+AN51+AO51</f>
        <v>25</v>
      </c>
      <c r="AQ51" s="279">
        <v>6</v>
      </c>
      <c r="AR51" s="260"/>
    </row>
    <row r="52" spans="1:44" ht="15.95" customHeight="1" x14ac:dyDescent="0.25">
      <c r="A52" s="281"/>
      <c r="B52" s="300"/>
      <c r="C52" s="301"/>
      <c r="D52" s="301"/>
      <c r="E52" s="301"/>
      <c r="F52" s="301"/>
      <c r="G52" s="302"/>
      <c r="H52" s="303"/>
      <c r="I52" s="301"/>
      <c r="J52" s="301"/>
      <c r="K52" s="303"/>
      <c r="L52" s="303"/>
      <c r="M52" s="303"/>
      <c r="N52" s="303"/>
      <c r="O52" s="303"/>
      <c r="P52" s="303"/>
      <c r="Q52" s="281"/>
      <c r="R52" s="281"/>
      <c r="S52" s="270">
        <v>8</v>
      </c>
      <c r="T52" s="265" t="s">
        <v>55</v>
      </c>
      <c r="U52" s="265"/>
      <c r="V52" s="265"/>
      <c r="W52" s="265"/>
      <c r="X52" s="266">
        <v>11</v>
      </c>
      <c r="Y52" s="265" t="s">
        <v>21</v>
      </c>
      <c r="Z52" s="266">
        <v>14</v>
      </c>
      <c r="AA52" s="266">
        <v>3</v>
      </c>
      <c r="AB52" s="266">
        <v>5</v>
      </c>
      <c r="AC52" s="266">
        <f t="shared" si="19"/>
        <v>8</v>
      </c>
      <c r="AD52" s="266">
        <v>4</v>
      </c>
      <c r="AE52" s="258"/>
      <c r="AF52" s="270">
        <v>9.5</v>
      </c>
      <c r="AG52" s="265" t="s">
        <v>91</v>
      </c>
      <c r="AH52" s="265"/>
      <c r="AI52" s="265"/>
      <c r="AJ52" s="270"/>
      <c r="AK52" s="266">
        <v>14</v>
      </c>
      <c r="AL52" s="265" t="s">
        <v>309</v>
      </c>
      <c r="AM52" s="266">
        <v>14</v>
      </c>
      <c r="AN52" s="266">
        <v>12</v>
      </c>
      <c r="AO52" s="266">
        <v>14</v>
      </c>
      <c r="AP52" s="266">
        <f t="shared" si="20"/>
        <v>26</v>
      </c>
      <c r="AQ52" s="266">
        <v>0</v>
      </c>
      <c r="AR52" s="260"/>
    </row>
    <row r="53" spans="1:44" ht="15.95" customHeight="1" x14ac:dyDescent="0.25">
      <c r="A53" s="281"/>
      <c r="E53" s="265" t="s">
        <v>211</v>
      </c>
      <c r="F53" s="265"/>
      <c r="G53" s="271">
        <f>SUM(G14:G52)</f>
        <v>25</v>
      </c>
      <c r="H53" s="271"/>
      <c r="I53" s="297"/>
      <c r="J53" s="265" t="s">
        <v>101</v>
      </c>
      <c r="K53" s="297"/>
      <c r="L53" s="271">
        <f>COUNTA(C14:C52)-8</f>
        <v>7</v>
      </c>
      <c r="N53" s="265" t="s">
        <v>132</v>
      </c>
      <c r="O53" s="271">
        <v>14</v>
      </c>
      <c r="Q53" s="281"/>
      <c r="R53" s="281"/>
      <c r="S53" s="270">
        <v>7.5</v>
      </c>
      <c r="T53" s="265" t="s">
        <v>142</v>
      </c>
      <c r="U53" s="265"/>
      <c r="V53" s="265"/>
      <c r="W53" s="265"/>
      <c r="X53" s="266">
        <v>7</v>
      </c>
      <c r="Y53" s="289" t="s">
        <v>21</v>
      </c>
      <c r="Z53" s="266">
        <v>15</v>
      </c>
      <c r="AA53" s="266">
        <v>3</v>
      </c>
      <c r="AB53" s="266">
        <v>3</v>
      </c>
      <c r="AC53" s="266">
        <f t="shared" si="19"/>
        <v>6</v>
      </c>
      <c r="AD53" s="266">
        <v>0</v>
      </c>
      <c r="AE53" s="258"/>
      <c r="AF53" s="270">
        <v>8.5</v>
      </c>
      <c r="AG53" s="265" t="s">
        <v>112</v>
      </c>
      <c r="AH53" s="265"/>
      <c r="AI53" s="265"/>
      <c r="AJ53" s="270"/>
      <c r="AK53" s="266">
        <v>20</v>
      </c>
      <c r="AL53" s="265" t="s">
        <v>309</v>
      </c>
      <c r="AM53" s="266">
        <v>14</v>
      </c>
      <c r="AN53" s="266">
        <v>13</v>
      </c>
      <c r="AO53" s="266">
        <v>5</v>
      </c>
      <c r="AP53" s="266">
        <f t="shared" si="20"/>
        <v>18</v>
      </c>
      <c r="AQ53" s="266">
        <v>4</v>
      </c>
      <c r="AR53" s="260"/>
    </row>
    <row r="54" spans="1:44" ht="15.95" customHeight="1" x14ac:dyDescent="0.25">
      <c r="A54" s="281"/>
      <c r="E54" s="265" t="s">
        <v>210</v>
      </c>
      <c r="F54" s="265"/>
      <c r="G54" s="271">
        <f>COUNTA(L15:L52)+COUNTIF(L15:L52,"*&amp;*")</f>
        <v>32</v>
      </c>
      <c r="Q54" s="281"/>
      <c r="R54" s="281"/>
      <c r="S54" s="270">
        <v>8.5</v>
      </c>
      <c r="T54" s="265" t="s">
        <v>39</v>
      </c>
      <c r="U54" s="265"/>
      <c r="V54" s="265"/>
      <c r="W54" s="265"/>
      <c r="X54" s="266">
        <v>4</v>
      </c>
      <c r="Y54" s="265" t="s">
        <v>21</v>
      </c>
      <c r="Z54" s="266">
        <v>11</v>
      </c>
      <c r="AA54" s="266">
        <v>3</v>
      </c>
      <c r="AB54" s="266">
        <v>2</v>
      </c>
      <c r="AC54" s="266">
        <f t="shared" si="19"/>
        <v>5</v>
      </c>
      <c r="AD54" s="266">
        <v>0</v>
      </c>
      <c r="AE54" s="258"/>
      <c r="AF54" s="270">
        <v>6.5</v>
      </c>
      <c r="AG54" s="265" t="s">
        <v>44</v>
      </c>
      <c r="AH54" s="265"/>
      <c r="AI54" s="265"/>
      <c r="AJ54" s="270"/>
      <c r="AK54" s="266">
        <v>28</v>
      </c>
      <c r="AL54" s="265" t="s">
        <v>309</v>
      </c>
      <c r="AM54" s="266">
        <v>14</v>
      </c>
      <c r="AN54" s="266">
        <v>2</v>
      </c>
      <c r="AO54" s="266">
        <v>8</v>
      </c>
      <c r="AP54" s="266">
        <f t="shared" si="20"/>
        <v>10</v>
      </c>
      <c r="AQ54" s="266">
        <v>0</v>
      </c>
      <c r="AR54" s="260"/>
    </row>
    <row r="55" spans="1:44" ht="15.95" customHeight="1" x14ac:dyDescent="0.25">
      <c r="A55" s="281"/>
      <c r="Q55" s="281"/>
      <c r="R55" s="281"/>
      <c r="S55" s="270">
        <v>7</v>
      </c>
      <c r="T55" s="265" t="s">
        <v>41</v>
      </c>
      <c r="U55" s="265"/>
      <c r="V55" s="265"/>
      <c r="W55" s="265"/>
      <c r="X55" s="266">
        <v>2</v>
      </c>
      <c r="Y55" s="265" t="s">
        <v>21</v>
      </c>
      <c r="Z55" s="266">
        <v>15</v>
      </c>
      <c r="AA55" s="266">
        <v>1</v>
      </c>
      <c r="AB55" s="266">
        <v>4</v>
      </c>
      <c r="AC55" s="266">
        <f t="shared" si="19"/>
        <v>5</v>
      </c>
      <c r="AD55" s="266">
        <v>6</v>
      </c>
      <c r="AE55" s="258"/>
      <c r="AF55" s="270">
        <v>8</v>
      </c>
      <c r="AG55" s="265" t="s">
        <v>154</v>
      </c>
      <c r="AH55" s="265"/>
      <c r="AI55" s="265"/>
      <c r="AJ55" s="270"/>
      <c r="AK55" s="266">
        <v>9</v>
      </c>
      <c r="AL55" s="265" t="s">
        <v>309</v>
      </c>
      <c r="AM55" s="266">
        <v>15</v>
      </c>
      <c r="AN55" s="266">
        <v>2</v>
      </c>
      <c r="AO55" s="266">
        <v>8</v>
      </c>
      <c r="AP55" s="266">
        <f t="shared" si="20"/>
        <v>10</v>
      </c>
      <c r="AQ55" s="266">
        <v>0</v>
      </c>
      <c r="AR55" s="260"/>
    </row>
    <row r="56" spans="1:44" ht="15.95" customHeight="1" x14ac:dyDescent="0.25">
      <c r="A56" s="281"/>
      <c r="B56" s="272" t="s">
        <v>156</v>
      </c>
      <c r="C56" s="272"/>
      <c r="N56" s="272"/>
      <c r="O56" s="272"/>
      <c r="Q56" s="281"/>
      <c r="R56" s="281"/>
      <c r="S56" s="270">
        <v>7.5</v>
      </c>
      <c r="T56" s="265" t="s">
        <v>113</v>
      </c>
      <c r="U56" s="265"/>
      <c r="V56" s="265"/>
      <c r="W56" s="265"/>
      <c r="X56" s="266">
        <v>22</v>
      </c>
      <c r="Y56" s="265" t="s">
        <v>21</v>
      </c>
      <c r="Z56" s="266">
        <v>15</v>
      </c>
      <c r="AA56" s="266">
        <v>2</v>
      </c>
      <c r="AB56" s="266">
        <v>2</v>
      </c>
      <c r="AC56" s="266">
        <f t="shared" si="19"/>
        <v>4</v>
      </c>
      <c r="AD56" s="266">
        <v>0</v>
      </c>
      <c r="AE56" s="258"/>
      <c r="AF56" s="270">
        <v>7</v>
      </c>
      <c r="AG56" s="265" t="s">
        <v>79</v>
      </c>
      <c r="AH56" s="265"/>
      <c r="AI56" s="265"/>
      <c r="AJ56" s="270"/>
      <c r="AK56" s="266">
        <v>24</v>
      </c>
      <c r="AL56" s="265" t="s">
        <v>309</v>
      </c>
      <c r="AM56" s="266">
        <v>13</v>
      </c>
      <c r="AN56" s="266">
        <v>2</v>
      </c>
      <c r="AO56" s="266">
        <v>6</v>
      </c>
      <c r="AP56" s="266">
        <f t="shared" si="20"/>
        <v>8</v>
      </c>
      <c r="AQ56" s="266">
        <v>0</v>
      </c>
      <c r="AR56" s="260"/>
    </row>
    <row r="57" spans="1:44" ht="15.95" customHeight="1" x14ac:dyDescent="0.25">
      <c r="A57" s="281"/>
      <c r="Q57" s="281"/>
      <c r="R57" s="281"/>
      <c r="S57" s="270">
        <v>8.5</v>
      </c>
      <c r="T57" s="265" t="s">
        <v>135</v>
      </c>
      <c r="U57" s="265"/>
      <c r="V57" s="265"/>
      <c r="W57" s="265"/>
      <c r="X57" s="266">
        <v>9</v>
      </c>
      <c r="Y57" s="265" t="s">
        <v>21</v>
      </c>
      <c r="Z57" s="266">
        <v>5</v>
      </c>
      <c r="AA57" s="266">
        <v>1</v>
      </c>
      <c r="AB57" s="266">
        <v>1</v>
      </c>
      <c r="AC57" s="266">
        <f t="shared" si="19"/>
        <v>2</v>
      </c>
      <c r="AD57" s="266">
        <v>0</v>
      </c>
      <c r="AE57" s="258"/>
      <c r="AF57" s="270">
        <v>6.5</v>
      </c>
      <c r="AG57" s="265" t="s">
        <v>83</v>
      </c>
      <c r="AH57" s="265"/>
      <c r="AI57" s="265"/>
      <c r="AJ57" s="270"/>
      <c r="AK57" s="266">
        <v>8</v>
      </c>
      <c r="AL57" s="265" t="s">
        <v>309</v>
      </c>
      <c r="AM57" s="266">
        <v>13</v>
      </c>
      <c r="AN57" s="266">
        <v>1</v>
      </c>
      <c r="AO57" s="266">
        <v>7</v>
      </c>
      <c r="AP57" s="266">
        <f t="shared" si="20"/>
        <v>8</v>
      </c>
      <c r="AQ57" s="266">
        <v>0</v>
      </c>
      <c r="AR57" s="260"/>
    </row>
    <row r="58" spans="1:44" ht="15.95" customHeight="1" x14ac:dyDescent="0.25">
      <c r="A58" s="281"/>
      <c r="C58" s="272" t="s">
        <v>105</v>
      </c>
      <c r="H58" s="272" t="s">
        <v>120</v>
      </c>
      <c r="M58" s="272" t="s">
        <v>121</v>
      </c>
      <c r="Q58" s="260"/>
      <c r="R58" s="260"/>
      <c r="S58" s="270">
        <v>7.5</v>
      </c>
      <c r="T58" s="265" t="s">
        <v>92</v>
      </c>
      <c r="U58" s="265"/>
      <c r="V58" s="265"/>
      <c r="W58" s="265"/>
      <c r="X58" s="266">
        <v>25</v>
      </c>
      <c r="Y58" s="265" t="s">
        <v>21</v>
      </c>
      <c r="Z58" s="266">
        <v>10</v>
      </c>
      <c r="AA58" s="266">
        <v>1</v>
      </c>
      <c r="AB58" s="266">
        <v>0</v>
      </c>
      <c r="AC58" s="266">
        <f t="shared" si="19"/>
        <v>1</v>
      </c>
      <c r="AD58" s="266">
        <v>0</v>
      </c>
      <c r="AE58" s="258"/>
      <c r="AF58" s="270">
        <v>7</v>
      </c>
      <c r="AG58" s="265" t="s">
        <v>61</v>
      </c>
      <c r="AH58" s="265"/>
      <c r="AI58" s="265"/>
      <c r="AJ58" s="270"/>
      <c r="AK58" s="266">
        <v>7</v>
      </c>
      <c r="AL58" s="265" t="s">
        <v>309</v>
      </c>
      <c r="AM58" s="266">
        <v>14</v>
      </c>
      <c r="AN58" s="266">
        <v>0</v>
      </c>
      <c r="AO58" s="266">
        <v>8</v>
      </c>
      <c r="AP58" s="266">
        <f t="shared" si="20"/>
        <v>8</v>
      </c>
      <c r="AQ58" s="266">
        <v>2</v>
      </c>
      <c r="AR58" s="260"/>
    </row>
    <row r="59" spans="1:44" ht="15.95" customHeight="1" x14ac:dyDescent="0.25">
      <c r="A59" s="260"/>
      <c r="C59" s="265" t="s">
        <v>354</v>
      </c>
      <c r="F59" s="265"/>
      <c r="H59" s="265" t="s">
        <v>613</v>
      </c>
      <c r="I59" s="265"/>
      <c r="J59" s="265"/>
      <c r="K59" s="265"/>
      <c r="L59" s="265"/>
      <c r="M59" s="265" t="s">
        <v>190</v>
      </c>
      <c r="O59" s="265"/>
      <c r="P59" s="265"/>
      <c r="Q59" s="281"/>
      <c r="R59" s="281"/>
      <c r="S59" s="270">
        <v>6</v>
      </c>
      <c r="T59" s="265" t="s">
        <v>80</v>
      </c>
      <c r="U59" s="265"/>
      <c r="V59" s="265"/>
      <c r="W59" s="265"/>
      <c r="X59" s="266">
        <v>33</v>
      </c>
      <c r="Y59" s="265" t="s">
        <v>21</v>
      </c>
      <c r="Z59" s="266">
        <v>3</v>
      </c>
      <c r="AA59" s="266">
        <v>0</v>
      </c>
      <c r="AB59" s="266">
        <v>1</v>
      </c>
      <c r="AC59" s="266">
        <f t="shared" si="19"/>
        <v>1</v>
      </c>
      <c r="AD59" s="266">
        <v>0</v>
      </c>
      <c r="AE59" s="258"/>
      <c r="AF59" s="270">
        <v>7.5</v>
      </c>
      <c r="AG59" s="265" t="s">
        <v>78</v>
      </c>
      <c r="AH59" s="265"/>
      <c r="AI59" s="265"/>
      <c r="AJ59" s="270"/>
      <c r="AK59" s="266">
        <v>72</v>
      </c>
      <c r="AL59" s="265" t="s">
        <v>309</v>
      </c>
      <c r="AM59" s="266">
        <v>6</v>
      </c>
      <c r="AN59" s="266">
        <v>1</v>
      </c>
      <c r="AO59" s="266">
        <v>3</v>
      </c>
      <c r="AP59" s="266">
        <f t="shared" si="20"/>
        <v>4</v>
      </c>
      <c r="AQ59" s="266">
        <v>0</v>
      </c>
      <c r="AR59" s="260"/>
    </row>
    <row r="60" spans="1:44" ht="15.95" customHeight="1" x14ac:dyDescent="0.25">
      <c r="A60" s="281"/>
      <c r="C60" s="265"/>
      <c r="F60" s="265"/>
      <c r="H60" s="265" t="s">
        <v>202</v>
      </c>
      <c r="I60" s="265"/>
      <c r="J60" s="265"/>
      <c r="K60" s="265"/>
      <c r="L60" s="265"/>
      <c r="M60" s="265"/>
      <c r="O60" s="265"/>
      <c r="P60" s="265"/>
      <c r="Q60" s="260"/>
      <c r="R60" s="260"/>
      <c r="S60" s="270">
        <v>6.5</v>
      </c>
      <c r="T60" s="265" t="s">
        <v>148</v>
      </c>
      <c r="U60" s="265"/>
      <c r="V60" s="265"/>
      <c r="W60" s="265"/>
      <c r="X60" s="266">
        <v>44</v>
      </c>
      <c r="Y60" s="265" t="s">
        <v>21</v>
      </c>
      <c r="Z60" s="266">
        <v>6</v>
      </c>
      <c r="AA60" s="266">
        <v>0</v>
      </c>
      <c r="AB60" s="266">
        <v>1</v>
      </c>
      <c r="AC60" s="266">
        <f t="shared" si="19"/>
        <v>1</v>
      </c>
      <c r="AD60" s="266">
        <v>2</v>
      </c>
      <c r="AE60" s="258"/>
      <c r="AF60" s="270">
        <v>8</v>
      </c>
      <c r="AG60" s="265" t="s">
        <v>162</v>
      </c>
      <c r="AH60" s="265"/>
      <c r="AI60" s="265"/>
      <c r="AJ60" s="270"/>
      <c r="AK60" s="266">
        <v>16</v>
      </c>
      <c r="AL60" s="265" t="s">
        <v>309</v>
      </c>
      <c r="AM60" s="266">
        <v>6</v>
      </c>
      <c r="AN60" s="266">
        <v>0</v>
      </c>
      <c r="AO60" s="266">
        <v>3</v>
      </c>
      <c r="AP60" s="266">
        <f t="shared" si="20"/>
        <v>3</v>
      </c>
      <c r="AQ60" s="266">
        <v>2</v>
      </c>
      <c r="AR60" s="260"/>
    </row>
    <row r="61" spans="1:44" ht="15.95" customHeight="1" x14ac:dyDescent="0.25">
      <c r="A61" s="260"/>
      <c r="C61" s="265"/>
      <c r="F61" s="265"/>
      <c r="H61" s="265"/>
      <c r="I61" s="265"/>
      <c r="J61" s="265"/>
      <c r="K61" s="265"/>
      <c r="L61" s="265"/>
      <c r="M61" s="265"/>
      <c r="O61" s="265"/>
      <c r="P61" s="265"/>
      <c r="Q61" s="281"/>
      <c r="R61" s="281"/>
      <c r="S61" s="270">
        <v>6</v>
      </c>
      <c r="T61" s="265" t="s">
        <v>97</v>
      </c>
      <c r="U61" s="265"/>
      <c r="V61" s="265"/>
      <c r="W61" s="265"/>
      <c r="X61" s="266">
        <v>24</v>
      </c>
      <c r="Y61" s="265" t="s">
        <v>21</v>
      </c>
      <c r="Z61" s="266">
        <v>11</v>
      </c>
      <c r="AA61" s="266">
        <v>0</v>
      </c>
      <c r="AB61" s="266">
        <v>1</v>
      </c>
      <c r="AC61" s="266">
        <f t="shared" si="19"/>
        <v>1</v>
      </c>
      <c r="AD61" s="266">
        <v>0</v>
      </c>
      <c r="AE61" s="258"/>
      <c r="AF61" s="270">
        <v>6</v>
      </c>
      <c r="AG61" s="265" t="s">
        <v>84</v>
      </c>
      <c r="AH61" s="265"/>
      <c r="AI61" s="265"/>
      <c r="AJ61" s="270"/>
      <c r="AK61" s="266">
        <v>15</v>
      </c>
      <c r="AL61" s="265" t="s">
        <v>309</v>
      </c>
      <c r="AM61" s="266">
        <v>4</v>
      </c>
      <c r="AN61" s="266">
        <v>1</v>
      </c>
      <c r="AO61" s="266">
        <v>1</v>
      </c>
      <c r="AP61" s="266">
        <f t="shared" si="20"/>
        <v>2</v>
      </c>
      <c r="AQ61" s="266">
        <v>0</v>
      </c>
      <c r="AR61" s="260"/>
    </row>
    <row r="62" spans="1:44" ht="15.95" customHeight="1" thickBot="1" x14ac:dyDescent="0.3">
      <c r="A62" s="281"/>
      <c r="M62" s="265"/>
      <c r="Q62" s="260"/>
      <c r="R62" s="260"/>
      <c r="S62" s="293" t="s">
        <v>103</v>
      </c>
      <c r="T62" s="293"/>
      <c r="U62" s="293"/>
      <c r="V62" s="293"/>
      <c r="W62" s="293"/>
      <c r="X62" s="293"/>
      <c r="Y62" s="293"/>
      <c r="Z62" s="294">
        <f>SUM(Z51:Z61)</f>
        <v>148</v>
      </c>
      <c r="AA62" s="294">
        <f t="shared" ref="AA62" si="21">SUM(AA51:AA61)</f>
        <v>19</v>
      </c>
      <c r="AB62" s="294">
        <f>SUM(AB51:AB61)+SUMIF($Y$3:$Y$10,"Eriton",$AH$3:$AH$10)</f>
        <v>23</v>
      </c>
      <c r="AC62" s="294">
        <f>+AB62+AA62</f>
        <v>42</v>
      </c>
      <c r="AD62" s="294">
        <f>SUM(AD51:AD61)+SUMIF($Y$3:$Y$10,"Eriton",$AG$3:$AG$10)</f>
        <v>16</v>
      </c>
      <c r="AE62" s="258"/>
      <c r="AF62" s="293" t="s">
        <v>85</v>
      </c>
      <c r="AG62" s="293"/>
      <c r="AH62" s="293"/>
      <c r="AI62" s="293"/>
      <c r="AJ62" s="293"/>
      <c r="AK62" s="293"/>
      <c r="AL62" s="293"/>
      <c r="AM62" s="294">
        <f>SUM(AM51:AM61)</f>
        <v>141</v>
      </c>
      <c r="AN62" s="294">
        <f t="shared" ref="AN62" si="22">SUM(AN51:AN61)</f>
        <v>47</v>
      </c>
      <c r="AO62" s="294">
        <f>SUM(AO51:AO61)+SUMIF($Y$3:$Y$10,"Direct Staff",$AH$3:$AH$10)</f>
        <v>76</v>
      </c>
      <c r="AP62" s="294">
        <f>+AO62+AN62</f>
        <v>123</v>
      </c>
      <c r="AQ62" s="294">
        <f>SUM(AQ51:AQ61)+SUMIF($Y$3:$Y$10,"Direct Staff",$AG$3:$AG$10)</f>
        <v>14</v>
      </c>
      <c r="AR62" s="260"/>
    </row>
    <row r="63" spans="1:44" ht="15.95" customHeight="1" thickBot="1" x14ac:dyDescent="0.3">
      <c r="A63" s="260"/>
      <c r="Q63" s="260"/>
      <c r="R63" s="260"/>
      <c r="T63" s="278" t="s">
        <v>164</v>
      </c>
      <c r="Z63" s="304">
        <f>Z26+Z38+Z50+Z62</f>
        <v>591</v>
      </c>
      <c r="AA63" s="304">
        <f>AA26+AA38+AA50+AA62</f>
        <v>141</v>
      </c>
      <c r="AB63" s="304">
        <f>AB26+AB38+AB50+AB62</f>
        <v>188</v>
      </c>
      <c r="AC63" s="304">
        <f>AC26+AC38+AC50+AC62</f>
        <v>329</v>
      </c>
      <c r="AD63" s="304">
        <f>AD26+AD38+AD50+AD62</f>
        <v>66</v>
      </c>
      <c r="AG63" s="278" t="s">
        <v>164</v>
      </c>
      <c r="AJ63" s="265"/>
      <c r="AK63" s="265"/>
      <c r="AM63" s="304">
        <f>AM26+AM38+AM50+AM62</f>
        <v>584</v>
      </c>
      <c r="AN63" s="304">
        <f>AN26+AN38+AN50+AN62</f>
        <v>188</v>
      </c>
      <c r="AO63" s="304">
        <f>AO26+AO38+AO50+AO62</f>
        <v>292</v>
      </c>
      <c r="AP63" s="304">
        <f>AP26+AP38+AP50+AP62</f>
        <v>480</v>
      </c>
      <c r="AQ63" s="304">
        <f>AQ26+AQ38+AQ50+AQ62</f>
        <v>66</v>
      </c>
      <c r="AR63" s="260"/>
    </row>
    <row r="64" spans="1:44" ht="15.95" customHeight="1" thickTop="1" x14ac:dyDescent="0.25">
      <c r="A64" s="260"/>
      <c r="C64" s="265"/>
      <c r="F64" s="265"/>
      <c r="I64" s="265"/>
      <c r="L64" s="265"/>
      <c r="O64" s="265"/>
      <c r="P64" s="265"/>
      <c r="Q64" s="260"/>
      <c r="R64" s="260"/>
      <c r="AF64" s="305" t="s">
        <v>122</v>
      </c>
      <c r="AG64" s="306"/>
      <c r="AH64" s="306"/>
      <c r="AI64" s="306"/>
      <c r="AJ64" s="305"/>
      <c r="AK64" s="305"/>
      <c r="AM64" s="307">
        <f>Z63+AM63</f>
        <v>1175</v>
      </c>
      <c r="AN64" s="266">
        <f>AA63+AN63</f>
        <v>329</v>
      </c>
      <c r="AO64" s="266">
        <f>AB63+AO63</f>
        <v>480</v>
      </c>
      <c r="AP64" s="308">
        <f>AC63+AP63</f>
        <v>809</v>
      </c>
      <c r="AQ64" s="266">
        <f>AD63+AQ63</f>
        <v>132</v>
      </c>
      <c r="AR64" s="260"/>
    </row>
    <row r="65" spans="1:44" ht="15.95" customHeight="1" x14ac:dyDescent="0.25">
      <c r="A65" s="260"/>
      <c r="C65" s="265"/>
      <c r="F65" s="265"/>
      <c r="I65" s="265"/>
      <c r="L65" s="265"/>
      <c r="O65" s="265"/>
      <c r="Q65" s="258"/>
      <c r="R65" s="258"/>
      <c r="AR65" s="309"/>
    </row>
    <row r="66" spans="1:44" ht="15.95" customHeight="1" x14ac:dyDescent="0.25">
      <c r="A66" s="258"/>
      <c r="Q66" s="258"/>
      <c r="R66" s="258"/>
      <c r="U66" s="310" t="str">
        <f>"Week "&amp;TEXT(C2+1,"##")</f>
        <v>Week 16</v>
      </c>
      <c r="V66" s="310"/>
      <c r="W66" s="310"/>
      <c r="X66" s="438">
        <f>7+E14</f>
        <v>44263</v>
      </c>
      <c r="Y66" s="438"/>
      <c r="Z66" s="438"/>
      <c r="AA66" s="311" t="s">
        <v>583</v>
      </c>
      <c r="AD66" s="297"/>
      <c r="AE66" s="297"/>
      <c r="AH66" s="310" t="str">
        <f>"Week "&amp;TEXT(C2+2,"##")</f>
        <v>Week 17</v>
      </c>
      <c r="AI66" s="310"/>
      <c r="AJ66" s="310"/>
      <c r="AK66" s="438">
        <f>+X66+7</f>
        <v>44270</v>
      </c>
      <c r="AL66" s="438"/>
      <c r="AM66" s="438"/>
      <c r="AN66" s="311" t="s">
        <v>606</v>
      </c>
      <c r="AQ66" s="297"/>
      <c r="AR66" s="309"/>
    </row>
    <row r="67" spans="1:44" ht="15.95" customHeight="1" thickBot="1" x14ac:dyDescent="0.3">
      <c r="A67" s="258"/>
      <c r="Q67" s="258"/>
      <c r="R67" s="258"/>
      <c r="U67" s="439" t="s">
        <v>106</v>
      </c>
      <c r="V67" s="439"/>
      <c r="W67" s="312"/>
      <c r="X67" s="312"/>
      <c r="Y67" s="312" t="s">
        <v>107</v>
      </c>
      <c r="Z67" s="439" t="s">
        <v>108</v>
      </c>
      <c r="AA67" s="439"/>
      <c r="AB67" s="439"/>
      <c r="AC67" s="265"/>
      <c r="AD67" s="297"/>
      <c r="AE67" s="297"/>
      <c r="AH67" s="439" t="s">
        <v>106</v>
      </c>
      <c r="AI67" s="439"/>
      <c r="AJ67" s="312"/>
      <c r="AK67" s="312"/>
      <c r="AL67" s="312" t="s">
        <v>107</v>
      </c>
      <c r="AM67" s="312"/>
      <c r="AN67" s="312" t="s">
        <v>108</v>
      </c>
      <c r="AO67" s="312"/>
      <c r="AP67" s="265"/>
      <c r="AQ67" s="297"/>
      <c r="AR67" s="309"/>
    </row>
    <row r="68" spans="1:44" ht="15.95" customHeight="1" x14ac:dyDescent="0.25">
      <c r="A68" s="258"/>
      <c r="C68" s="265"/>
      <c r="F68" s="265"/>
      <c r="I68" s="265"/>
      <c r="L68" s="265"/>
      <c r="O68" s="265"/>
      <c r="Q68" s="258"/>
      <c r="R68" s="258"/>
      <c r="U68" s="440">
        <v>0.38541666666666669</v>
      </c>
      <c r="V68" s="440"/>
      <c r="W68" s="313"/>
      <c r="X68" s="313"/>
      <c r="Y68" s="271" t="s">
        <v>109</v>
      </c>
      <c r="Z68" s="441" t="s">
        <v>560</v>
      </c>
      <c r="AA68" s="441"/>
      <c r="AB68" s="441"/>
      <c r="AC68" s="314"/>
      <c r="AE68" s="297"/>
      <c r="AH68" s="440">
        <v>0.38541666666666669</v>
      </c>
      <c r="AI68" s="440"/>
      <c r="AJ68" s="313"/>
      <c r="AK68" s="313"/>
      <c r="AL68" s="271" t="s">
        <v>109</v>
      </c>
      <c r="AM68" s="441" t="s">
        <v>602</v>
      </c>
      <c r="AN68" s="441"/>
      <c r="AO68" s="441"/>
      <c r="AP68" s="314"/>
      <c r="AR68" s="309"/>
    </row>
    <row r="69" spans="1:44" ht="15.95" customHeight="1" x14ac:dyDescent="0.25">
      <c r="A69" s="258"/>
      <c r="C69" s="265"/>
      <c r="F69" s="265"/>
      <c r="I69" s="265"/>
      <c r="L69" s="265"/>
      <c r="O69" s="265"/>
      <c r="Q69" s="258"/>
      <c r="R69" s="258"/>
      <c r="U69" s="440">
        <v>0.38541666666666669</v>
      </c>
      <c r="V69" s="440"/>
      <c r="W69" s="313"/>
      <c r="X69" s="313"/>
      <c r="Y69" s="271" t="s">
        <v>110</v>
      </c>
      <c r="Z69" s="441" t="s">
        <v>561</v>
      </c>
      <c r="AA69" s="441"/>
      <c r="AB69" s="441"/>
      <c r="AC69" s="314"/>
      <c r="AE69" s="297"/>
      <c r="AH69" s="440">
        <v>0.38541666666666669</v>
      </c>
      <c r="AI69" s="440"/>
      <c r="AJ69" s="313"/>
      <c r="AK69" s="313"/>
      <c r="AL69" s="271" t="s">
        <v>110</v>
      </c>
      <c r="AM69" s="441" t="s">
        <v>603</v>
      </c>
      <c r="AN69" s="441"/>
      <c r="AO69" s="441"/>
      <c r="AP69" s="314"/>
      <c r="AR69" s="309"/>
    </row>
    <row r="70" spans="1:44" ht="15.95" customHeight="1" x14ac:dyDescent="0.25">
      <c r="A70" s="258"/>
      <c r="I70" s="265"/>
      <c r="Q70" s="258"/>
      <c r="R70" s="258"/>
      <c r="U70" s="440">
        <v>0.42708333333333331</v>
      </c>
      <c r="V70" s="440"/>
      <c r="W70" s="313"/>
      <c r="X70" s="313"/>
      <c r="Y70" s="271" t="s">
        <v>109</v>
      </c>
      <c r="Z70" s="441" t="s">
        <v>562</v>
      </c>
      <c r="AA70" s="441"/>
      <c r="AB70" s="441"/>
      <c r="AC70" s="314"/>
      <c r="AE70" s="297"/>
      <c r="AH70" s="440">
        <v>0.42708333333333331</v>
      </c>
      <c r="AI70" s="440"/>
      <c r="AJ70" s="313"/>
      <c r="AK70" s="313"/>
      <c r="AL70" s="271" t="s">
        <v>109</v>
      </c>
      <c r="AM70" s="441" t="s">
        <v>604</v>
      </c>
      <c r="AN70" s="441"/>
      <c r="AO70" s="441"/>
      <c r="AP70" s="314"/>
      <c r="AR70" s="309"/>
    </row>
    <row r="71" spans="1:44" ht="15.95" customHeight="1" x14ac:dyDescent="0.25">
      <c r="A71" s="258"/>
      <c r="N71" s="265"/>
      <c r="Q71" s="258"/>
      <c r="R71" s="258"/>
      <c r="U71" s="440">
        <v>0.42708333333333331</v>
      </c>
      <c r="V71" s="440"/>
      <c r="W71" s="313"/>
      <c r="X71" s="313"/>
      <c r="Y71" s="271" t="s">
        <v>110</v>
      </c>
      <c r="Z71" s="441" t="s">
        <v>588</v>
      </c>
      <c r="AA71" s="441"/>
      <c r="AB71" s="441"/>
      <c r="AH71" s="440">
        <v>0.42708333333333331</v>
      </c>
      <c r="AI71" s="440"/>
      <c r="AJ71" s="313"/>
      <c r="AK71" s="313"/>
      <c r="AL71" s="271" t="s">
        <v>110</v>
      </c>
      <c r="AM71" s="441" t="s">
        <v>605</v>
      </c>
      <c r="AN71" s="441"/>
      <c r="AO71" s="441"/>
      <c r="AR71" s="309"/>
    </row>
    <row r="72" spans="1:44" ht="15" customHeight="1" x14ac:dyDescent="0.2">
      <c r="A72" s="258"/>
      <c r="B72" s="258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309"/>
    </row>
    <row r="73" spans="1:44" ht="24" customHeight="1" x14ac:dyDescent="0.3">
      <c r="A73" s="258"/>
      <c r="B73" s="433" t="s">
        <v>0</v>
      </c>
      <c r="C73" s="433"/>
      <c r="D73" s="433"/>
      <c r="E73" s="433"/>
      <c r="F73" s="433"/>
      <c r="G73" s="433"/>
      <c r="H73" s="433"/>
      <c r="I73" s="433"/>
      <c r="J73" s="433"/>
      <c r="K73" s="433"/>
      <c r="L73" s="433"/>
      <c r="M73" s="433"/>
      <c r="N73" s="433"/>
      <c r="O73" s="433"/>
      <c r="P73" s="433"/>
      <c r="Q73" s="258"/>
      <c r="R73" s="258"/>
      <c r="S73" s="433" t="s">
        <v>0</v>
      </c>
      <c r="T73" s="433"/>
      <c r="U73" s="433"/>
      <c r="V73" s="433"/>
      <c r="W73" s="433"/>
      <c r="X73" s="433"/>
      <c r="Y73" s="433"/>
      <c r="Z73" s="433"/>
      <c r="AA73" s="433"/>
      <c r="AB73" s="433"/>
      <c r="AC73" s="433"/>
      <c r="AD73" s="433"/>
      <c r="AE73" s="433"/>
      <c r="AF73" s="433"/>
      <c r="AG73" s="433"/>
      <c r="AH73" s="433"/>
      <c r="AI73" s="433"/>
      <c r="AJ73" s="433"/>
      <c r="AK73" s="433"/>
      <c r="AL73" s="433"/>
      <c r="AM73" s="433"/>
      <c r="AN73" s="433"/>
      <c r="AO73" s="433"/>
      <c r="AP73" s="433"/>
      <c r="AQ73" s="433"/>
      <c r="AR73" s="309"/>
    </row>
    <row r="74" spans="1:44" ht="20.25" x14ac:dyDescent="0.3">
      <c r="A74" s="258"/>
      <c r="B74" s="261" t="s">
        <v>146</v>
      </c>
      <c r="C74" s="261">
        <f>+C2</f>
        <v>15</v>
      </c>
      <c r="D74" s="262"/>
      <c r="E74" s="262"/>
      <c r="F74" s="262"/>
      <c r="G74" s="434" t="s">
        <v>209</v>
      </c>
      <c r="H74" s="434"/>
      <c r="I74" s="434"/>
      <c r="J74" s="434"/>
      <c r="K74" s="434"/>
      <c r="L74" s="434"/>
      <c r="M74" s="434"/>
      <c r="N74" s="262"/>
      <c r="O74" s="262"/>
      <c r="P74" s="262"/>
      <c r="Q74" s="258"/>
      <c r="R74" s="258"/>
      <c r="S74" s="434" t="s">
        <v>168</v>
      </c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34"/>
      <c r="AJ74" s="434"/>
      <c r="AK74" s="434"/>
      <c r="AL74" s="434"/>
      <c r="AM74" s="434"/>
      <c r="AN74" s="434"/>
      <c r="AO74" s="434"/>
      <c r="AP74" s="434"/>
      <c r="AQ74" s="434"/>
      <c r="AR74" s="258"/>
    </row>
    <row r="75" spans="1:44" ht="18.600000000000001" customHeight="1" x14ac:dyDescent="0.3">
      <c r="A75" s="260"/>
      <c r="N75" s="262"/>
      <c r="O75" s="262"/>
      <c r="P75" s="262"/>
      <c r="Q75" s="260"/>
      <c r="R75" s="260"/>
      <c r="T75" s="289"/>
      <c r="U75" s="289"/>
      <c r="V75" s="289"/>
      <c r="W75" s="289"/>
      <c r="X75" s="289"/>
      <c r="Y75" s="289"/>
      <c r="Z75" s="289"/>
      <c r="AA75" s="266"/>
      <c r="AB75" s="266"/>
      <c r="AC75" s="266"/>
      <c r="AD75" s="266"/>
      <c r="AE75" s="315"/>
      <c r="AF75" s="266"/>
      <c r="AG75" s="266"/>
      <c r="AH75" s="266"/>
      <c r="AI75" s="266"/>
      <c r="AJ75" s="266"/>
      <c r="AK75" s="266"/>
      <c r="AL75" s="266"/>
      <c r="AM75" s="265"/>
      <c r="AP75" s="266"/>
      <c r="AQ75" s="266"/>
      <c r="AR75" s="260"/>
    </row>
    <row r="76" spans="1:44" ht="16.5" thickBot="1" x14ac:dyDescent="0.3">
      <c r="A76" s="260"/>
      <c r="Q76" s="258"/>
      <c r="R76" s="258"/>
      <c r="S76" s="316" t="s">
        <v>310</v>
      </c>
      <c r="T76" s="316" t="s">
        <v>312</v>
      </c>
      <c r="U76" s="316"/>
      <c r="V76" s="263"/>
      <c r="W76" s="263"/>
      <c r="X76" s="263"/>
      <c r="Y76" s="263"/>
      <c r="Z76" s="263" t="s">
        <v>4</v>
      </c>
      <c r="AA76" s="263" t="s">
        <v>30</v>
      </c>
      <c r="AB76" s="263" t="s">
        <v>31</v>
      </c>
      <c r="AC76" s="263" t="s">
        <v>32</v>
      </c>
      <c r="AD76" s="263" t="s">
        <v>3</v>
      </c>
      <c r="AE76" s="266"/>
      <c r="AF76" s="316" t="s">
        <v>310</v>
      </c>
      <c r="AG76" s="316" t="s">
        <v>312</v>
      </c>
      <c r="AH76" s="316"/>
      <c r="AI76" s="263"/>
      <c r="AJ76" s="263"/>
      <c r="AK76" s="263"/>
      <c r="AL76" s="263"/>
      <c r="AM76" s="263" t="s">
        <v>4</v>
      </c>
      <c r="AN76" s="263" t="s">
        <v>30</v>
      </c>
      <c r="AO76" s="263" t="s">
        <v>31</v>
      </c>
      <c r="AP76" s="263" t="s">
        <v>32</v>
      </c>
      <c r="AQ76" s="263" t="s">
        <v>3</v>
      </c>
      <c r="AR76" s="258"/>
    </row>
    <row r="77" spans="1:44" ht="15.75" customHeight="1" x14ac:dyDescent="0.25">
      <c r="A77" s="260"/>
      <c r="Q77" s="258"/>
      <c r="R77" s="258"/>
      <c r="S77" s="270">
        <v>6</v>
      </c>
      <c r="T77" s="265" t="s">
        <v>478</v>
      </c>
      <c r="Z77" s="266">
        <v>9</v>
      </c>
      <c r="AA77" s="266">
        <v>1</v>
      </c>
      <c r="AB77" s="266">
        <v>0</v>
      </c>
      <c r="AC77" s="266">
        <f t="shared" ref="AC77" si="23">+AA77+AB77</f>
        <v>1</v>
      </c>
      <c r="AD77" s="266">
        <v>2</v>
      </c>
      <c r="AF77" s="270">
        <v>7.5</v>
      </c>
      <c r="AG77" s="265" t="s">
        <v>303</v>
      </c>
      <c r="AM77" s="266">
        <v>8</v>
      </c>
      <c r="AN77" s="266">
        <v>0</v>
      </c>
      <c r="AO77" s="266">
        <v>2</v>
      </c>
      <c r="AP77" s="266">
        <f>+AN77+AO77</f>
        <v>2</v>
      </c>
      <c r="AQ77" s="266">
        <v>2</v>
      </c>
      <c r="AR77" s="258"/>
    </row>
    <row r="78" spans="1:44" ht="15.75" customHeight="1" thickBot="1" x14ac:dyDescent="0.3">
      <c r="A78" s="260"/>
      <c r="D78" s="267" t="s">
        <v>123</v>
      </c>
      <c r="E78" s="267"/>
      <c r="F78" s="267"/>
      <c r="G78" s="269" t="s">
        <v>2</v>
      </c>
      <c r="H78" s="269"/>
      <c r="I78" s="269" t="s">
        <v>4</v>
      </c>
      <c r="J78" s="269" t="s">
        <v>30</v>
      </c>
      <c r="K78" s="269" t="s">
        <v>31</v>
      </c>
      <c r="L78" s="317" t="s">
        <v>32</v>
      </c>
      <c r="M78" s="269" t="s">
        <v>3</v>
      </c>
      <c r="Q78" s="260"/>
      <c r="R78" s="260"/>
      <c r="S78" s="270">
        <v>6.5</v>
      </c>
      <c r="T78" s="265" t="s">
        <v>366</v>
      </c>
      <c r="Z78" s="266">
        <v>3</v>
      </c>
      <c r="AA78" s="266">
        <v>0</v>
      </c>
      <c r="AB78" s="266">
        <v>1</v>
      </c>
      <c r="AC78" s="266">
        <f>+AA78+AB78</f>
        <v>1</v>
      </c>
      <c r="AD78" s="266">
        <v>0</v>
      </c>
      <c r="AF78" s="270">
        <v>7.5</v>
      </c>
      <c r="AG78" s="265" t="s">
        <v>326</v>
      </c>
      <c r="AM78" s="266">
        <v>2</v>
      </c>
      <c r="AN78" s="266">
        <v>0</v>
      </c>
      <c r="AO78" s="266">
        <v>1</v>
      </c>
      <c r="AP78" s="266">
        <f>+AN78+AO78</f>
        <v>1</v>
      </c>
      <c r="AQ78" s="266">
        <v>0</v>
      </c>
      <c r="AR78" s="260"/>
    </row>
    <row r="79" spans="1:44" ht="15.75" customHeight="1" x14ac:dyDescent="0.25">
      <c r="A79" s="260"/>
      <c r="D79" s="265" t="s">
        <v>166</v>
      </c>
      <c r="E79" s="265"/>
      <c r="F79" s="265"/>
      <c r="G79" s="265" t="s">
        <v>307</v>
      </c>
      <c r="I79" s="266">
        <v>15</v>
      </c>
      <c r="J79" s="266">
        <v>22</v>
      </c>
      <c r="K79" s="266">
        <v>12</v>
      </c>
      <c r="L79" s="318">
        <f t="shared" ref="L79:L99" si="24">+J79+K79</f>
        <v>34</v>
      </c>
      <c r="M79" s="266">
        <v>0</v>
      </c>
      <c r="Q79" s="260"/>
      <c r="R79" s="260"/>
      <c r="S79" s="270">
        <v>8</v>
      </c>
      <c r="T79" s="265" t="s">
        <v>611</v>
      </c>
      <c r="Z79" s="266">
        <v>1</v>
      </c>
      <c r="AA79" s="266">
        <v>1</v>
      </c>
      <c r="AB79" s="266">
        <v>0</v>
      </c>
      <c r="AC79" s="266">
        <f t="shared" ref="AC79" si="25">+AA79+AB79</f>
        <v>1</v>
      </c>
      <c r="AD79" s="266">
        <v>0</v>
      </c>
      <c r="AF79" s="270">
        <v>8</v>
      </c>
      <c r="AG79" s="265" t="s">
        <v>265</v>
      </c>
      <c r="AM79" s="266">
        <v>9</v>
      </c>
      <c r="AN79" s="266">
        <v>10</v>
      </c>
      <c r="AO79" s="266">
        <v>3</v>
      </c>
      <c r="AP79" s="266">
        <f>+AN79+AO79</f>
        <v>13</v>
      </c>
      <c r="AQ79" s="266">
        <v>4</v>
      </c>
      <c r="AR79" s="260"/>
    </row>
    <row r="80" spans="1:44" ht="15.75" customHeight="1" x14ac:dyDescent="0.25">
      <c r="A80" s="260"/>
      <c r="D80" s="265" t="s">
        <v>71</v>
      </c>
      <c r="E80" s="265"/>
      <c r="F80" s="265"/>
      <c r="G80" s="265" t="s">
        <v>17</v>
      </c>
      <c r="I80" s="266">
        <v>13</v>
      </c>
      <c r="J80" s="266">
        <v>17</v>
      </c>
      <c r="K80" s="266">
        <v>16</v>
      </c>
      <c r="L80" s="318">
        <f t="shared" si="24"/>
        <v>33</v>
      </c>
      <c r="M80" s="266">
        <v>6</v>
      </c>
      <c r="Q80" s="260"/>
      <c r="R80" s="260"/>
      <c r="S80" s="270">
        <v>6.5</v>
      </c>
      <c r="T80" s="265" t="s">
        <v>443</v>
      </c>
      <c r="Z80" s="266">
        <v>7</v>
      </c>
      <c r="AA80" s="266">
        <v>7</v>
      </c>
      <c r="AB80" s="266">
        <v>3</v>
      </c>
      <c r="AC80" s="266">
        <f>+AA80+AB80</f>
        <v>10</v>
      </c>
      <c r="AD80" s="266">
        <v>0</v>
      </c>
      <c r="AF80" s="270">
        <v>6</v>
      </c>
      <c r="AG80" s="265" t="s">
        <v>63</v>
      </c>
      <c r="AM80" s="266">
        <v>4</v>
      </c>
      <c r="AN80" s="266">
        <v>0</v>
      </c>
      <c r="AO80" s="266">
        <v>0</v>
      </c>
      <c r="AP80" s="266">
        <f t="shared" ref="AP80:AP100" si="26">+AN80+AO80</f>
        <v>0</v>
      </c>
      <c r="AQ80" s="266">
        <v>4</v>
      </c>
      <c r="AR80" s="260"/>
    </row>
    <row r="81" spans="1:44" ht="15.75" customHeight="1" x14ac:dyDescent="0.25">
      <c r="A81" s="260"/>
      <c r="D81" s="265" t="s">
        <v>40</v>
      </c>
      <c r="E81" s="265"/>
      <c r="F81" s="265"/>
      <c r="G81" s="265" t="s">
        <v>17</v>
      </c>
      <c r="I81" s="266">
        <v>14</v>
      </c>
      <c r="J81" s="266">
        <v>7</v>
      </c>
      <c r="K81" s="266">
        <v>22</v>
      </c>
      <c r="L81" s="318">
        <f t="shared" si="24"/>
        <v>29</v>
      </c>
      <c r="M81" s="266">
        <v>2</v>
      </c>
      <c r="Q81" s="260"/>
      <c r="R81" s="260"/>
      <c r="S81" s="270">
        <v>7.5</v>
      </c>
      <c r="T81" s="265" t="s">
        <v>365</v>
      </c>
      <c r="Z81" s="266">
        <v>2</v>
      </c>
      <c r="AA81" s="266">
        <v>0</v>
      </c>
      <c r="AB81" s="266">
        <v>0</v>
      </c>
      <c r="AC81" s="266">
        <f>+AA81+AB81</f>
        <v>0</v>
      </c>
      <c r="AD81" s="266">
        <v>0</v>
      </c>
      <c r="AF81" s="270">
        <v>8.5</v>
      </c>
      <c r="AG81" s="265" t="s">
        <v>424</v>
      </c>
      <c r="AM81" s="266">
        <v>8</v>
      </c>
      <c r="AN81" s="266">
        <v>1</v>
      </c>
      <c r="AO81" s="266">
        <v>2</v>
      </c>
      <c r="AP81" s="266">
        <f t="shared" si="26"/>
        <v>3</v>
      </c>
      <c r="AQ81" s="266">
        <v>4</v>
      </c>
      <c r="AR81" s="260"/>
    </row>
    <row r="82" spans="1:44" ht="15.75" customHeight="1" x14ac:dyDescent="0.25">
      <c r="A82" s="260"/>
      <c r="D82" s="265" t="s">
        <v>158</v>
      </c>
      <c r="E82" s="265"/>
      <c r="F82" s="265"/>
      <c r="G82" s="265" t="s">
        <v>179</v>
      </c>
      <c r="I82" s="266">
        <v>15</v>
      </c>
      <c r="J82" s="266">
        <v>19</v>
      </c>
      <c r="K82" s="266">
        <v>8</v>
      </c>
      <c r="L82" s="318">
        <f t="shared" si="24"/>
        <v>27</v>
      </c>
      <c r="M82" s="266">
        <v>2</v>
      </c>
      <c r="Q82" s="260"/>
      <c r="R82" s="260"/>
      <c r="S82" s="270">
        <v>8</v>
      </c>
      <c r="T82" s="265" t="s">
        <v>408</v>
      </c>
      <c r="Z82" s="266">
        <v>1</v>
      </c>
      <c r="AA82" s="266">
        <v>0</v>
      </c>
      <c r="AB82" s="266">
        <v>0</v>
      </c>
      <c r="AC82" s="266">
        <f t="shared" ref="AC82" si="27">+AA82+AB82</f>
        <v>0</v>
      </c>
      <c r="AD82" s="266">
        <v>0</v>
      </c>
      <c r="AF82" s="270">
        <v>8</v>
      </c>
      <c r="AG82" s="265" t="s">
        <v>556</v>
      </c>
      <c r="AM82" s="266">
        <v>2</v>
      </c>
      <c r="AN82" s="266">
        <v>0</v>
      </c>
      <c r="AO82" s="266">
        <v>0</v>
      </c>
      <c r="AP82" s="266">
        <f t="shared" si="26"/>
        <v>0</v>
      </c>
      <c r="AQ82" s="266">
        <v>0</v>
      </c>
      <c r="AR82" s="260"/>
    </row>
    <row r="83" spans="1:44" ht="15.75" customHeight="1" x14ac:dyDescent="0.25">
      <c r="A83" s="260"/>
      <c r="D83" s="265" t="s">
        <v>165</v>
      </c>
      <c r="E83" s="265"/>
      <c r="F83" s="265"/>
      <c r="G83" s="265" t="s">
        <v>308</v>
      </c>
      <c r="I83" s="266">
        <v>14</v>
      </c>
      <c r="J83" s="266">
        <v>15</v>
      </c>
      <c r="K83" s="266">
        <v>11</v>
      </c>
      <c r="L83" s="318">
        <f t="shared" si="24"/>
        <v>26</v>
      </c>
      <c r="M83" s="266">
        <v>4</v>
      </c>
      <c r="Q83" s="260"/>
      <c r="R83" s="260"/>
      <c r="S83" s="270">
        <v>7.5</v>
      </c>
      <c r="T83" s="265" t="s">
        <v>334</v>
      </c>
      <c r="Z83" s="266">
        <v>7</v>
      </c>
      <c r="AA83" s="266">
        <v>2</v>
      </c>
      <c r="AB83" s="266">
        <v>2</v>
      </c>
      <c r="AC83" s="266">
        <f>+AA83+AB83</f>
        <v>4</v>
      </c>
      <c r="AD83" s="266">
        <v>4</v>
      </c>
      <c r="AF83" s="270">
        <v>8.5</v>
      </c>
      <c r="AG83" s="265" t="s">
        <v>481</v>
      </c>
      <c r="AM83" s="266">
        <v>2</v>
      </c>
      <c r="AN83" s="266">
        <v>1</v>
      </c>
      <c r="AO83" s="266">
        <v>0</v>
      </c>
      <c r="AP83" s="266">
        <f t="shared" si="26"/>
        <v>1</v>
      </c>
      <c r="AQ83" s="266">
        <v>0</v>
      </c>
      <c r="AR83" s="260"/>
    </row>
    <row r="84" spans="1:44" ht="15.75" customHeight="1" x14ac:dyDescent="0.25">
      <c r="A84" s="260"/>
      <c r="D84" s="265" t="s">
        <v>91</v>
      </c>
      <c r="E84" s="265"/>
      <c r="F84" s="265"/>
      <c r="G84" s="265" t="s">
        <v>309</v>
      </c>
      <c r="I84" s="266">
        <v>14</v>
      </c>
      <c r="J84" s="266">
        <v>12</v>
      </c>
      <c r="K84" s="266">
        <v>14</v>
      </c>
      <c r="L84" s="318">
        <f t="shared" si="24"/>
        <v>26</v>
      </c>
      <c r="M84" s="266">
        <v>0</v>
      </c>
      <c r="Q84" s="260"/>
      <c r="R84" s="260"/>
      <c r="S84" s="270">
        <v>6</v>
      </c>
      <c r="T84" s="265" t="s">
        <v>367</v>
      </c>
      <c r="Z84" s="266">
        <v>3</v>
      </c>
      <c r="AA84" s="266">
        <v>0</v>
      </c>
      <c r="AB84" s="266">
        <v>0</v>
      </c>
      <c r="AC84" s="266">
        <f t="shared" ref="AC84:AC86" si="28">+AA84+AB84</f>
        <v>0</v>
      </c>
      <c r="AD84" s="266">
        <v>0</v>
      </c>
      <c r="AF84" s="270">
        <v>9.5</v>
      </c>
      <c r="AG84" s="265" t="s">
        <v>404</v>
      </c>
      <c r="AM84" s="266">
        <v>2</v>
      </c>
      <c r="AN84" s="266">
        <v>3</v>
      </c>
      <c r="AO84" s="266">
        <v>0</v>
      </c>
      <c r="AP84" s="266">
        <f t="shared" si="26"/>
        <v>3</v>
      </c>
      <c r="AQ84" s="266">
        <v>0</v>
      </c>
      <c r="AR84" s="260"/>
    </row>
    <row r="85" spans="1:44" ht="15.75" customHeight="1" x14ac:dyDescent="0.25">
      <c r="A85" s="260"/>
      <c r="D85" s="265" t="s">
        <v>150</v>
      </c>
      <c r="E85" s="265"/>
      <c r="F85" s="265"/>
      <c r="G85" s="265" t="s">
        <v>177</v>
      </c>
      <c r="I85" s="266">
        <v>15</v>
      </c>
      <c r="J85" s="266">
        <v>11</v>
      </c>
      <c r="K85" s="266">
        <v>12</v>
      </c>
      <c r="L85" s="318">
        <f t="shared" si="24"/>
        <v>23</v>
      </c>
      <c r="M85" s="266">
        <v>4</v>
      </c>
      <c r="Q85" s="260"/>
      <c r="R85" s="260"/>
      <c r="S85" s="270">
        <v>6.5</v>
      </c>
      <c r="T85" s="265" t="s">
        <v>427</v>
      </c>
      <c r="Z85" s="266">
        <v>5</v>
      </c>
      <c r="AA85" s="266">
        <v>0</v>
      </c>
      <c r="AB85" s="266">
        <v>1</v>
      </c>
      <c r="AC85" s="266">
        <f t="shared" si="28"/>
        <v>1</v>
      </c>
      <c r="AD85" s="266">
        <v>0</v>
      </c>
      <c r="AF85" s="270">
        <v>9</v>
      </c>
      <c r="AG85" s="265" t="s">
        <v>189</v>
      </c>
      <c r="AM85" s="266">
        <v>8</v>
      </c>
      <c r="AN85" s="266">
        <v>3</v>
      </c>
      <c r="AO85" s="266">
        <v>5</v>
      </c>
      <c r="AP85" s="266">
        <f t="shared" si="26"/>
        <v>8</v>
      </c>
      <c r="AQ85" s="266">
        <v>0</v>
      </c>
      <c r="AR85" s="260"/>
    </row>
    <row r="86" spans="1:44" ht="15.75" customHeight="1" x14ac:dyDescent="0.25">
      <c r="A86" s="260"/>
      <c r="D86" s="265" t="s">
        <v>35</v>
      </c>
      <c r="E86" s="265"/>
      <c r="F86" s="265"/>
      <c r="G86" s="265" t="s">
        <v>308</v>
      </c>
      <c r="I86" s="266">
        <v>13</v>
      </c>
      <c r="J86" s="266">
        <v>8</v>
      </c>
      <c r="K86" s="266">
        <v>12</v>
      </c>
      <c r="L86" s="318">
        <f t="shared" si="24"/>
        <v>20</v>
      </c>
      <c r="M86" s="266">
        <v>0</v>
      </c>
      <c r="Q86" s="274"/>
      <c r="R86" s="274"/>
      <c r="S86" s="270">
        <v>6.5</v>
      </c>
      <c r="T86" s="265" t="s">
        <v>433</v>
      </c>
      <c r="Z86" s="266">
        <v>7</v>
      </c>
      <c r="AA86" s="266">
        <v>0</v>
      </c>
      <c r="AB86" s="266">
        <v>2</v>
      </c>
      <c r="AC86" s="266">
        <f t="shared" si="28"/>
        <v>2</v>
      </c>
      <c r="AD86" s="266">
        <v>0</v>
      </c>
      <c r="AF86" s="270">
        <v>7.5</v>
      </c>
      <c r="AG86" s="265" t="s">
        <v>612</v>
      </c>
      <c r="AM86" s="266">
        <v>1</v>
      </c>
      <c r="AN86" s="266">
        <v>0</v>
      </c>
      <c r="AO86" s="266">
        <v>0</v>
      </c>
      <c r="AP86" s="266">
        <f t="shared" si="26"/>
        <v>0</v>
      </c>
      <c r="AQ86" s="266">
        <v>0</v>
      </c>
      <c r="AR86" s="274"/>
    </row>
    <row r="87" spans="1:44" ht="15.75" customHeight="1" x14ac:dyDescent="0.25">
      <c r="A87" s="260"/>
      <c r="D87" s="265" t="s">
        <v>112</v>
      </c>
      <c r="E87" s="265"/>
      <c r="F87" s="265"/>
      <c r="G87" s="265" t="s">
        <v>309</v>
      </c>
      <c r="I87" s="266">
        <v>14</v>
      </c>
      <c r="J87" s="266">
        <v>13</v>
      </c>
      <c r="K87" s="266">
        <v>5</v>
      </c>
      <c r="L87" s="318">
        <f t="shared" si="24"/>
        <v>18</v>
      </c>
      <c r="M87" s="266">
        <v>4</v>
      </c>
      <c r="Q87" s="274"/>
      <c r="R87" s="274"/>
      <c r="S87" s="270">
        <v>8</v>
      </c>
      <c r="T87" s="265" t="s">
        <v>401</v>
      </c>
      <c r="Z87" s="266">
        <v>8</v>
      </c>
      <c r="AA87" s="266">
        <v>12</v>
      </c>
      <c r="AB87" s="266">
        <v>7</v>
      </c>
      <c r="AC87" s="266">
        <f>+AA87+AB87</f>
        <v>19</v>
      </c>
      <c r="AD87" s="266">
        <v>0</v>
      </c>
      <c r="AF87" s="270">
        <v>7</v>
      </c>
      <c r="AG87" s="265" t="s">
        <v>267</v>
      </c>
      <c r="AM87" s="266">
        <v>12</v>
      </c>
      <c r="AN87" s="266">
        <v>5</v>
      </c>
      <c r="AO87" s="266">
        <v>4</v>
      </c>
      <c r="AP87" s="266">
        <f t="shared" si="26"/>
        <v>9</v>
      </c>
      <c r="AQ87" s="266">
        <v>2</v>
      </c>
      <c r="AR87" s="274"/>
    </row>
    <row r="88" spans="1:44" ht="15.75" customHeight="1" x14ac:dyDescent="0.25">
      <c r="A88" s="260"/>
      <c r="D88" s="265" t="s">
        <v>37</v>
      </c>
      <c r="E88" s="265"/>
      <c r="F88" s="265"/>
      <c r="G88" s="265" t="s">
        <v>179</v>
      </c>
      <c r="I88" s="266">
        <v>15</v>
      </c>
      <c r="J88" s="266">
        <v>4</v>
      </c>
      <c r="K88" s="266">
        <v>13</v>
      </c>
      <c r="L88" s="318">
        <f t="shared" si="24"/>
        <v>17</v>
      </c>
      <c r="M88" s="266">
        <v>4</v>
      </c>
      <c r="Q88" s="274"/>
      <c r="R88" s="274"/>
      <c r="S88" s="270">
        <v>8</v>
      </c>
      <c r="T88" s="265" t="s">
        <v>397</v>
      </c>
      <c r="Z88" s="266">
        <v>4</v>
      </c>
      <c r="AA88" s="266">
        <v>1</v>
      </c>
      <c r="AB88" s="266">
        <v>1</v>
      </c>
      <c r="AC88" s="266">
        <f>+AA88+AB88</f>
        <v>2</v>
      </c>
      <c r="AD88" s="266">
        <v>0</v>
      </c>
      <c r="AF88" s="270">
        <v>9</v>
      </c>
      <c r="AG88" s="265" t="s">
        <v>207</v>
      </c>
      <c r="AM88" s="266">
        <v>3</v>
      </c>
      <c r="AN88" s="266">
        <v>2</v>
      </c>
      <c r="AO88" s="266">
        <v>0</v>
      </c>
      <c r="AP88" s="266">
        <f t="shared" si="26"/>
        <v>2</v>
      </c>
      <c r="AQ88" s="266">
        <v>0</v>
      </c>
      <c r="AR88" s="274"/>
    </row>
    <row r="89" spans="1:44" ht="15.75" customHeight="1" x14ac:dyDescent="0.25">
      <c r="A89" s="260"/>
      <c r="D89" s="265" t="s">
        <v>72</v>
      </c>
      <c r="E89" s="265"/>
      <c r="F89" s="265"/>
      <c r="G89" s="265" t="s">
        <v>306</v>
      </c>
      <c r="I89" s="266">
        <v>13</v>
      </c>
      <c r="J89" s="266">
        <v>8</v>
      </c>
      <c r="K89" s="266">
        <v>7</v>
      </c>
      <c r="L89" s="318">
        <f t="shared" si="24"/>
        <v>15</v>
      </c>
      <c r="M89" s="266">
        <v>0</v>
      </c>
      <c r="Q89" s="281"/>
      <c r="R89" s="281"/>
      <c r="S89" s="270">
        <v>8</v>
      </c>
      <c r="T89" s="265" t="s">
        <v>479</v>
      </c>
      <c r="Z89" s="266">
        <v>5</v>
      </c>
      <c r="AA89" s="266">
        <v>7</v>
      </c>
      <c r="AB89" s="266">
        <v>4</v>
      </c>
      <c r="AC89" s="266">
        <f>+AA89+AB89</f>
        <v>11</v>
      </c>
      <c r="AD89" s="266">
        <v>0</v>
      </c>
      <c r="AF89" s="270">
        <v>8</v>
      </c>
      <c r="AG89" s="265" t="s">
        <v>296</v>
      </c>
      <c r="AM89" s="266">
        <v>3</v>
      </c>
      <c r="AN89" s="266">
        <v>0</v>
      </c>
      <c r="AO89" s="266">
        <v>1</v>
      </c>
      <c r="AP89" s="266">
        <f t="shared" si="26"/>
        <v>1</v>
      </c>
      <c r="AQ89" s="266">
        <v>0</v>
      </c>
      <c r="AR89" s="281"/>
    </row>
    <row r="90" spans="1:44" ht="15.75" customHeight="1" x14ac:dyDescent="0.25">
      <c r="A90" s="260"/>
      <c r="D90" s="265" t="s">
        <v>73</v>
      </c>
      <c r="E90" s="265"/>
      <c r="F90" s="265"/>
      <c r="G90" s="265" t="s">
        <v>307</v>
      </c>
      <c r="I90" s="266">
        <v>11</v>
      </c>
      <c r="J90" s="266">
        <v>7</v>
      </c>
      <c r="K90" s="266">
        <v>7</v>
      </c>
      <c r="L90" s="318">
        <f t="shared" si="24"/>
        <v>14</v>
      </c>
      <c r="M90" s="266">
        <v>2</v>
      </c>
      <c r="Q90" s="281"/>
      <c r="R90" s="281"/>
      <c r="S90" s="270">
        <v>6.5</v>
      </c>
      <c r="T90" s="265" t="s">
        <v>531</v>
      </c>
      <c r="Z90" s="266">
        <v>4</v>
      </c>
      <c r="AA90" s="266">
        <v>1</v>
      </c>
      <c r="AB90" s="266">
        <v>1</v>
      </c>
      <c r="AC90" s="266">
        <f t="shared" ref="AC90" si="29">+AA90+AB90</f>
        <v>2</v>
      </c>
      <c r="AD90" s="266">
        <v>0</v>
      </c>
      <c r="AF90" s="270">
        <v>6</v>
      </c>
      <c r="AG90" s="265" t="s">
        <v>305</v>
      </c>
      <c r="AM90" s="266">
        <v>12</v>
      </c>
      <c r="AN90" s="266">
        <v>0</v>
      </c>
      <c r="AO90" s="266">
        <v>0</v>
      </c>
      <c r="AP90" s="266">
        <f t="shared" si="26"/>
        <v>0</v>
      </c>
      <c r="AQ90" s="266">
        <v>0</v>
      </c>
      <c r="AR90" s="281"/>
    </row>
    <row r="91" spans="1:44" ht="15.75" customHeight="1" x14ac:dyDescent="0.25">
      <c r="A91" s="260"/>
      <c r="D91" s="265" t="s">
        <v>43</v>
      </c>
      <c r="E91" s="265"/>
      <c r="F91" s="265"/>
      <c r="G91" s="265" t="s">
        <v>307</v>
      </c>
      <c r="I91" s="266">
        <v>13</v>
      </c>
      <c r="J91" s="266">
        <v>6</v>
      </c>
      <c r="K91" s="266">
        <v>8</v>
      </c>
      <c r="L91" s="318">
        <f t="shared" si="24"/>
        <v>14</v>
      </c>
      <c r="M91" s="266">
        <v>0</v>
      </c>
      <c r="Q91" s="281"/>
      <c r="R91" s="281"/>
      <c r="S91" s="270">
        <v>7</v>
      </c>
      <c r="T91" s="265" t="s">
        <v>423</v>
      </c>
      <c r="Z91" s="266">
        <v>1</v>
      </c>
      <c r="AA91" s="266">
        <v>0</v>
      </c>
      <c r="AB91" s="266">
        <v>0</v>
      </c>
      <c r="AC91" s="266">
        <f>+AA91+AB91</f>
        <v>0</v>
      </c>
      <c r="AD91" s="266">
        <v>0</v>
      </c>
      <c r="AF91" s="270">
        <v>7</v>
      </c>
      <c r="AG91" s="265" t="s">
        <v>369</v>
      </c>
      <c r="AM91" s="266">
        <v>5</v>
      </c>
      <c r="AN91" s="266">
        <v>2</v>
      </c>
      <c r="AO91" s="266">
        <v>5</v>
      </c>
      <c r="AP91" s="266">
        <f t="shared" si="26"/>
        <v>7</v>
      </c>
      <c r="AQ91" s="266">
        <v>0</v>
      </c>
      <c r="AR91" s="281"/>
    </row>
    <row r="92" spans="1:44" ht="15.75" customHeight="1" x14ac:dyDescent="0.25">
      <c r="A92" s="260"/>
      <c r="D92" s="265" t="s">
        <v>161</v>
      </c>
      <c r="E92" s="265"/>
      <c r="F92" s="265"/>
      <c r="G92" s="265" t="s">
        <v>177</v>
      </c>
      <c r="I92" s="266">
        <v>15</v>
      </c>
      <c r="J92" s="266">
        <v>5</v>
      </c>
      <c r="K92" s="266">
        <v>8</v>
      </c>
      <c r="L92" s="318">
        <f t="shared" si="24"/>
        <v>13</v>
      </c>
      <c r="M92" s="266">
        <v>0</v>
      </c>
      <c r="Q92" s="281"/>
      <c r="R92" s="281"/>
      <c r="S92" s="270">
        <v>8</v>
      </c>
      <c r="T92" s="265" t="s">
        <v>398</v>
      </c>
      <c r="Z92" s="266">
        <v>3</v>
      </c>
      <c r="AA92" s="266">
        <v>1</v>
      </c>
      <c r="AB92" s="266">
        <v>0</v>
      </c>
      <c r="AC92" s="266">
        <f t="shared" ref="AC92" si="30">+AA92+AB92</f>
        <v>1</v>
      </c>
      <c r="AD92" s="266">
        <v>0</v>
      </c>
      <c r="AF92" s="270">
        <v>8.5</v>
      </c>
      <c r="AG92" s="265" t="s">
        <v>428</v>
      </c>
      <c r="AM92" s="266">
        <v>2</v>
      </c>
      <c r="AN92" s="266">
        <v>0</v>
      </c>
      <c r="AO92" s="266">
        <v>0</v>
      </c>
      <c r="AP92" s="266">
        <f t="shared" si="26"/>
        <v>0</v>
      </c>
      <c r="AQ92" s="266">
        <v>0</v>
      </c>
      <c r="AR92" s="281"/>
    </row>
    <row r="93" spans="1:44" ht="15.75" customHeight="1" x14ac:dyDescent="0.25">
      <c r="A93" s="260"/>
      <c r="D93" s="265" t="s">
        <v>188</v>
      </c>
      <c r="E93" s="265"/>
      <c r="F93" s="265"/>
      <c r="G93" s="265" t="s">
        <v>308</v>
      </c>
      <c r="I93" s="266">
        <v>15</v>
      </c>
      <c r="J93" s="266">
        <v>5</v>
      </c>
      <c r="K93" s="266">
        <v>8</v>
      </c>
      <c r="L93" s="318">
        <f t="shared" si="24"/>
        <v>13</v>
      </c>
      <c r="M93" s="266">
        <v>0</v>
      </c>
      <c r="Q93" s="281"/>
      <c r="R93" s="281"/>
      <c r="S93" s="270">
        <v>7</v>
      </c>
      <c r="T93" s="265" t="s">
        <v>422</v>
      </c>
      <c r="Z93" s="266">
        <v>2</v>
      </c>
      <c r="AA93" s="266">
        <v>0</v>
      </c>
      <c r="AB93" s="266">
        <v>1</v>
      </c>
      <c r="AC93" s="266">
        <f>+AA93+AB93</f>
        <v>1</v>
      </c>
      <c r="AD93" s="266">
        <v>0</v>
      </c>
      <c r="AF93" s="270">
        <v>7</v>
      </c>
      <c r="AG93" s="265" t="s">
        <v>298</v>
      </c>
      <c r="AM93" s="266">
        <v>4</v>
      </c>
      <c r="AN93" s="266">
        <v>0</v>
      </c>
      <c r="AO93" s="266">
        <v>0</v>
      </c>
      <c r="AP93" s="266">
        <f t="shared" si="26"/>
        <v>0</v>
      </c>
      <c r="AQ93" s="266">
        <v>0</v>
      </c>
      <c r="AR93" s="281"/>
    </row>
    <row r="94" spans="1:44" ht="15.75" customHeight="1" x14ac:dyDescent="0.25">
      <c r="A94" s="260"/>
      <c r="D94" s="265" t="s">
        <v>134</v>
      </c>
      <c r="E94" s="265"/>
      <c r="F94" s="265"/>
      <c r="G94" s="265" t="s">
        <v>179</v>
      </c>
      <c r="I94" s="266">
        <v>13</v>
      </c>
      <c r="J94" s="266">
        <v>7</v>
      </c>
      <c r="K94" s="266">
        <v>5</v>
      </c>
      <c r="L94" s="318">
        <f t="shared" si="24"/>
        <v>12</v>
      </c>
      <c r="M94" s="266">
        <v>0</v>
      </c>
      <c r="Q94" s="281"/>
      <c r="R94" s="281"/>
      <c r="S94" s="270">
        <v>7.5</v>
      </c>
      <c r="T94" s="265" t="s">
        <v>396</v>
      </c>
      <c r="Z94" s="266">
        <v>3</v>
      </c>
      <c r="AA94" s="266">
        <v>0</v>
      </c>
      <c r="AB94" s="266">
        <v>0</v>
      </c>
      <c r="AC94" s="266">
        <f>+AA94+AB94</f>
        <v>0</v>
      </c>
      <c r="AD94" s="266">
        <v>0</v>
      </c>
      <c r="AF94" s="270">
        <v>8.5</v>
      </c>
      <c r="AG94" s="265" t="s">
        <v>297</v>
      </c>
      <c r="AM94" s="266">
        <v>2</v>
      </c>
      <c r="AN94" s="266">
        <v>0</v>
      </c>
      <c r="AO94" s="266">
        <v>1</v>
      </c>
      <c r="AP94" s="266">
        <f t="shared" si="26"/>
        <v>1</v>
      </c>
      <c r="AQ94" s="266">
        <v>0</v>
      </c>
      <c r="AR94" s="281"/>
    </row>
    <row r="95" spans="1:44" ht="15.75" customHeight="1" x14ac:dyDescent="0.25">
      <c r="A95" s="260"/>
      <c r="D95" s="265" t="s">
        <v>48</v>
      </c>
      <c r="E95" s="265"/>
      <c r="F95" s="265"/>
      <c r="G95" s="265" t="s">
        <v>308</v>
      </c>
      <c r="I95" s="266">
        <v>10</v>
      </c>
      <c r="J95" s="266">
        <v>3</v>
      </c>
      <c r="K95" s="266">
        <v>8</v>
      </c>
      <c r="L95" s="318">
        <f t="shared" si="24"/>
        <v>11</v>
      </c>
      <c r="M95" s="266">
        <v>0</v>
      </c>
      <c r="Q95" s="281"/>
      <c r="R95" s="281"/>
      <c r="S95" s="270">
        <v>6.5</v>
      </c>
      <c r="T95" s="265" t="s">
        <v>242</v>
      </c>
      <c r="Z95" s="266">
        <v>14</v>
      </c>
      <c r="AA95" s="266">
        <v>2</v>
      </c>
      <c r="AB95" s="266">
        <v>3</v>
      </c>
      <c r="AC95" s="266">
        <f>+AA95+AB95</f>
        <v>5</v>
      </c>
      <c r="AD95" s="266">
        <v>0</v>
      </c>
      <c r="AF95" s="270">
        <v>7.5</v>
      </c>
      <c r="AG95" s="265" t="s">
        <v>407</v>
      </c>
      <c r="AM95" s="266">
        <v>1</v>
      </c>
      <c r="AN95" s="266">
        <v>0</v>
      </c>
      <c r="AO95" s="266">
        <v>0</v>
      </c>
      <c r="AP95" s="266">
        <f t="shared" si="26"/>
        <v>0</v>
      </c>
      <c r="AQ95" s="266">
        <v>0</v>
      </c>
      <c r="AR95" s="281"/>
    </row>
    <row r="96" spans="1:44" ht="15.75" customHeight="1" x14ac:dyDescent="0.25">
      <c r="A96" s="260"/>
      <c r="D96" s="265" t="s">
        <v>137</v>
      </c>
      <c r="E96" s="265"/>
      <c r="F96" s="265"/>
      <c r="G96" s="265" t="s">
        <v>307</v>
      </c>
      <c r="I96" s="266">
        <v>12</v>
      </c>
      <c r="J96" s="266">
        <v>6</v>
      </c>
      <c r="K96" s="266">
        <v>4</v>
      </c>
      <c r="L96" s="318">
        <f t="shared" si="24"/>
        <v>10</v>
      </c>
      <c r="M96" s="266">
        <v>6</v>
      </c>
      <c r="Q96" s="281"/>
      <c r="R96" s="281"/>
      <c r="S96" s="270">
        <v>8</v>
      </c>
      <c r="T96" s="265" t="s">
        <v>458</v>
      </c>
      <c r="Z96" s="266">
        <v>5</v>
      </c>
      <c r="AA96" s="266">
        <v>6</v>
      </c>
      <c r="AB96" s="266">
        <v>0</v>
      </c>
      <c r="AC96" s="266">
        <f t="shared" ref="AC96:AC97" si="31">+AA96+AB96</f>
        <v>6</v>
      </c>
      <c r="AD96" s="266">
        <v>0</v>
      </c>
      <c r="AF96" s="270">
        <v>6</v>
      </c>
      <c r="AG96" s="265" t="s">
        <v>163</v>
      </c>
      <c r="AM96" s="266">
        <v>2</v>
      </c>
      <c r="AN96" s="266">
        <v>0</v>
      </c>
      <c r="AO96" s="266">
        <v>1</v>
      </c>
      <c r="AP96" s="266">
        <f t="shared" si="26"/>
        <v>1</v>
      </c>
      <c r="AQ96" s="266">
        <v>0</v>
      </c>
      <c r="AR96" s="281"/>
    </row>
    <row r="97" spans="1:44" ht="15.75" customHeight="1" x14ac:dyDescent="0.25">
      <c r="A97" s="260"/>
      <c r="D97" s="265" t="s">
        <v>90</v>
      </c>
      <c r="E97" s="265"/>
      <c r="F97" s="265"/>
      <c r="G97" s="265" t="s">
        <v>177</v>
      </c>
      <c r="I97" s="266">
        <v>13</v>
      </c>
      <c r="J97" s="266">
        <v>4</v>
      </c>
      <c r="K97" s="266">
        <v>6</v>
      </c>
      <c r="L97" s="318">
        <f t="shared" si="24"/>
        <v>10</v>
      </c>
      <c r="M97" s="266">
        <v>0</v>
      </c>
      <c r="Q97" s="281"/>
      <c r="R97" s="281"/>
      <c r="S97" s="270">
        <v>8.5</v>
      </c>
      <c r="T97" s="265" t="s">
        <v>480</v>
      </c>
      <c r="Z97" s="266">
        <v>5</v>
      </c>
      <c r="AA97" s="266">
        <v>2</v>
      </c>
      <c r="AB97" s="266">
        <v>2</v>
      </c>
      <c r="AC97" s="266">
        <f t="shared" si="31"/>
        <v>4</v>
      </c>
      <c r="AD97" s="266">
        <v>2</v>
      </c>
      <c r="AF97" s="270">
        <v>9</v>
      </c>
      <c r="AG97" s="265" t="s">
        <v>497</v>
      </c>
      <c r="AM97" s="266">
        <v>2</v>
      </c>
      <c r="AN97" s="266">
        <v>2</v>
      </c>
      <c r="AO97" s="266">
        <v>0</v>
      </c>
      <c r="AP97" s="266">
        <f t="shared" si="26"/>
        <v>2</v>
      </c>
      <c r="AQ97" s="266">
        <v>0</v>
      </c>
      <c r="AR97" s="281"/>
    </row>
    <row r="98" spans="1:44" ht="15.75" customHeight="1" x14ac:dyDescent="0.25">
      <c r="A98" s="260"/>
      <c r="D98" s="265" t="s">
        <v>44</v>
      </c>
      <c r="E98" s="265"/>
      <c r="F98" s="265"/>
      <c r="G98" s="265" t="s">
        <v>309</v>
      </c>
      <c r="I98" s="266">
        <v>14</v>
      </c>
      <c r="J98" s="266">
        <v>2</v>
      </c>
      <c r="K98" s="266">
        <v>8</v>
      </c>
      <c r="L98" s="318">
        <f t="shared" si="24"/>
        <v>10</v>
      </c>
      <c r="M98" s="266">
        <v>0</v>
      </c>
      <c r="Q98" s="281"/>
      <c r="R98" s="281"/>
      <c r="S98" s="270">
        <v>7</v>
      </c>
      <c r="T98" s="265" t="s">
        <v>266</v>
      </c>
      <c r="Z98" s="266">
        <v>1</v>
      </c>
      <c r="AA98" s="266">
        <v>0</v>
      </c>
      <c r="AB98" s="266">
        <v>2</v>
      </c>
      <c r="AC98" s="266">
        <f>+AA98+AB98</f>
        <v>2</v>
      </c>
      <c r="AD98" s="266">
        <v>0</v>
      </c>
      <c r="AF98" s="270">
        <v>6.5</v>
      </c>
      <c r="AG98" s="265" t="s">
        <v>171</v>
      </c>
      <c r="AM98" s="266">
        <v>12</v>
      </c>
      <c r="AN98" s="266">
        <v>1</v>
      </c>
      <c r="AO98" s="266">
        <v>1</v>
      </c>
      <c r="AP98" s="266">
        <f t="shared" si="26"/>
        <v>2</v>
      </c>
      <c r="AQ98" s="266">
        <v>0</v>
      </c>
      <c r="AR98" s="281"/>
    </row>
    <row r="99" spans="1:44" ht="15.75" customHeight="1" thickBot="1" x14ac:dyDescent="0.3">
      <c r="A99" s="260"/>
      <c r="D99" s="265" t="s">
        <v>154</v>
      </c>
      <c r="E99" s="265"/>
      <c r="F99" s="265"/>
      <c r="G99" s="265" t="s">
        <v>309</v>
      </c>
      <c r="I99" s="266">
        <v>15</v>
      </c>
      <c r="J99" s="266">
        <v>2</v>
      </c>
      <c r="K99" s="266">
        <v>8</v>
      </c>
      <c r="L99" s="318">
        <f t="shared" si="24"/>
        <v>10</v>
      </c>
      <c r="M99" s="266">
        <v>0</v>
      </c>
      <c r="Q99" s="281"/>
      <c r="R99" s="281"/>
      <c r="S99" s="270">
        <v>9</v>
      </c>
      <c r="T99" s="265" t="s">
        <v>431</v>
      </c>
      <c r="Z99" s="266">
        <v>4</v>
      </c>
      <c r="AA99" s="266">
        <v>1</v>
      </c>
      <c r="AB99" s="266">
        <v>1</v>
      </c>
      <c r="AC99" s="266">
        <f t="shared" ref="AC99" si="32">+AA99+AB99</f>
        <v>2</v>
      </c>
      <c r="AD99" s="266">
        <v>0</v>
      </c>
      <c r="AE99" s="282"/>
      <c r="AF99" s="270">
        <v>6</v>
      </c>
      <c r="AG99" s="265" t="s">
        <v>459</v>
      </c>
      <c r="AM99" s="266">
        <v>2</v>
      </c>
      <c r="AN99" s="266">
        <v>0</v>
      </c>
      <c r="AO99" s="266">
        <v>0</v>
      </c>
      <c r="AP99" s="266">
        <f t="shared" si="26"/>
        <v>0</v>
      </c>
      <c r="AQ99" s="266">
        <v>0</v>
      </c>
      <c r="AR99" s="281"/>
    </row>
    <row r="100" spans="1:44" ht="15.75" customHeight="1" thickBot="1" x14ac:dyDescent="0.3">
      <c r="A100" s="260"/>
      <c r="Q100" s="281"/>
      <c r="R100" s="281"/>
      <c r="S100" s="276"/>
      <c r="T100" s="278" t="s">
        <v>164</v>
      </c>
      <c r="U100" s="276"/>
      <c r="V100" s="276"/>
      <c r="W100" s="276"/>
      <c r="X100" s="276"/>
      <c r="Y100" s="276"/>
      <c r="Z100" s="279">
        <f>SUM(Z77:Z99)</f>
        <v>104</v>
      </c>
      <c r="AA100" s="279">
        <f>SUM(AA77:AA99)</f>
        <v>44</v>
      </c>
      <c r="AB100" s="279">
        <f>SUM(AB77:AB99)</f>
        <v>31</v>
      </c>
      <c r="AC100" s="279">
        <f>SUM(AC77:AC99)</f>
        <v>75</v>
      </c>
      <c r="AD100" s="279">
        <f>SUM(AD77:AD99)</f>
        <v>8</v>
      </c>
      <c r="AF100" s="270">
        <v>8.5</v>
      </c>
      <c r="AG100" s="265" t="s">
        <v>587</v>
      </c>
      <c r="AM100" s="266">
        <v>2</v>
      </c>
      <c r="AN100" s="266">
        <v>0</v>
      </c>
      <c r="AO100" s="266">
        <v>0</v>
      </c>
      <c r="AP100" s="266">
        <f t="shared" si="26"/>
        <v>0</v>
      </c>
      <c r="AQ100" s="266">
        <v>0</v>
      </c>
      <c r="AR100" s="281"/>
    </row>
    <row r="101" spans="1:44" ht="15.75" customHeight="1" x14ac:dyDescent="0.25">
      <c r="A101" s="260"/>
      <c r="Q101" s="281"/>
      <c r="R101" s="281"/>
      <c r="T101" s="265" t="s">
        <v>159</v>
      </c>
      <c r="Z101" s="266">
        <f>+Z100+AM101</f>
        <v>214</v>
      </c>
      <c r="AA101" s="266">
        <f>+AA100+AN101</f>
        <v>74</v>
      </c>
      <c r="AB101" s="266">
        <f>+AB100+AO101</f>
        <v>57</v>
      </c>
      <c r="AC101" s="266">
        <f>+AC100+AP101</f>
        <v>131</v>
      </c>
      <c r="AD101" s="266">
        <f>+AD100+AQ101</f>
        <v>24</v>
      </c>
      <c r="AF101" s="276"/>
      <c r="AG101" s="278" t="s">
        <v>164</v>
      </c>
      <c r="AH101" s="276"/>
      <c r="AI101" s="276"/>
      <c r="AJ101" s="276"/>
      <c r="AK101" s="276"/>
      <c r="AL101" s="276"/>
      <c r="AM101" s="279">
        <f>SUM(AM77:AM100)</f>
        <v>110</v>
      </c>
      <c r="AN101" s="279">
        <f>SUM(AN77:AN100)</f>
        <v>30</v>
      </c>
      <c r="AO101" s="279">
        <f>SUM(AO77:AO100)</f>
        <v>26</v>
      </c>
      <c r="AP101" s="279">
        <f>SUM(AP77:AP100)</f>
        <v>56</v>
      </c>
      <c r="AQ101" s="279">
        <f>SUM(AQ77:AQ100)</f>
        <v>16</v>
      </c>
      <c r="AR101" s="281"/>
    </row>
    <row r="102" spans="1:44" ht="15.75" customHeight="1" thickBot="1" x14ac:dyDescent="0.3">
      <c r="A102" s="260"/>
      <c r="D102" s="267" t="s">
        <v>147</v>
      </c>
      <c r="E102" s="267"/>
      <c r="F102" s="267"/>
      <c r="G102" s="269" t="s">
        <v>2</v>
      </c>
      <c r="H102" s="269"/>
      <c r="I102" s="269" t="s">
        <v>4</v>
      </c>
      <c r="J102" s="269" t="s">
        <v>30</v>
      </c>
      <c r="K102" s="269" t="s">
        <v>31</v>
      </c>
      <c r="L102" s="269" t="s">
        <v>32</v>
      </c>
      <c r="M102" s="317" t="s">
        <v>3</v>
      </c>
      <c r="Q102" s="281"/>
      <c r="R102" s="281"/>
      <c r="AR102" s="281"/>
    </row>
    <row r="103" spans="1:44" ht="15.75" customHeight="1" thickBot="1" x14ac:dyDescent="0.3">
      <c r="A103" s="260"/>
      <c r="D103" s="265" t="s">
        <v>137</v>
      </c>
      <c r="E103" s="265"/>
      <c r="F103" s="265"/>
      <c r="G103" s="265" t="s">
        <v>307</v>
      </c>
      <c r="I103" s="266">
        <v>12</v>
      </c>
      <c r="J103" s="266">
        <v>6</v>
      </c>
      <c r="K103" s="266">
        <v>4</v>
      </c>
      <c r="L103" s="266">
        <f t="shared" ref="L103:L116" si="33">+J103+K103</f>
        <v>10</v>
      </c>
      <c r="M103" s="318">
        <v>6</v>
      </c>
      <c r="Q103" s="281"/>
      <c r="R103" s="281"/>
      <c r="S103" s="316" t="s">
        <v>310</v>
      </c>
      <c r="T103" s="316" t="s">
        <v>313</v>
      </c>
      <c r="U103" s="316"/>
      <c r="V103" s="263"/>
      <c r="W103" s="263"/>
      <c r="X103" s="263"/>
      <c r="Y103" s="263"/>
      <c r="Z103" s="263" t="s">
        <v>4</v>
      </c>
      <c r="AA103" s="263" t="s">
        <v>30</v>
      </c>
      <c r="AB103" s="263" t="s">
        <v>31</v>
      </c>
      <c r="AC103" s="263" t="s">
        <v>32</v>
      </c>
      <c r="AD103" s="263" t="s">
        <v>3</v>
      </c>
      <c r="AF103" s="316" t="s">
        <v>310</v>
      </c>
      <c r="AG103" s="316" t="s">
        <v>313</v>
      </c>
      <c r="AH103" s="316"/>
      <c r="AI103" s="263"/>
      <c r="AJ103" s="263"/>
      <c r="AK103" s="263"/>
      <c r="AL103" s="263"/>
      <c r="AM103" s="263" t="s">
        <v>4</v>
      </c>
      <c r="AN103" s="263" t="s">
        <v>30</v>
      </c>
      <c r="AO103" s="263" t="s">
        <v>31</v>
      </c>
      <c r="AP103" s="263" t="s">
        <v>32</v>
      </c>
      <c r="AQ103" s="263" t="s">
        <v>3</v>
      </c>
      <c r="AR103" s="281"/>
    </row>
    <row r="104" spans="1:44" ht="15.75" customHeight="1" x14ac:dyDescent="0.25">
      <c r="A104" s="260"/>
      <c r="D104" s="265" t="s">
        <v>71</v>
      </c>
      <c r="E104" s="265"/>
      <c r="F104" s="265"/>
      <c r="G104" s="265" t="s">
        <v>17</v>
      </c>
      <c r="I104" s="266">
        <v>13</v>
      </c>
      <c r="J104" s="266">
        <v>17</v>
      </c>
      <c r="K104" s="266">
        <v>16</v>
      </c>
      <c r="L104" s="266">
        <f t="shared" si="33"/>
        <v>33</v>
      </c>
      <c r="M104" s="318">
        <v>6</v>
      </c>
      <c r="Q104" s="281"/>
      <c r="R104" s="281"/>
      <c r="S104" s="270">
        <v>8</v>
      </c>
      <c r="T104" s="265" t="s">
        <v>45</v>
      </c>
      <c r="Z104" s="266">
        <v>1</v>
      </c>
      <c r="AA104" s="266">
        <v>1</v>
      </c>
      <c r="AB104" s="266">
        <v>0</v>
      </c>
      <c r="AC104" s="266">
        <f t="shared" ref="AC104:AC109" si="34">+AA104+AB104</f>
        <v>1</v>
      </c>
      <c r="AD104" s="266">
        <v>0</v>
      </c>
      <c r="AF104" s="270">
        <v>9</v>
      </c>
      <c r="AG104" s="265" t="s">
        <v>158</v>
      </c>
      <c r="AM104" s="266">
        <v>1</v>
      </c>
      <c r="AN104" s="266">
        <v>2</v>
      </c>
      <c r="AO104" s="266">
        <v>0</v>
      </c>
      <c r="AP104" s="266">
        <f t="shared" ref="AP104:AP106" si="35">+AN104+AO104</f>
        <v>2</v>
      </c>
      <c r="AQ104" s="266">
        <v>0</v>
      </c>
      <c r="AR104" s="281"/>
    </row>
    <row r="105" spans="1:44" ht="15.75" customHeight="1" x14ac:dyDescent="0.25">
      <c r="A105" s="260"/>
      <c r="D105" s="265" t="s">
        <v>46</v>
      </c>
      <c r="E105" s="265"/>
      <c r="F105" s="265"/>
      <c r="G105" s="265" t="s">
        <v>177</v>
      </c>
      <c r="I105" s="266">
        <v>15</v>
      </c>
      <c r="J105" s="266">
        <v>2</v>
      </c>
      <c r="K105" s="266">
        <v>5</v>
      </c>
      <c r="L105" s="266">
        <f t="shared" si="33"/>
        <v>7</v>
      </c>
      <c r="M105" s="318">
        <v>6</v>
      </c>
      <c r="Q105" s="281"/>
      <c r="R105" s="281"/>
      <c r="S105" s="270">
        <v>6.5</v>
      </c>
      <c r="T105" s="265" t="s">
        <v>161</v>
      </c>
      <c r="Z105" s="266">
        <v>1</v>
      </c>
      <c r="AA105" s="266">
        <v>0</v>
      </c>
      <c r="AB105" s="266">
        <v>1</v>
      </c>
      <c r="AC105" s="266">
        <f t="shared" si="34"/>
        <v>1</v>
      </c>
      <c r="AD105" s="266">
        <v>0</v>
      </c>
      <c r="AF105" s="270">
        <v>9.5</v>
      </c>
      <c r="AG105" s="265" t="s">
        <v>166</v>
      </c>
      <c r="AM105" s="266">
        <v>1</v>
      </c>
      <c r="AN105" s="266">
        <v>2</v>
      </c>
      <c r="AO105" s="266">
        <v>1</v>
      </c>
      <c r="AP105" s="266">
        <f t="shared" si="35"/>
        <v>3</v>
      </c>
      <c r="AQ105" s="266">
        <v>0</v>
      </c>
      <c r="AR105" s="281"/>
    </row>
    <row r="106" spans="1:44" ht="15.75" customHeight="1" x14ac:dyDescent="0.25">
      <c r="A106" s="260"/>
      <c r="D106" s="265" t="s">
        <v>41</v>
      </c>
      <c r="E106" s="265"/>
      <c r="F106" s="265"/>
      <c r="G106" s="265" t="s">
        <v>21</v>
      </c>
      <c r="I106" s="266">
        <v>15</v>
      </c>
      <c r="J106" s="266">
        <v>1</v>
      </c>
      <c r="K106" s="266">
        <v>4</v>
      </c>
      <c r="L106" s="266">
        <f t="shared" si="33"/>
        <v>5</v>
      </c>
      <c r="M106" s="318">
        <v>6</v>
      </c>
      <c r="Q106" s="281"/>
      <c r="R106" s="281"/>
      <c r="S106" s="270">
        <v>7</v>
      </c>
      <c r="T106" s="265" t="s">
        <v>116</v>
      </c>
      <c r="U106" s="265"/>
      <c r="V106" s="265"/>
      <c r="Z106" s="266">
        <v>1</v>
      </c>
      <c r="AA106" s="266">
        <v>0</v>
      </c>
      <c r="AB106" s="266">
        <v>0</v>
      </c>
      <c r="AC106" s="266">
        <f t="shared" si="34"/>
        <v>0</v>
      </c>
      <c r="AD106" s="266">
        <v>0</v>
      </c>
      <c r="AF106" s="270">
        <v>7</v>
      </c>
      <c r="AG106" s="265" t="s">
        <v>157</v>
      </c>
      <c r="AM106" s="266">
        <v>1</v>
      </c>
      <c r="AN106" s="266">
        <v>0</v>
      </c>
      <c r="AO106" s="266">
        <v>0</v>
      </c>
      <c r="AP106" s="266">
        <f t="shared" si="35"/>
        <v>0</v>
      </c>
      <c r="AQ106" s="266">
        <v>0</v>
      </c>
      <c r="AR106" s="281"/>
    </row>
    <row r="107" spans="1:44" ht="15.75" customHeight="1" x14ac:dyDescent="0.25">
      <c r="A107" s="260"/>
      <c r="D107" s="265" t="s">
        <v>62</v>
      </c>
      <c r="E107" s="265"/>
      <c r="F107" s="265"/>
      <c r="G107" s="265" t="s">
        <v>308</v>
      </c>
      <c r="I107" s="266">
        <v>10</v>
      </c>
      <c r="J107" s="266">
        <v>0</v>
      </c>
      <c r="K107" s="266">
        <v>2</v>
      </c>
      <c r="L107" s="266">
        <f t="shared" si="33"/>
        <v>2</v>
      </c>
      <c r="M107" s="318">
        <v>4</v>
      </c>
      <c r="Q107" s="281"/>
      <c r="R107" s="281"/>
      <c r="S107" s="270">
        <v>6.5</v>
      </c>
      <c r="T107" s="265" t="s">
        <v>82</v>
      </c>
      <c r="Z107" s="266">
        <v>1</v>
      </c>
      <c r="AA107" s="266">
        <v>0</v>
      </c>
      <c r="AB107" s="266">
        <v>0</v>
      </c>
      <c r="AC107" s="266">
        <f t="shared" si="34"/>
        <v>0</v>
      </c>
      <c r="AD107" s="266">
        <v>0</v>
      </c>
      <c r="AF107" s="270">
        <v>6.5</v>
      </c>
      <c r="AG107" s="265" t="s">
        <v>83</v>
      </c>
      <c r="AM107" s="266">
        <v>2</v>
      </c>
      <c r="AN107" s="266">
        <v>0</v>
      </c>
      <c r="AO107" s="266">
        <v>1</v>
      </c>
      <c r="AP107" s="266">
        <f>+AN107+AO107</f>
        <v>1</v>
      </c>
      <c r="AQ107" s="266">
        <v>0</v>
      </c>
      <c r="AR107" s="281"/>
    </row>
    <row r="108" spans="1:44" ht="15.75" customHeight="1" x14ac:dyDescent="0.25">
      <c r="A108" s="260"/>
      <c r="D108" s="265" t="s">
        <v>153</v>
      </c>
      <c r="E108" s="265"/>
      <c r="F108" s="265"/>
      <c r="G108" s="265" t="s">
        <v>17</v>
      </c>
      <c r="I108" s="266">
        <v>11</v>
      </c>
      <c r="J108" s="266">
        <v>0</v>
      </c>
      <c r="K108" s="266">
        <v>3</v>
      </c>
      <c r="L108" s="266">
        <f t="shared" si="33"/>
        <v>3</v>
      </c>
      <c r="M108" s="318">
        <v>4</v>
      </c>
      <c r="Q108" s="281"/>
      <c r="R108" s="281"/>
      <c r="S108" s="270">
        <v>7.5</v>
      </c>
      <c r="T108" s="265" t="s">
        <v>115</v>
      </c>
      <c r="Z108" s="266">
        <v>2</v>
      </c>
      <c r="AA108" s="266">
        <v>0</v>
      </c>
      <c r="AB108" s="266">
        <v>0</v>
      </c>
      <c r="AC108" s="266">
        <f t="shared" si="34"/>
        <v>0</v>
      </c>
      <c r="AD108" s="266">
        <v>0</v>
      </c>
      <c r="AF108" s="270">
        <v>8</v>
      </c>
      <c r="AG108" s="265" t="s">
        <v>154</v>
      </c>
      <c r="AM108" s="266">
        <v>1</v>
      </c>
      <c r="AN108" s="266">
        <v>0</v>
      </c>
      <c r="AO108" s="266">
        <v>2</v>
      </c>
      <c r="AP108" s="266">
        <f>+AN108+AO108</f>
        <v>2</v>
      </c>
      <c r="AQ108" s="266">
        <v>0</v>
      </c>
      <c r="AR108" s="281"/>
    </row>
    <row r="109" spans="1:44" ht="15.75" customHeight="1" x14ac:dyDescent="0.25">
      <c r="A109" s="260"/>
      <c r="D109" s="265" t="s">
        <v>165</v>
      </c>
      <c r="E109" s="265"/>
      <c r="F109" s="265"/>
      <c r="G109" s="265" t="s">
        <v>308</v>
      </c>
      <c r="I109" s="266">
        <v>14</v>
      </c>
      <c r="J109" s="266">
        <v>15</v>
      </c>
      <c r="K109" s="266">
        <v>11</v>
      </c>
      <c r="L109" s="266">
        <f t="shared" si="33"/>
        <v>26</v>
      </c>
      <c r="M109" s="318">
        <v>4</v>
      </c>
      <c r="Q109" s="281"/>
      <c r="R109" s="281"/>
      <c r="S109" s="270">
        <v>8.5</v>
      </c>
      <c r="T109" s="265" t="s">
        <v>424</v>
      </c>
      <c r="Z109" s="266">
        <v>1</v>
      </c>
      <c r="AA109" s="266">
        <v>0</v>
      </c>
      <c r="AB109" s="266">
        <v>0</v>
      </c>
      <c r="AC109" s="266">
        <f t="shared" si="34"/>
        <v>0</v>
      </c>
      <c r="AD109" s="266">
        <v>0</v>
      </c>
      <c r="AF109" s="270">
        <v>6</v>
      </c>
      <c r="AG109" s="265" t="s">
        <v>97</v>
      </c>
      <c r="AM109" s="266">
        <v>4</v>
      </c>
      <c r="AN109" s="266">
        <v>0</v>
      </c>
      <c r="AO109" s="266">
        <v>0</v>
      </c>
      <c r="AP109" s="266">
        <f>+AN109+AO109</f>
        <v>0</v>
      </c>
      <c r="AQ109" s="266">
        <v>2</v>
      </c>
      <c r="AR109" s="281"/>
    </row>
    <row r="110" spans="1:44" ht="15.75" customHeight="1" x14ac:dyDescent="0.25">
      <c r="A110" s="260"/>
      <c r="D110" s="265" t="s">
        <v>112</v>
      </c>
      <c r="E110" s="265"/>
      <c r="F110" s="265"/>
      <c r="G110" s="265" t="s">
        <v>309</v>
      </c>
      <c r="I110" s="266">
        <v>14</v>
      </c>
      <c r="J110" s="266">
        <v>13</v>
      </c>
      <c r="K110" s="266">
        <v>5</v>
      </c>
      <c r="L110" s="266">
        <f t="shared" si="33"/>
        <v>18</v>
      </c>
      <c r="M110" s="318">
        <v>4</v>
      </c>
      <c r="Q110" s="281"/>
      <c r="R110" s="281"/>
      <c r="S110" s="270">
        <v>6.5</v>
      </c>
      <c r="T110" s="265" t="s">
        <v>75</v>
      </c>
      <c r="Z110" s="266">
        <v>1</v>
      </c>
      <c r="AA110" s="266">
        <v>1</v>
      </c>
      <c r="AB110" s="266">
        <v>1</v>
      </c>
      <c r="AC110" s="266">
        <f>+AA110+AB110</f>
        <v>2</v>
      </c>
      <c r="AD110" s="266">
        <v>0</v>
      </c>
      <c r="AF110" s="270">
        <v>6.5</v>
      </c>
      <c r="AG110" s="265" t="s">
        <v>119</v>
      </c>
      <c r="AM110" s="266">
        <v>2</v>
      </c>
      <c r="AN110" s="266">
        <v>0</v>
      </c>
      <c r="AO110" s="266">
        <v>0</v>
      </c>
      <c r="AP110" s="266">
        <f>+AN110+AO110</f>
        <v>0</v>
      </c>
      <c r="AQ110" s="266">
        <v>0</v>
      </c>
      <c r="AR110" s="281"/>
    </row>
    <row r="111" spans="1:44" ht="15.75" customHeight="1" thickBot="1" x14ac:dyDescent="0.3">
      <c r="A111" s="260"/>
      <c r="D111" s="265" t="s">
        <v>55</v>
      </c>
      <c r="E111" s="265"/>
      <c r="F111" s="265"/>
      <c r="G111" s="265" t="s">
        <v>21</v>
      </c>
      <c r="I111" s="266">
        <v>14</v>
      </c>
      <c r="J111" s="266">
        <v>3</v>
      </c>
      <c r="K111" s="266">
        <v>5</v>
      </c>
      <c r="L111" s="266">
        <f t="shared" si="33"/>
        <v>8</v>
      </c>
      <c r="M111" s="318">
        <v>4</v>
      </c>
      <c r="Q111" s="281"/>
      <c r="R111" s="281"/>
      <c r="S111" s="270">
        <v>6</v>
      </c>
      <c r="T111" s="265" t="s">
        <v>100</v>
      </c>
      <c r="Z111" s="266">
        <v>4</v>
      </c>
      <c r="AA111" s="266">
        <v>0</v>
      </c>
      <c r="AB111" s="266">
        <v>0</v>
      </c>
      <c r="AC111" s="266">
        <f>+AA111+AB111</f>
        <v>0</v>
      </c>
      <c r="AD111" s="266">
        <v>2</v>
      </c>
      <c r="AF111" s="270">
        <v>9.5</v>
      </c>
      <c r="AG111" s="265" t="s">
        <v>91</v>
      </c>
      <c r="AM111" s="266">
        <v>1</v>
      </c>
      <c r="AN111" s="266">
        <v>0</v>
      </c>
      <c r="AO111" s="266">
        <v>1</v>
      </c>
      <c r="AP111" s="266">
        <f>+AN111+AO111</f>
        <v>1</v>
      </c>
      <c r="AQ111" s="266">
        <v>2</v>
      </c>
      <c r="AR111" s="281"/>
    </row>
    <row r="112" spans="1:44" ht="15.75" customHeight="1" x14ac:dyDescent="0.25">
      <c r="A112" s="260"/>
      <c r="D112" s="265" t="s">
        <v>20</v>
      </c>
      <c r="E112" s="265"/>
      <c r="F112" s="265"/>
      <c r="G112" s="265" t="s">
        <v>179</v>
      </c>
      <c r="I112" s="266">
        <v>14</v>
      </c>
      <c r="J112" s="266">
        <v>0</v>
      </c>
      <c r="K112" s="266">
        <v>4</v>
      </c>
      <c r="L112" s="266">
        <f t="shared" si="33"/>
        <v>4</v>
      </c>
      <c r="M112" s="318">
        <v>4</v>
      </c>
      <c r="Q112" s="281"/>
      <c r="R112" s="281"/>
      <c r="S112" s="276"/>
      <c r="T112" s="278" t="s">
        <v>164</v>
      </c>
      <c r="U112" s="276"/>
      <c r="V112" s="276"/>
      <c r="W112" s="276"/>
      <c r="X112" s="276"/>
      <c r="Y112" s="276"/>
      <c r="Z112" s="279">
        <f>SUM(Z104:Z111)</f>
        <v>12</v>
      </c>
      <c r="AA112" s="279">
        <f>SUM(AA104:AA111)</f>
        <v>2</v>
      </c>
      <c r="AB112" s="279">
        <f>SUM(AB104:AB111)</f>
        <v>2</v>
      </c>
      <c r="AC112" s="279">
        <f>SUM(AC104:AC111)</f>
        <v>4</v>
      </c>
      <c r="AD112" s="279">
        <f>SUM(AD104:AD111)</f>
        <v>2</v>
      </c>
      <c r="AF112" s="276"/>
      <c r="AG112" s="278" t="s">
        <v>164</v>
      </c>
      <c r="AH112" s="276"/>
      <c r="AI112" s="276"/>
      <c r="AJ112" s="276"/>
      <c r="AK112" s="276"/>
      <c r="AL112" s="276"/>
      <c r="AM112" s="279">
        <f>SUM(AM104:AM111)</f>
        <v>13</v>
      </c>
      <c r="AN112" s="279">
        <f>SUM(AN104:AN111)</f>
        <v>4</v>
      </c>
      <c r="AO112" s="279">
        <f>SUM(AO104:AO111)</f>
        <v>5</v>
      </c>
      <c r="AP112" s="279">
        <f>SUM(AP104:AP111)</f>
        <v>9</v>
      </c>
      <c r="AQ112" s="279">
        <f>SUM(AQ104:AQ111)</f>
        <v>4</v>
      </c>
      <c r="AR112" s="281"/>
    </row>
    <row r="113" spans="1:44" ht="15.75" customHeight="1" x14ac:dyDescent="0.25">
      <c r="A113" s="260"/>
      <c r="D113" s="265" t="s">
        <v>111</v>
      </c>
      <c r="E113" s="265"/>
      <c r="F113" s="265"/>
      <c r="G113" s="265" t="s">
        <v>179</v>
      </c>
      <c r="I113" s="266">
        <v>14</v>
      </c>
      <c r="J113" s="266">
        <v>0</v>
      </c>
      <c r="K113" s="266">
        <v>2</v>
      </c>
      <c r="L113" s="266">
        <f t="shared" si="33"/>
        <v>2</v>
      </c>
      <c r="M113" s="318">
        <v>4</v>
      </c>
      <c r="Q113" s="281"/>
      <c r="R113" s="281"/>
      <c r="T113" s="265" t="s">
        <v>160</v>
      </c>
      <c r="Z113" s="266">
        <f>+Z112+AM112</f>
        <v>25</v>
      </c>
      <c r="AA113" s="266">
        <f>+AA112+AN112</f>
        <v>6</v>
      </c>
      <c r="AB113" s="266">
        <f>+AB112+AO112</f>
        <v>7</v>
      </c>
      <c r="AC113" s="266">
        <f>+AC112+AP112</f>
        <v>13</v>
      </c>
      <c r="AD113" s="266">
        <f>+AD112+AQ112</f>
        <v>6</v>
      </c>
      <c r="AP113" s="266"/>
      <c r="AQ113" s="266"/>
      <c r="AR113" s="281"/>
    </row>
    <row r="114" spans="1:44" ht="15.75" customHeight="1" x14ac:dyDescent="0.25">
      <c r="A114" s="260"/>
      <c r="D114" s="265" t="s">
        <v>150</v>
      </c>
      <c r="E114" s="265"/>
      <c r="F114" s="265"/>
      <c r="G114" s="265" t="s">
        <v>177</v>
      </c>
      <c r="I114" s="266">
        <v>15</v>
      </c>
      <c r="J114" s="266">
        <v>11</v>
      </c>
      <c r="K114" s="266">
        <v>12</v>
      </c>
      <c r="L114" s="266">
        <f t="shared" si="33"/>
        <v>23</v>
      </c>
      <c r="M114" s="318">
        <v>4</v>
      </c>
      <c r="Q114" s="281"/>
      <c r="R114" s="281"/>
      <c r="S114" s="270"/>
      <c r="T114" s="265"/>
      <c r="Z114" s="266"/>
      <c r="AA114" s="266"/>
      <c r="AB114" s="266"/>
      <c r="AC114" s="266"/>
      <c r="AD114" s="266"/>
      <c r="AR114" s="281"/>
    </row>
    <row r="115" spans="1:44" ht="15.75" customHeight="1" x14ac:dyDescent="0.25">
      <c r="A115" s="260"/>
      <c r="D115" s="265" t="s">
        <v>37</v>
      </c>
      <c r="E115" s="265"/>
      <c r="F115" s="265"/>
      <c r="G115" s="265" t="s">
        <v>179</v>
      </c>
      <c r="I115" s="266">
        <v>15</v>
      </c>
      <c r="J115" s="266">
        <v>4</v>
      </c>
      <c r="K115" s="266">
        <v>13</v>
      </c>
      <c r="L115" s="266">
        <f t="shared" si="33"/>
        <v>17</v>
      </c>
      <c r="M115" s="318">
        <v>4</v>
      </c>
      <c r="Q115" s="281"/>
      <c r="R115" s="281"/>
      <c r="S115" s="270"/>
      <c r="T115" s="265" t="s">
        <v>159</v>
      </c>
      <c r="Z115" s="266">
        <f>+Z101+Z113</f>
        <v>239</v>
      </c>
      <c r="AA115" s="266">
        <f>+AA101+AA113</f>
        <v>80</v>
      </c>
      <c r="AB115" s="266">
        <f>+AB101+AB113</f>
        <v>64</v>
      </c>
      <c r="AC115" s="266">
        <f>+AC101+AC113</f>
        <v>144</v>
      </c>
      <c r="AD115" s="266">
        <f>+AD101+AD113</f>
        <v>30</v>
      </c>
      <c r="AR115" s="281"/>
    </row>
    <row r="116" spans="1:44" ht="15.75" customHeight="1" x14ac:dyDescent="0.25">
      <c r="A116" s="260"/>
      <c r="D116" s="265" t="s">
        <v>49</v>
      </c>
      <c r="E116" s="265"/>
      <c r="F116" s="265"/>
      <c r="G116" s="265" t="s">
        <v>179</v>
      </c>
      <c r="I116" s="266">
        <v>15</v>
      </c>
      <c r="J116" s="266">
        <v>1</v>
      </c>
      <c r="K116" s="266">
        <v>8</v>
      </c>
      <c r="L116" s="266">
        <f t="shared" si="33"/>
        <v>9</v>
      </c>
      <c r="M116" s="318">
        <v>4</v>
      </c>
      <c r="Q116" s="281"/>
      <c r="R116" s="281"/>
      <c r="S116" s="270"/>
      <c r="T116" s="265" t="s">
        <v>144</v>
      </c>
      <c r="Z116" s="266">
        <f>+Z15+Z27+Z39+Z51+AM15+AM27+AM39+AM51</f>
        <v>240</v>
      </c>
      <c r="AA116" s="266">
        <f>+AA15+AA27+AA39+AA51+AN15+AN27+AN39+AN51</f>
        <v>80</v>
      </c>
      <c r="AB116" s="266">
        <f>+AB15+AB27+AB39+AB51+AO15+AO27+AO39+AO51</f>
        <v>64</v>
      </c>
      <c r="AC116" s="266">
        <f>+AC15+AC27+AC39+AC51+AP15+AP27+AP39+AP51</f>
        <v>144</v>
      </c>
      <c r="AD116" s="266">
        <f>+AD15+AD27+AD39+AD51+AQ15+AQ27+AQ39+AQ51</f>
        <v>30</v>
      </c>
      <c r="AR116" s="281"/>
    </row>
    <row r="117" spans="1:44" ht="15.75" customHeight="1" x14ac:dyDescent="0.25">
      <c r="A117" s="260"/>
      <c r="D117" s="265"/>
      <c r="E117" s="265"/>
      <c r="F117" s="265"/>
      <c r="G117" s="265"/>
      <c r="I117" s="266"/>
      <c r="J117" s="266"/>
      <c r="K117" s="266"/>
      <c r="L117" s="266"/>
      <c r="M117" s="266"/>
      <c r="Q117" s="281"/>
      <c r="R117" s="281"/>
      <c r="AR117" s="281"/>
    </row>
    <row r="118" spans="1:44" ht="15.75" customHeight="1" x14ac:dyDescent="0.25">
      <c r="A118" s="260"/>
      <c r="D118" s="265"/>
      <c r="E118" s="265"/>
      <c r="F118" s="265"/>
      <c r="G118" s="265"/>
      <c r="I118" s="266"/>
      <c r="J118" s="266"/>
      <c r="K118" s="266"/>
      <c r="L118" s="266"/>
      <c r="M118" s="266"/>
      <c r="Q118" s="281"/>
      <c r="R118" s="281"/>
      <c r="AR118" s="281"/>
    </row>
    <row r="119" spans="1:44" ht="15.75" customHeight="1" thickBot="1" x14ac:dyDescent="0.3">
      <c r="A119" s="260"/>
      <c r="Q119" s="281"/>
      <c r="R119" s="281"/>
      <c r="S119" s="316" t="s">
        <v>310</v>
      </c>
      <c r="T119" s="316" t="s">
        <v>314</v>
      </c>
      <c r="U119" s="316"/>
      <c r="V119" s="316"/>
      <c r="W119" s="316"/>
      <c r="X119" s="316"/>
      <c r="Y119" s="316"/>
      <c r="Z119" s="316"/>
      <c r="AA119" s="263" t="s">
        <v>4</v>
      </c>
      <c r="AB119" s="263" t="s">
        <v>8</v>
      </c>
      <c r="AC119" s="263" t="s">
        <v>9</v>
      </c>
      <c r="AD119" s="263" t="s">
        <v>10</v>
      </c>
      <c r="AE119" s="435" t="s">
        <v>129</v>
      </c>
      <c r="AF119" s="435"/>
      <c r="AG119" s="263" t="s">
        <v>3</v>
      </c>
      <c r="AH119" s="263" t="s">
        <v>130</v>
      </c>
      <c r="AI119" s="263" t="s">
        <v>5</v>
      </c>
      <c r="AJ119" s="263" t="s">
        <v>7</v>
      </c>
      <c r="AK119" s="263" t="s">
        <v>6</v>
      </c>
      <c r="AL119" s="263" t="s">
        <v>131</v>
      </c>
      <c r="AR119" s="281"/>
    </row>
    <row r="120" spans="1:44" ht="15.75" customHeight="1" x14ac:dyDescent="0.25">
      <c r="A120" s="260"/>
      <c r="Q120" s="281"/>
      <c r="R120" s="281"/>
      <c r="S120" s="270">
        <v>7.5</v>
      </c>
      <c r="T120" s="265" t="s">
        <v>98</v>
      </c>
      <c r="U120" s="265"/>
      <c r="V120" s="265"/>
      <c r="W120" s="265"/>
      <c r="Y120" s="265"/>
      <c r="Z120" s="266"/>
      <c r="AA120" s="266">
        <v>3</v>
      </c>
      <c r="AB120" s="266">
        <v>2</v>
      </c>
      <c r="AC120" s="266">
        <v>1</v>
      </c>
      <c r="AD120" s="266">
        <v>0</v>
      </c>
      <c r="AE120" s="432">
        <f t="shared" ref="AE120:AE125" si="36">(2*AB120+AD120)/(2*AA120)</f>
        <v>0.66666666666666663</v>
      </c>
      <c r="AF120" s="432"/>
      <c r="AG120" s="266">
        <v>0</v>
      </c>
      <c r="AH120" s="266">
        <v>0</v>
      </c>
      <c r="AI120" s="266">
        <v>6</v>
      </c>
      <c r="AJ120" s="266">
        <v>0</v>
      </c>
      <c r="AK120" s="266">
        <v>0</v>
      </c>
      <c r="AL120" s="57">
        <f t="shared" ref="AL120:AL125" si="37">+AI120/AA120</f>
        <v>2</v>
      </c>
      <c r="AR120" s="281"/>
    </row>
    <row r="121" spans="1:44" ht="15.75" customHeight="1" x14ac:dyDescent="0.25">
      <c r="A121" s="260"/>
      <c r="Q121" s="281"/>
      <c r="R121" s="281"/>
      <c r="S121" s="270">
        <v>7.5</v>
      </c>
      <c r="T121" s="265" t="s">
        <v>327</v>
      </c>
      <c r="U121" s="265"/>
      <c r="V121" s="265"/>
      <c r="W121" s="265"/>
      <c r="Y121" s="265"/>
      <c r="Z121" s="266"/>
      <c r="AA121" s="266">
        <v>1</v>
      </c>
      <c r="AB121" s="266">
        <v>1</v>
      </c>
      <c r="AC121" s="266">
        <v>0</v>
      </c>
      <c r="AD121" s="266">
        <v>0</v>
      </c>
      <c r="AE121" s="432">
        <f t="shared" si="36"/>
        <v>1</v>
      </c>
      <c r="AF121" s="432"/>
      <c r="AG121" s="266">
        <v>0</v>
      </c>
      <c r="AH121" s="266">
        <v>0</v>
      </c>
      <c r="AI121" s="266">
        <v>1</v>
      </c>
      <c r="AJ121" s="266">
        <v>0</v>
      </c>
      <c r="AK121" s="266">
        <v>0</v>
      </c>
      <c r="AL121" s="57">
        <f t="shared" si="37"/>
        <v>1</v>
      </c>
      <c r="AR121" s="281"/>
    </row>
    <row r="122" spans="1:44" ht="15.75" customHeight="1" x14ac:dyDescent="0.25">
      <c r="A122" s="260"/>
      <c r="Q122" s="281"/>
      <c r="R122" s="281"/>
      <c r="S122" s="270">
        <v>6.5</v>
      </c>
      <c r="T122" s="265" t="s">
        <v>251</v>
      </c>
      <c r="U122" s="265"/>
      <c r="V122" s="265"/>
      <c r="W122" s="265"/>
      <c r="Y122" s="265"/>
      <c r="Z122" s="266"/>
      <c r="AA122" s="266">
        <v>1</v>
      </c>
      <c r="AB122" s="266">
        <v>0</v>
      </c>
      <c r="AC122" s="266">
        <v>0</v>
      </c>
      <c r="AD122" s="266">
        <v>1</v>
      </c>
      <c r="AE122" s="432">
        <f t="shared" si="36"/>
        <v>0.5</v>
      </c>
      <c r="AF122" s="432"/>
      <c r="AG122" s="266">
        <v>0</v>
      </c>
      <c r="AH122" s="266">
        <v>0</v>
      </c>
      <c r="AI122" s="266">
        <v>3</v>
      </c>
      <c r="AJ122" s="266">
        <v>0</v>
      </c>
      <c r="AK122" s="266">
        <v>0</v>
      </c>
      <c r="AL122" s="57">
        <f t="shared" si="37"/>
        <v>3</v>
      </c>
      <c r="AR122" s="281"/>
    </row>
    <row r="123" spans="1:44" ht="15.75" customHeight="1" x14ac:dyDescent="0.25">
      <c r="A123" s="260"/>
      <c r="Q123" s="281"/>
      <c r="R123" s="281"/>
      <c r="S123" s="270">
        <v>7.5</v>
      </c>
      <c r="T123" s="265" t="s">
        <v>16</v>
      </c>
      <c r="U123" s="265"/>
      <c r="V123" s="265"/>
      <c r="W123" s="265"/>
      <c r="Y123" s="265"/>
      <c r="Z123" s="266"/>
      <c r="AA123" s="266">
        <v>1</v>
      </c>
      <c r="AB123" s="266">
        <v>1</v>
      </c>
      <c r="AC123" s="266">
        <v>0</v>
      </c>
      <c r="AD123" s="266">
        <v>0</v>
      </c>
      <c r="AE123" s="432">
        <f t="shared" si="36"/>
        <v>1</v>
      </c>
      <c r="AF123" s="432"/>
      <c r="AG123" s="266">
        <v>0</v>
      </c>
      <c r="AH123" s="266">
        <v>0</v>
      </c>
      <c r="AI123" s="266">
        <v>1</v>
      </c>
      <c r="AJ123" s="266">
        <v>0</v>
      </c>
      <c r="AK123" s="266">
        <v>0</v>
      </c>
      <c r="AL123" s="57">
        <f t="shared" si="37"/>
        <v>1</v>
      </c>
      <c r="AR123" s="281"/>
    </row>
    <row r="124" spans="1:44" ht="15.75" customHeight="1" x14ac:dyDescent="0.25">
      <c r="A124" s="260"/>
      <c r="Q124" s="281"/>
      <c r="R124" s="281"/>
      <c r="S124" s="270">
        <v>7.5</v>
      </c>
      <c r="T124" s="265" t="s">
        <v>149</v>
      </c>
      <c r="U124" s="265"/>
      <c r="V124" s="265"/>
      <c r="W124" s="265"/>
      <c r="Y124" s="265"/>
      <c r="Z124" s="266"/>
      <c r="AA124" s="266">
        <v>0.5</v>
      </c>
      <c r="AB124" s="266">
        <v>0</v>
      </c>
      <c r="AC124" s="266">
        <v>1</v>
      </c>
      <c r="AD124" s="266">
        <v>0</v>
      </c>
      <c r="AE124" s="432">
        <f t="shared" si="36"/>
        <v>0</v>
      </c>
      <c r="AF124" s="432"/>
      <c r="AG124" s="266">
        <v>2</v>
      </c>
      <c r="AH124" s="266">
        <v>0</v>
      </c>
      <c r="AI124" s="266">
        <v>2</v>
      </c>
      <c r="AJ124" s="266">
        <v>0</v>
      </c>
      <c r="AK124" s="266">
        <v>0</v>
      </c>
      <c r="AL124" s="57">
        <f t="shared" si="37"/>
        <v>4</v>
      </c>
      <c r="AR124" s="281"/>
    </row>
    <row r="125" spans="1:44" ht="15.75" customHeight="1" x14ac:dyDescent="0.25">
      <c r="A125" s="260"/>
      <c r="Q125" s="281"/>
      <c r="R125" s="281"/>
      <c r="S125" s="270">
        <v>7.5</v>
      </c>
      <c r="T125" s="265" t="s">
        <v>557</v>
      </c>
      <c r="U125" s="265"/>
      <c r="V125" s="265"/>
      <c r="W125" s="265"/>
      <c r="Y125" s="265"/>
      <c r="Z125" s="266"/>
      <c r="AA125" s="266">
        <v>1</v>
      </c>
      <c r="AB125" s="266">
        <v>1</v>
      </c>
      <c r="AC125" s="266">
        <v>0</v>
      </c>
      <c r="AD125" s="266">
        <v>0</v>
      </c>
      <c r="AE125" s="432">
        <f t="shared" si="36"/>
        <v>1</v>
      </c>
      <c r="AF125" s="432"/>
      <c r="AG125" s="266">
        <v>0</v>
      </c>
      <c r="AH125" s="266">
        <v>0</v>
      </c>
      <c r="AI125" s="266">
        <v>2</v>
      </c>
      <c r="AJ125" s="266">
        <v>0</v>
      </c>
      <c r="AK125" s="266">
        <v>0</v>
      </c>
      <c r="AL125" s="57">
        <f t="shared" si="37"/>
        <v>2</v>
      </c>
      <c r="AR125" s="281"/>
    </row>
    <row r="126" spans="1:44" ht="15.75" customHeight="1" thickBot="1" x14ac:dyDescent="0.3">
      <c r="A126" s="260"/>
      <c r="Q126" s="281"/>
      <c r="R126" s="281"/>
      <c r="S126" s="270">
        <v>7.5</v>
      </c>
      <c r="T126" s="265" t="s">
        <v>127</v>
      </c>
      <c r="U126" s="265"/>
      <c r="V126" s="265"/>
      <c r="W126" s="265"/>
      <c r="Y126" s="265"/>
      <c r="Z126" s="266"/>
      <c r="AA126" s="266">
        <v>1</v>
      </c>
      <c r="AB126" s="266">
        <v>0</v>
      </c>
      <c r="AC126" s="266">
        <v>1</v>
      </c>
      <c r="AD126" s="266">
        <v>0</v>
      </c>
      <c r="AE126" s="432">
        <f>(2*AB126+AD126)/(2*AA126)</f>
        <v>0</v>
      </c>
      <c r="AF126" s="432"/>
      <c r="AG126" s="266">
        <v>0</v>
      </c>
      <c r="AH126" s="266">
        <v>0</v>
      </c>
      <c r="AI126" s="266">
        <v>3</v>
      </c>
      <c r="AJ126" s="266">
        <v>0</v>
      </c>
      <c r="AK126" s="266">
        <v>0</v>
      </c>
      <c r="AL126" s="57">
        <f>+AI126/AA126</f>
        <v>3</v>
      </c>
      <c r="AR126" s="281"/>
    </row>
    <row r="127" spans="1:44" ht="15.75" customHeight="1" x14ac:dyDescent="0.25">
      <c r="A127" s="260"/>
      <c r="Q127" s="281"/>
      <c r="R127" s="281"/>
      <c r="S127" s="276"/>
      <c r="T127" s="276"/>
      <c r="U127" s="278" t="s">
        <v>27</v>
      </c>
      <c r="V127" s="276"/>
      <c r="W127" s="276"/>
      <c r="X127" s="276"/>
      <c r="Y127" s="278"/>
      <c r="Z127" s="279"/>
      <c r="AA127" s="279">
        <f>SUM(AA120:AA126)</f>
        <v>8.5</v>
      </c>
      <c r="AB127" s="279">
        <f>SUM(AB120:AB126)</f>
        <v>5</v>
      </c>
      <c r="AC127" s="279">
        <f>SUM(AC120:AC126)</f>
        <v>3</v>
      </c>
      <c r="AD127" s="279">
        <f>SUM(AD120:AD126)</f>
        <v>1</v>
      </c>
      <c r="AE127" s="436">
        <f>(2*AB127+AD127)/(2*AA127)</f>
        <v>0.6470588235294118</v>
      </c>
      <c r="AF127" s="436"/>
      <c r="AG127" s="279">
        <f>SUM(AG120:AG126)</f>
        <v>2</v>
      </c>
      <c r="AH127" s="279">
        <f>SUM(AH120:AH126)</f>
        <v>0</v>
      </c>
      <c r="AI127" s="279">
        <f>SUM(AI120:AI126)</f>
        <v>18</v>
      </c>
      <c r="AJ127" s="279">
        <f>SUM(AJ120:AJ126)</f>
        <v>0</v>
      </c>
      <c r="AK127" s="279">
        <f>SUM(AK120:AK126)</f>
        <v>0</v>
      </c>
      <c r="AL127" s="280">
        <f>+AI127/AA127</f>
        <v>2.1176470588235294</v>
      </c>
      <c r="AR127" s="281"/>
    </row>
    <row r="128" spans="1:44" ht="15.75" customHeight="1" x14ac:dyDescent="0.25">
      <c r="A128" s="260"/>
      <c r="Q128" s="281"/>
      <c r="R128" s="281"/>
      <c r="AR128" s="281"/>
    </row>
    <row r="129" spans="1:44" ht="15.75" customHeight="1" x14ac:dyDescent="0.25">
      <c r="A129" s="260"/>
      <c r="Q129" s="281"/>
      <c r="R129" s="281"/>
      <c r="AR129" s="281"/>
    </row>
    <row r="130" spans="1:44" ht="15.75" customHeight="1" x14ac:dyDescent="0.25">
      <c r="A130" s="260"/>
      <c r="Q130" s="281"/>
      <c r="R130" s="281"/>
      <c r="AR130" s="281"/>
    </row>
    <row r="131" spans="1:44" ht="15.75" customHeight="1" x14ac:dyDescent="0.25">
      <c r="A131" s="260"/>
      <c r="Q131" s="281"/>
      <c r="R131" s="281"/>
      <c r="AR131" s="281"/>
    </row>
    <row r="132" spans="1:44" ht="15.75" customHeight="1" x14ac:dyDescent="0.25">
      <c r="A132" s="260"/>
      <c r="Q132" s="281"/>
      <c r="R132" s="281"/>
      <c r="AR132" s="281"/>
    </row>
    <row r="133" spans="1:44" ht="15.75" customHeight="1" x14ac:dyDescent="0.25">
      <c r="A133" s="260"/>
      <c r="Q133" s="281"/>
      <c r="R133" s="281"/>
      <c r="AR133" s="281"/>
    </row>
    <row r="134" spans="1:44" ht="15.75" customHeight="1" x14ac:dyDescent="0.25">
      <c r="A134" s="260"/>
      <c r="Q134" s="281"/>
      <c r="R134" s="281"/>
      <c r="AR134" s="281"/>
    </row>
    <row r="135" spans="1:44" ht="15.75" customHeight="1" x14ac:dyDescent="0.25">
      <c r="A135" s="260"/>
      <c r="Q135" s="260"/>
      <c r="R135" s="260"/>
      <c r="AR135" s="260"/>
    </row>
    <row r="136" spans="1:44" ht="15.75" customHeight="1" x14ac:dyDescent="0.25">
      <c r="A136" s="260"/>
      <c r="Q136" s="260"/>
      <c r="R136" s="260"/>
      <c r="AR136" s="260"/>
    </row>
    <row r="137" spans="1:44" ht="15.75" customHeight="1" x14ac:dyDescent="0.25">
      <c r="A137" s="260"/>
      <c r="Q137" s="260"/>
      <c r="R137" s="260"/>
      <c r="AR137" s="260"/>
    </row>
    <row r="138" spans="1:44" ht="15.75" customHeight="1" x14ac:dyDescent="0.25">
      <c r="A138" s="260"/>
      <c r="Q138" s="260"/>
      <c r="R138" s="260"/>
      <c r="S138" s="270"/>
      <c r="T138" s="265"/>
      <c r="U138" s="265"/>
      <c r="V138" s="265"/>
      <c r="W138" s="265"/>
      <c r="Y138" s="265"/>
      <c r="Z138" s="266"/>
      <c r="AA138" s="266"/>
      <c r="AB138" s="266"/>
      <c r="AC138" s="266"/>
      <c r="AD138" s="266"/>
      <c r="AE138" s="57"/>
      <c r="AF138" s="266"/>
      <c r="AG138" s="266"/>
      <c r="AH138" s="266"/>
      <c r="AI138" s="266"/>
      <c r="AJ138" s="266"/>
      <c r="AK138" s="266"/>
      <c r="AL138" s="57"/>
      <c r="AR138" s="260"/>
    </row>
    <row r="139" spans="1:44" ht="15.75" customHeight="1" x14ac:dyDescent="0.25">
      <c r="A139" s="260"/>
      <c r="Q139" s="260"/>
      <c r="R139" s="260"/>
      <c r="S139" s="270"/>
      <c r="T139" s="265"/>
      <c r="AA139" s="266"/>
      <c r="AB139" s="266"/>
      <c r="AC139" s="266"/>
      <c r="AD139" s="266"/>
      <c r="AE139" s="57"/>
      <c r="AF139" s="266"/>
      <c r="AG139" s="266"/>
      <c r="AH139" s="266"/>
      <c r="AI139" s="266"/>
      <c r="AJ139" s="266"/>
      <c r="AK139" s="266"/>
      <c r="AL139" s="57"/>
      <c r="AR139" s="260"/>
    </row>
    <row r="140" spans="1:44" ht="15.75" customHeight="1" x14ac:dyDescent="0.25">
      <c r="A140" s="260"/>
      <c r="Q140" s="260"/>
      <c r="R140" s="260"/>
      <c r="S140" s="270"/>
      <c r="T140" s="265"/>
      <c r="U140" s="265"/>
      <c r="V140" s="265"/>
      <c r="W140" s="265"/>
      <c r="Y140" s="265"/>
      <c r="Z140" s="266"/>
      <c r="AA140" s="266"/>
      <c r="AB140" s="266"/>
      <c r="AC140" s="266"/>
      <c r="AD140" s="266"/>
      <c r="AE140" s="57"/>
      <c r="AF140" s="266"/>
      <c r="AG140" s="266"/>
      <c r="AH140" s="266"/>
      <c r="AI140" s="266"/>
      <c r="AJ140" s="266"/>
      <c r="AK140" s="266"/>
      <c r="AL140" s="57"/>
      <c r="AR140" s="260"/>
    </row>
    <row r="141" spans="1:44" ht="15.75" customHeight="1" x14ac:dyDescent="0.25">
      <c r="A141" s="260"/>
      <c r="Q141" s="258"/>
      <c r="R141" s="258"/>
      <c r="AR141" s="258"/>
    </row>
    <row r="142" spans="1:44" ht="15.75" customHeight="1" x14ac:dyDescent="0.25">
      <c r="A142" s="260"/>
      <c r="Q142" s="258"/>
      <c r="R142" s="258"/>
      <c r="AR142" s="258"/>
    </row>
    <row r="143" spans="1:44" ht="15.75" customHeight="1" x14ac:dyDescent="0.25">
      <c r="A143" s="260"/>
      <c r="D143" s="265"/>
      <c r="E143" s="265"/>
      <c r="F143" s="265"/>
      <c r="G143" s="265"/>
      <c r="I143" s="266"/>
      <c r="J143" s="266"/>
      <c r="K143" s="266"/>
      <c r="L143" s="266"/>
      <c r="M143" s="266"/>
      <c r="Q143" s="258"/>
      <c r="R143" s="258"/>
      <c r="AR143" s="258"/>
    </row>
    <row r="144" spans="1:44" ht="15.75" x14ac:dyDescent="0.25">
      <c r="A144" s="260"/>
      <c r="Q144" s="258"/>
      <c r="R144" s="258"/>
      <c r="AR144" s="258"/>
    </row>
    <row r="145" spans="1:44" ht="15" x14ac:dyDescent="0.2">
      <c r="A145" s="258"/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  <c r="AP145" s="258"/>
      <c r="AQ145" s="258"/>
      <c r="AR145" s="309"/>
    </row>
  </sheetData>
  <mergeCells count="48">
    <mergeCell ref="AE127:AF127"/>
    <mergeCell ref="AE121:AF121"/>
    <mergeCell ref="AE122:AF122"/>
    <mergeCell ref="AE123:AF123"/>
    <mergeCell ref="AE124:AF124"/>
    <mergeCell ref="AE125:AF125"/>
    <mergeCell ref="AE126:AF126"/>
    <mergeCell ref="B73:P73"/>
    <mergeCell ref="S73:AQ73"/>
    <mergeCell ref="G74:M74"/>
    <mergeCell ref="S74:AQ74"/>
    <mergeCell ref="AE119:AF119"/>
    <mergeCell ref="AE120:AF120"/>
    <mergeCell ref="U70:V70"/>
    <mergeCell ref="Z70:AB70"/>
    <mergeCell ref="AH70:AI70"/>
    <mergeCell ref="AM70:AO70"/>
    <mergeCell ref="U71:V71"/>
    <mergeCell ref="Z71:AB71"/>
    <mergeCell ref="AH71:AI71"/>
    <mergeCell ref="AM71:AO71"/>
    <mergeCell ref="U68:V68"/>
    <mergeCell ref="Z68:AB68"/>
    <mergeCell ref="AH68:AI68"/>
    <mergeCell ref="AM68:AO68"/>
    <mergeCell ref="U69:V69"/>
    <mergeCell ref="Z69:AB69"/>
    <mergeCell ref="AH69:AI69"/>
    <mergeCell ref="AM69:AO69"/>
    <mergeCell ref="AE11:AF11"/>
    <mergeCell ref="E14:F14"/>
    <mergeCell ref="X66:Z66"/>
    <mergeCell ref="AK66:AM66"/>
    <mergeCell ref="U67:V67"/>
    <mergeCell ref="Z67:AB67"/>
    <mergeCell ref="AH67:AI67"/>
    <mergeCell ref="AE10:AF10"/>
    <mergeCell ref="B1:P1"/>
    <mergeCell ref="S1:AQ1"/>
    <mergeCell ref="G2:M2"/>
    <mergeCell ref="AE2:AF2"/>
    <mergeCell ref="AE3:AF3"/>
    <mergeCell ref="AE4:AF4"/>
    <mergeCell ref="AE5:AF5"/>
    <mergeCell ref="AE6:AF6"/>
    <mergeCell ref="AE7:AF7"/>
    <mergeCell ref="AE8:AF8"/>
    <mergeCell ref="AE9:AF9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D89A-A83D-4742-9859-8EAEDED5EED1}">
  <dimension ref="A1:AR144"/>
  <sheetViews>
    <sheetView zoomScale="71" zoomScaleNormal="71" zoomScaleSheetLayoutView="78" workbookViewId="0">
      <selection activeCell="U32" sqref="U32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3" width="9.7109375" style="44" customWidth="1"/>
    <col min="14" max="15" width="10.7109375" style="44" customWidth="1"/>
    <col min="16" max="16" width="18.7109375" style="44" customWidth="1"/>
    <col min="17" max="18" width="2.7109375" style="44" customWidth="1"/>
    <col min="19" max="19" width="5.85546875" style="44" customWidth="1"/>
    <col min="20" max="23" width="6" style="44" customWidth="1"/>
    <col min="24" max="24" width="4.7109375" style="44" customWidth="1"/>
    <col min="25" max="25" width="10.7109375" style="44" customWidth="1"/>
    <col min="26" max="30" width="5.85546875" style="44" customWidth="1"/>
    <col min="31" max="31" width="5.28515625" style="44" customWidth="1"/>
    <col min="32" max="32" width="5.85546875" style="44" customWidth="1"/>
    <col min="33" max="36" width="6" style="44" customWidth="1"/>
    <col min="37" max="37" width="4.7109375" style="44" customWidth="1"/>
    <col min="38" max="38" width="10.7109375" style="44" customWidth="1"/>
    <col min="39" max="43" width="5.85546875" style="44" customWidth="1"/>
    <col min="44" max="44" width="2.7109375" style="44" customWidth="1"/>
    <col min="45" max="16384" width="9.140625" style="44"/>
  </cols>
  <sheetData>
    <row r="1" spans="1:44" ht="24" customHeight="1" x14ac:dyDescent="0.3">
      <c r="A1" s="45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5"/>
      <c r="R1" s="45"/>
      <c r="S1" s="425" t="s">
        <v>0</v>
      </c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45"/>
    </row>
    <row r="2" spans="1:44" ht="18.600000000000001" customHeight="1" thickBot="1" x14ac:dyDescent="0.35">
      <c r="A2" s="46"/>
      <c r="B2" s="60" t="s">
        <v>146</v>
      </c>
      <c r="C2" s="60">
        <v>14</v>
      </c>
      <c r="D2" s="59"/>
      <c r="E2" s="59"/>
      <c r="F2" s="59"/>
      <c r="G2" s="431" t="s">
        <v>209</v>
      </c>
      <c r="H2" s="431"/>
      <c r="I2" s="431"/>
      <c r="J2" s="431"/>
      <c r="K2" s="431"/>
      <c r="L2" s="431"/>
      <c r="M2" s="431"/>
      <c r="N2" s="59"/>
      <c r="O2" s="59"/>
      <c r="P2" s="59"/>
      <c r="Q2" s="46"/>
      <c r="R2" s="46"/>
      <c r="S2" s="164" t="s">
        <v>310</v>
      </c>
      <c r="T2" s="25" t="s">
        <v>1</v>
      </c>
      <c r="U2" s="25"/>
      <c r="V2" s="25"/>
      <c r="W2" s="25"/>
      <c r="X2" s="25"/>
      <c r="Y2" s="25" t="s">
        <v>2</v>
      </c>
      <c r="Z2" s="25"/>
      <c r="AA2" s="164" t="s">
        <v>4</v>
      </c>
      <c r="AB2" s="164" t="s">
        <v>8</v>
      </c>
      <c r="AC2" s="164" t="s">
        <v>9</v>
      </c>
      <c r="AD2" s="164" t="s">
        <v>10</v>
      </c>
      <c r="AE2" s="423" t="s">
        <v>129</v>
      </c>
      <c r="AF2" s="423"/>
      <c r="AG2" s="164" t="s">
        <v>3</v>
      </c>
      <c r="AH2" s="164" t="s">
        <v>130</v>
      </c>
      <c r="AI2" s="164" t="s">
        <v>5</v>
      </c>
      <c r="AJ2" s="164" t="s">
        <v>7</v>
      </c>
      <c r="AK2" s="164" t="s">
        <v>6</v>
      </c>
      <c r="AL2" s="164" t="s">
        <v>131</v>
      </c>
      <c r="AM2" s="41"/>
      <c r="AN2" s="42"/>
      <c r="AO2" s="42"/>
      <c r="AP2" s="43"/>
      <c r="AQ2" s="43"/>
      <c r="AR2" s="45"/>
    </row>
    <row r="3" spans="1:44" ht="18.75" thickBot="1" x14ac:dyDescent="0.3">
      <c r="A3" s="46"/>
      <c r="B3" s="14" t="s">
        <v>151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16" t="str">
        <f>"Week "&amp;TEXT(C2-1,"##")</f>
        <v>Week 13</v>
      </c>
      <c r="Q3" s="46"/>
      <c r="R3" s="46"/>
      <c r="S3" s="94">
        <v>7.5</v>
      </c>
      <c r="T3" s="106" t="s">
        <v>16</v>
      </c>
      <c r="U3" s="107"/>
      <c r="V3" s="106"/>
      <c r="W3" s="106"/>
      <c r="X3" s="108"/>
      <c r="Y3" s="106" t="s">
        <v>17</v>
      </c>
      <c r="Z3" s="58"/>
      <c r="AA3" s="58">
        <v>10.5</v>
      </c>
      <c r="AB3" s="58">
        <v>6</v>
      </c>
      <c r="AC3" s="58">
        <v>3</v>
      </c>
      <c r="AD3" s="58">
        <v>1</v>
      </c>
      <c r="AE3" s="413">
        <f t="shared" ref="AE3:AE10" si="0">+(AB3*2+AD3)/(2*AA3)</f>
        <v>0.61904761904761907</v>
      </c>
      <c r="AF3" s="413"/>
      <c r="AG3" s="58">
        <v>0</v>
      </c>
      <c r="AH3" s="58">
        <v>0</v>
      </c>
      <c r="AI3" s="58">
        <v>15</v>
      </c>
      <c r="AJ3" s="58">
        <v>0</v>
      </c>
      <c r="AK3" s="58">
        <v>4</v>
      </c>
      <c r="AL3" s="79">
        <f t="shared" ref="AL3:AL10" si="1">+AI3/AA3</f>
        <v>1.4285714285714286</v>
      </c>
      <c r="AM3" s="18"/>
      <c r="AN3" s="18"/>
      <c r="AQ3" s="43"/>
      <c r="AR3" s="45"/>
    </row>
    <row r="4" spans="1:44" ht="18" x14ac:dyDescent="0.25">
      <c r="A4" s="46"/>
      <c r="B4" s="19">
        <v>5</v>
      </c>
      <c r="C4" s="20" t="s">
        <v>173</v>
      </c>
      <c r="D4" s="42"/>
      <c r="E4" s="20"/>
      <c r="F4" s="42"/>
      <c r="G4" s="19">
        <v>9</v>
      </c>
      <c r="H4" s="19">
        <v>2</v>
      </c>
      <c r="I4" s="19">
        <v>3</v>
      </c>
      <c r="J4" s="19">
        <f t="shared" ref="J4:J11" si="2">2*G4+I4</f>
        <v>21</v>
      </c>
      <c r="K4" s="91">
        <f t="shared" ref="K4:K11" si="3">+J4/((G4+H4+I4)*2)</f>
        <v>0.75</v>
      </c>
      <c r="L4" s="19">
        <f>+$AN$26</f>
        <v>46</v>
      </c>
      <c r="M4" s="19">
        <v>23</v>
      </c>
      <c r="N4" s="19">
        <f>+$AO$26</f>
        <v>73</v>
      </c>
      <c r="O4" s="19">
        <f>+$AQ$26</f>
        <v>16</v>
      </c>
      <c r="P4" s="19">
        <v>1</v>
      </c>
      <c r="Q4" s="51"/>
      <c r="R4" s="46"/>
      <c r="S4" s="94">
        <v>7.5</v>
      </c>
      <c r="T4" s="106" t="s">
        <v>180</v>
      </c>
      <c r="U4" s="107"/>
      <c r="V4" s="106"/>
      <c r="W4" s="106"/>
      <c r="X4" s="108"/>
      <c r="Y4" s="106" t="s">
        <v>173</v>
      </c>
      <c r="Z4" s="58"/>
      <c r="AA4" s="58">
        <v>12</v>
      </c>
      <c r="AB4" s="58">
        <v>7</v>
      </c>
      <c r="AC4" s="58">
        <v>2</v>
      </c>
      <c r="AD4" s="58">
        <v>3</v>
      </c>
      <c r="AE4" s="411">
        <f t="shared" si="0"/>
        <v>0.70833333333333337</v>
      </c>
      <c r="AF4" s="411"/>
      <c r="AG4" s="58">
        <v>0</v>
      </c>
      <c r="AH4" s="58">
        <v>3</v>
      </c>
      <c r="AI4" s="58">
        <v>20</v>
      </c>
      <c r="AJ4" s="58">
        <v>0</v>
      </c>
      <c r="AK4" s="58">
        <v>2</v>
      </c>
      <c r="AL4" s="79">
        <f t="shared" si="1"/>
        <v>1.6666666666666667</v>
      </c>
      <c r="AM4" s="18"/>
      <c r="AN4" s="18"/>
      <c r="AQ4" s="43"/>
      <c r="AR4" s="45"/>
    </row>
    <row r="5" spans="1:44" ht="18" x14ac:dyDescent="0.25">
      <c r="A5" s="46"/>
      <c r="B5" s="19">
        <v>7</v>
      </c>
      <c r="C5" s="20" t="s">
        <v>86</v>
      </c>
      <c r="D5" s="42"/>
      <c r="E5" s="20"/>
      <c r="F5" s="42"/>
      <c r="G5" s="19">
        <v>8</v>
      </c>
      <c r="H5" s="19">
        <v>5</v>
      </c>
      <c r="I5" s="19">
        <v>1</v>
      </c>
      <c r="J5" s="19">
        <f t="shared" si="2"/>
        <v>17</v>
      </c>
      <c r="K5" s="91">
        <f t="shared" si="3"/>
        <v>0.6071428571428571</v>
      </c>
      <c r="L5" s="19">
        <f>+$AN$50</f>
        <v>42</v>
      </c>
      <c r="M5" s="19">
        <v>25</v>
      </c>
      <c r="N5" s="19">
        <f>+$AO$50</f>
        <v>68</v>
      </c>
      <c r="O5" s="19">
        <f>+$AQ$50</f>
        <v>18</v>
      </c>
      <c r="P5" s="19">
        <v>2</v>
      </c>
      <c r="Q5" s="51"/>
      <c r="R5" s="46"/>
      <c r="S5" s="94">
        <v>8</v>
      </c>
      <c r="T5" s="106" t="s">
        <v>18</v>
      </c>
      <c r="U5" s="107"/>
      <c r="V5" s="106"/>
      <c r="W5" s="106"/>
      <c r="X5" s="108"/>
      <c r="Y5" s="106" t="s">
        <v>177</v>
      </c>
      <c r="Z5" s="58"/>
      <c r="AA5" s="58">
        <v>14</v>
      </c>
      <c r="AB5" s="58">
        <v>6</v>
      </c>
      <c r="AC5" s="58">
        <v>4</v>
      </c>
      <c r="AD5" s="58">
        <v>4</v>
      </c>
      <c r="AE5" s="411">
        <f t="shared" si="0"/>
        <v>0.5714285714285714</v>
      </c>
      <c r="AF5" s="411"/>
      <c r="AG5" s="58">
        <v>0</v>
      </c>
      <c r="AH5" s="58">
        <v>0</v>
      </c>
      <c r="AI5" s="58">
        <v>27</v>
      </c>
      <c r="AJ5" s="58">
        <v>1</v>
      </c>
      <c r="AK5" s="58">
        <v>3</v>
      </c>
      <c r="AL5" s="79">
        <f t="shared" si="1"/>
        <v>1.9285714285714286</v>
      </c>
      <c r="AM5" s="18"/>
      <c r="AN5" s="18"/>
      <c r="AQ5" s="43"/>
      <c r="AR5" s="45"/>
    </row>
    <row r="6" spans="1:44" ht="18" x14ac:dyDescent="0.25">
      <c r="A6" s="46"/>
      <c r="B6" s="19">
        <v>8</v>
      </c>
      <c r="C6" s="20" t="s">
        <v>23</v>
      </c>
      <c r="D6" s="42"/>
      <c r="E6" s="42"/>
      <c r="F6" s="42"/>
      <c r="G6" s="19">
        <v>8</v>
      </c>
      <c r="H6" s="19">
        <v>5</v>
      </c>
      <c r="I6" s="19">
        <v>1</v>
      </c>
      <c r="J6" s="19">
        <f t="shared" si="2"/>
        <v>17</v>
      </c>
      <c r="K6" s="91">
        <f t="shared" si="3"/>
        <v>0.6071428571428571</v>
      </c>
      <c r="L6" s="19">
        <f>+$AN$62</f>
        <v>43</v>
      </c>
      <c r="M6" s="19">
        <v>39</v>
      </c>
      <c r="N6" s="19">
        <f>+$AO$62</f>
        <v>68</v>
      </c>
      <c r="O6" s="19">
        <f>+$AQ$62</f>
        <v>12</v>
      </c>
      <c r="P6" s="19">
        <v>2</v>
      </c>
      <c r="Q6" s="51"/>
      <c r="R6" s="46"/>
      <c r="S6" s="94">
        <v>7</v>
      </c>
      <c r="T6" s="106" t="s">
        <v>24</v>
      </c>
      <c r="U6" s="107"/>
      <c r="V6" s="106"/>
      <c r="W6" s="106"/>
      <c r="X6" s="108"/>
      <c r="Y6" s="106" t="s">
        <v>25</v>
      </c>
      <c r="Z6" s="58"/>
      <c r="AA6" s="58">
        <v>14</v>
      </c>
      <c r="AB6" s="58">
        <v>7</v>
      </c>
      <c r="AC6" s="58">
        <v>6</v>
      </c>
      <c r="AD6" s="58">
        <v>1</v>
      </c>
      <c r="AE6" s="411">
        <f t="shared" si="0"/>
        <v>0.5357142857142857</v>
      </c>
      <c r="AF6" s="411"/>
      <c r="AG6" s="58">
        <v>2</v>
      </c>
      <c r="AH6" s="58">
        <v>0</v>
      </c>
      <c r="AI6" s="58">
        <v>39</v>
      </c>
      <c r="AJ6" s="58">
        <v>1</v>
      </c>
      <c r="AK6" s="58">
        <v>1</v>
      </c>
      <c r="AL6" s="79">
        <f t="shared" si="1"/>
        <v>2.7857142857142856</v>
      </c>
      <c r="AM6" s="18"/>
      <c r="AN6" s="18"/>
      <c r="AQ6" s="43"/>
      <c r="AR6" s="45"/>
    </row>
    <row r="7" spans="1:44" ht="18" x14ac:dyDescent="0.25">
      <c r="A7" s="46"/>
      <c r="B7" s="19">
        <v>2</v>
      </c>
      <c r="C7" s="20" t="s">
        <v>172</v>
      </c>
      <c r="D7" s="42"/>
      <c r="E7" s="42"/>
      <c r="F7" s="42"/>
      <c r="G7" s="19">
        <v>6</v>
      </c>
      <c r="H7" s="19">
        <v>4</v>
      </c>
      <c r="I7" s="19">
        <v>4</v>
      </c>
      <c r="J7" s="19">
        <f t="shared" si="2"/>
        <v>16</v>
      </c>
      <c r="K7" s="91">
        <f t="shared" si="3"/>
        <v>0.5714285714285714</v>
      </c>
      <c r="L7" s="19">
        <f>+$AA$38</f>
        <v>36</v>
      </c>
      <c r="M7" s="19">
        <v>28</v>
      </c>
      <c r="N7" s="19">
        <f>+$AB$38</f>
        <v>52</v>
      </c>
      <c r="O7" s="19">
        <f>+$AD$38</f>
        <v>18</v>
      </c>
      <c r="P7" s="19">
        <v>5</v>
      </c>
      <c r="Q7" s="51"/>
      <c r="R7" s="46"/>
      <c r="S7" s="94">
        <v>7.5</v>
      </c>
      <c r="T7" s="106" t="s">
        <v>149</v>
      </c>
      <c r="U7" s="107"/>
      <c r="V7" s="106"/>
      <c r="W7" s="106"/>
      <c r="X7" s="108"/>
      <c r="Y7" s="106" t="s">
        <v>23</v>
      </c>
      <c r="Z7" s="58"/>
      <c r="AA7" s="58">
        <v>13</v>
      </c>
      <c r="AB7" s="58">
        <v>7</v>
      </c>
      <c r="AC7" s="58">
        <v>5</v>
      </c>
      <c r="AD7" s="58">
        <v>1</v>
      </c>
      <c r="AE7" s="411">
        <f t="shared" si="0"/>
        <v>0.57692307692307687</v>
      </c>
      <c r="AF7" s="411"/>
      <c r="AG7" s="58">
        <v>0</v>
      </c>
      <c r="AH7" s="58">
        <v>1</v>
      </c>
      <c r="AI7" s="58">
        <v>37</v>
      </c>
      <c r="AJ7" s="58">
        <v>1</v>
      </c>
      <c r="AK7" s="58">
        <v>1</v>
      </c>
      <c r="AL7" s="79">
        <f t="shared" si="1"/>
        <v>2.8461538461538463</v>
      </c>
      <c r="AM7" s="18"/>
      <c r="AN7" s="18"/>
      <c r="AQ7" s="43"/>
      <c r="AR7" s="45"/>
    </row>
    <row r="8" spans="1:44" ht="18" x14ac:dyDescent="0.25">
      <c r="A8" s="46"/>
      <c r="B8" s="19">
        <v>3</v>
      </c>
      <c r="C8" s="20" t="s">
        <v>53</v>
      </c>
      <c r="D8" s="42"/>
      <c r="E8" s="20"/>
      <c r="F8" s="42"/>
      <c r="G8" s="19">
        <v>7</v>
      </c>
      <c r="H8" s="19">
        <v>6</v>
      </c>
      <c r="I8" s="19">
        <v>1</v>
      </c>
      <c r="J8" s="19">
        <f t="shared" si="2"/>
        <v>15</v>
      </c>
      <c r="K8" s="91">
        <f t="shared" si="3"/>
        <v>0.5357142857142857</v>
      </c>
      <c r="L8" s="19">
        <f>+$AA$50</f>
        <v>47</v>
      </c>
      <c r="M8" s="19">
        <v>40</v>
      </c>
      <c r="N8" s="19">
        <f>+$AB$50</f>
        <v>66</v>
      </c>
      <c r="O8" s="19">
        <f>+$AD$50</f>
        <v>24</v>
      </c>
      <c r="P8" s="19">
        <v>2</v>
      </c>
      <c r="Q8" s="51"/>
      <c r="R8" s="46"/>
      <c r="S8" s="94">
        <v>8</v>
      </c>
      <c r="T8" s="106" t="s">
        <v>126</v>
      </c>
      <c r="U8" s="107"/>
      <c r="V8" s="106"/>
      <c r="W8" s="106"/>
      <c r="X8" s="108"/>
      <c r="Y8" s="106" t="s">
        <v>21</v>
      </c>
      <c r="Z8" s="58"/>
      <c r="AA8" s="58">
        <v>14</v>
      </c>
      <c r="AB8" s="58">
        <v>3</v>
      </c>
      <c r="AC8" s="58">
        <v>9</v>
      </c>
      <c r="AD8" s="58">
        <v>2</v>
      </c>
      <c r="AE8" s="411">
        <f t="shared" si="0"/>
        <v>0.2857142857142857</v>
      </c>
      <c r="AF8" s="411"/>
      <c r="AG8" s="58">
        <v>0</v>
      </c>
      <c r="AH8" s="58">
        <v>0</v>
      </c>
      <c r="AI8" s="58">
        <v>46</v>
      </c>
      <c r="AJ8" s="58">
        <v>0</v>
      </c>
      <c r="AK8" s="58">
        <v>0</v>
      </c>
      <c r="AL8" s="79">
        <f t="shared" si="1"/>
        <v>3.2857142857142856</v>
      </c>
      <c r="AM8" s="18"/>
      <c r="AN8" s="18"/>
      <c r="AQ8" s="43"/>
      <c r="AR8" s="45"/>
    </row>
    <row r="9" spans="1:44" ht="18" x14ac:dyDescent="0.25">
      <c r="A9" s="46"/>
      <c r="B9" s="19">
        <v>6</v>
      </c>
      <c r="C9" s="20" t="s">
        <v>15</v>
      </c>
      <c r="D9" s="42"/>
      <c r="E9" s="20"/>
      <c r="F9" s="42"/>
      <c r="G9" s="19">
        <v>3</v>
      </c>
      <c r="H9" s="19">
        <v>6</v>
      </c>
      <c r="I9" s="19">
        <v>5</v>
      </c>
      <c r="J9" s="19">
        <f t="shared" si="2"/>
        <v>11</v>
      </c>
      <c r="K9" s="91">
        <f t="shared" si="3"/>
        <v>0.39285714285714285</v>
      </c>
      <c r="L9" s="19">
        <f>+$AN$38</f>
        <v>44</v>
      </c>
      <c r="M9" s="19">
        <v>48</v>
      </c>
      <c r="N9" s="19">
        <f>+$AO$38</f>
        <v>64</v>
      </c>
      <c r="O9" s="19">
        <f>+$AQ$38</f>
        <v>10</v>
      </c>
      <c r="P9" s="19">
        <v>6</v>
      </c>
      <c r="Q9" s="51"/>
      <c r="R9" s="46"/>
      <c r="S9" s="94">
        <v>7</v>
      </c>
      <c r="T9" s="106" t="s">
        <v>22</v>
      </c>
      <c r="U9" s="107"/>
      <c r="V9" s="106"/>
      <c r="W9" s="106"/>
      <c r="X9" s="108"/>
      <c r="Y9" s="106" t="s">
        <v>15</v>
      </c>
      <c r="Z9" s="58"/>
      <c r="AA9" s="58">
        <v>13</v>
      </c>
      <c r="AB9" s="58">
        <v>3</v>
      </c>
      <c r="AC9" s="58">
        <v>6</v>
      </c>
      <c r="AD9" s="58">
        <v>4</v>
      </c>
      <c r="AE9" s="411">
        <f t="shared" si="0"/>
        <v>0.38461538461538464</v>
      </c>
      <c r="AF9" s="411"/>
      <c r="AG9" s="58">
        <v>0</v>
      </c>
      <c r="AH9" s="58">
        <v>1</v>
      </c>
      <c r="AI9" s="58">
        <v>45</v>
      </c>
      <c r="AJ9" s="58">
        <v>0</v>
      </c>
      <c r="AK9" s="58">
        <v>0</v>
      </c>
      <c r="AL9" s="79">
        <f t="shared" si="1"/>
        <v>3.4615384615384617</v>
      </c>
      <c r="AM9" s="18"/>
      <c r="AN9" s="18"/>
      <c r="AQ9" s="43"/>
      <c r="AR9" s="45"/>
    </row>
    <row r="10" spans="1:44" ht="18" x14ac:dyDescent="0.25">
      <c r="A10" s="51"/>
      <c r="B10" s="19">
        <v>4</v>
      </c>
      <c r="C10" s="20" t="s">
        <v>21</v>
      </c>
      <c r="D10" s="42"/>
      <c r="E10" s="20"/>
      <c r="F10" s="42"/>
      <c r="G10" s="19">
        <v>3</v>
      </c>
      <c r="H10" s="19">
        <v>9</v>
      </c>
      <c r="I10" s="19">
        <v>2</v>
      </c>
      <c r="J10" s="19">
        <f t="shared" si="2"/>
        <v>8</v>
      </c>
      <c r="K10" s="91">
        <f t="shared" si="3"/>
        <v>0.2857142857142857</v>
      </c>
      <c r="L10" s="19">
        <f>+$AA$62</f>
        <v>17</v>
      </c>
      <c r="M10" s="19">
        <v>46</v>
      </c>
      <c r="N10" s="19">
        <f>+$AB$62</f>
        <v>20</v>
      </c>
      <c r="O10" s="19">
        <f>+$AD$62</f>
        <v>12</v>
      </c>
      <c r="P10" s="19">
        <v>7</v>
      </c>
      <c r="Q10" s="51"/>
      <c r="R10" s="51"/>
      <c r="S10" s="94">
        <v>7.5</v>
      </c>
      <c r="T10" s="106" t="s">
        <v>127</v>
      </c>
      <c r="U10" s="107"/>
      <c r="V10" s="106"/>
      <c r="W10" s="106"/>
      <c r="X10" s="108"/>
      <c r="Y10" s="106" t="s">
        <v>19</v>
      </c>
      <c r="Z10" s="58"/>
      <c r="AA10" s="58">
        <v>14</v>
      </c>
      <c r="AB10" s="58">
        <v>2</v>
      </c>
      <c r="AC10" s="58">
        <v>9</v>
      </c>
      <c r="AD10" s="58">
        <v>3</v>
      </c>
      <c r="AE10" s="411">
        <f t="shared" si="0"/>
        <v>0.25</v>
      </c>
      <c r="AF10" s="411"/>
      <c r="AG10" s="58">
        <v>0</v>
      </c>
      <c r="AH10" s="58">
        <v>1</v>
      </c>
      <c r="AI10" s="58">
        <v>54</v>
      </c>
      <c r="AJ10" s="58">
        <v>1</v>
      </c>
      <c r="AK10" s="58">
        <v>0</v>
      </c>
      <c r="AL10" s="79">
        <f t="shared" si="1"/>
        <v>3.8571428571428572</v>
      </c>
      <c r="AM10" s="18"/>
      <c r="AN10" s="18"/>
      <c r="AQ10" s="43"/>
      <c r="AR10" s="45"/>
    </row>
    <row r="11" spans="1:44" ht="18.75" thickBot="1" x14ac:dyDescent="0.3">
      <c r="A11" s="51"/>
      <c r="B11" s="19">
        <v>1</v>
      </c>
      <c r="C11" s="20" t="s">
        <v>51</v>
      </c>
      <c r="D11" s="42"/>
      <c r="E11" s="42"/>
      <c r="F11" s="42"/>
      <c r="G11" s="19">
        <v>2</v>
      </c>
      <c r="H11" s="19">
        <v>9</v>
      </c>
      <c r="I11" s="19">
        <v>3</v>
      </c>
      <c r="J11" s="19">
        <f t="shared" si="2"/>
        <v>7</v>
      </c>
      <c r="K11" s="91">
        <f t="shared" si="3"/>
        <v>0.25</v>
      </c>
      <c r="L11" s="19">
        <f>+$AA$26</f>
        <v>29</v>
      </c>
      <c r="M11" s="19">
        <v>55</v>
      </c>
      <c r="N11" s="19">
        <f>+$AB$26</f>
        <v>37</v>
      </c>
      <c r="O11" s="19">
        <f>+$AD$26</f>
        <v>8</v>
      </c>
      <c r="P11" s="19">
        <v>8</v>
      </c>
      <c r="Q11" s="51"/>
      <c r="R11" s="51"/>
      <c r="S11" s="72"/>
      <c r="T11" s="41" t="s">
        <v>26</v>
      </c>
      <c r="V11" s="41"/>
      <c r="W11" s="41"/>
      <c r="X11" s="42"/>
      <c r="Y11" s="41"/>
      <c r="Z11" s="43"/>
      <c r="AA11" s="43">
        <f>+AA125</f>
        <v>7.5</v>
      </c>
      <c r="AB11" s="43">
        <f>+AB125</f>
        <v>5</v>
      </c>
      <c r="AC11" s="43">
        <f>+AC125</f>
        <v>2</v>
      </c>
      <c r="AD11" s="43">
        <f>+AD125</f>
        <v>1</v>
      </c>
      <c r="AE11" s="411">
        <f>+AE125</f>
        <v>0.73333333333333328</v>
      </c>
      <c r="AF11" s="411"/>
      <c r="AG11" s="43">
        <f t="shared" ref="AG11:AL11" si="4">+AG125</f>
        <v>2</v>
      </c>
      <c r="AH11" s="43">
        <f t="shared" si="4"/>
        <v>0</v>
      </c>
      <c r="AI11" s="43">
        <f t="shared" si="4"/>
        <v>17</v>
      </c>
      <c r="AJ11" s="43">
        <f t="shared" si="4"/>
        <v>0</v>
      </c>
      <c r="AK11" s="43">
        <f t="shared" si="4"/>
        <v>0</v>
      </c>
      <c r="AL11" s="57">
        <f t="shared" si="4"/>
        <v>2.2666666666666666</v>
      </c>
      <c r="AM11" s="41"/>
      <c r="AN11" s="42"/>
      <c r="AQ11" s="42"/>
      <c r="AR11" s="45"/>
    </row>
    <row r="12" spans="1:44" ht="18" x14ac:dyDescent="0.25">
      <c r="A12" s="51"/>
      <c r="B12" s="21"/>
      <c r="C12" s="21"/>
      <c r="D12" s="21"/>
      <c r="E12" s="22"/>
      <c r="F12" s="21"/>
      <c r="G12" s="23">
        <f>SUM(G4:G11)</f>
        <v>46</v>
      </c>
      <c r="H12" s="23">
        <f>SUM(H4:H11)</f>
        <v>46</v>
      </c>
      <c r="I12" s="23">
        <f>SUM(I4:I11)</f>
        <v>20</v>
      </c>
      <c r="J12" s="23"/>
      <c r="K12" s="23"/>
      <c r="L12" s="23">
        <f>SUM(L4:L11)</f>
        <v>304</v>
      </c>
      <c r="M12" s="23">
        <f>SUM(M4:M11)</f>
        <v>304</v>
      </c>
      <c r="N12" s="23">
        <f>SUM(N4:N11)</f>
        <v>448</v>
      </c>
      <c r="O12" s="23">
        <f>SUM(O4:O11)</f>
        <v>118</v>
      </c>
      <c r="P12" s="23"/>
      <c r="Q12" s="51"/>
      <c r="R12" s="51"/>
      <c r="S12" s="84"/>
      <c r="T12" s="84"/>
      <c r="U12" s="83" t="s">
        <v>27</v>
      </c>
      <c r="V12" s="84"/>
      <c r="W12" s="84"/>
      <c r="X12" s="84"/>
      <c r="Y12" s="83"/>
      <c r="Z12" s="68"/>
      <c r="AA12" s="68">
        <f t="shared" ref="AA12:AD12" si="5">SUM(AA3:AA11)</f>
        <v>112</v>
      </c>
      <c r="AB12" s="68">
        <f t="shared" si="5"/>
        <v>46</v>
      </c>
      <c r="AC12" s="68">
        <f t="shared" si="5"/>
        <v>46</v>
      </c>
      <c r="AD12" s="68">
        <f t="shared" si="5"/>
        <v>20</v>
      </c>
      <c r="AE12" s="68"/>
      <c r="AF12" s="68"/>
      <c r="AG12" s="68">
        <f t="shared" ref="AG12:AK12" si="6">SUM(AG3:AG11)</f>
        <v>4</v>
      </c>
      <c r="AH12" s="68">
        <f t="shared" si="6"/>
        <v>6</v>
      </c>
      <c r="AI12" s="68">
        <f t="shared" si="6"/>
        <v>300</v>
      </c>
      <c r="AJ12" s="68">
        <f t="shared" si="6"/>
        <v>4</v>
      </c>
      <c r="AK12" s="68">
        <f t="shared" si="6"/>
        <v>11</v>
      </c>
      <c r="AL12" s="85">
        <f>+AI12/AA12</f>
        <v>2.6785714285714284</v>
      </c>
      <c r="AM12" s="18"/>
      <c r="AN12" s="18"/>
      <c r="AQ12" s="18"/>
      <c r="AR12" s="45"/>
    </row>
    <row r="13" spans="1:44" ht="15.75" x14ac:dyDescent="0.25">
      <c r="A13" s="54"/>
      <c r="B13" s="1"/>
      <c r="C13" s="1"/>
      <c r="D13" s="1"/>
      <c r="P13" s="1"/>
      <c r="Q13" s="54"/>
      <c r="R13" s="54"/>
      <c r="AR13" s="45"/>
    </row>
    <row r="14" spans="1:44" ht="15.95" customHeight="1" thickBot="1" x14ac:dyDescent="0.3">
      <c r="A14" s="54"/>
      <c r="B14" s="62" t="str">
        <f>"Summary for Week "&amp;TEXT(C2,"##")&amp;":"</f>
        <v>Summary for Week 14:</v>
      </c>
      <c r="C14" s="2"/>
      <c r="D14" s="2"/>
      <c r="E14" s="424">
        <v>44249</v>
      </c>
      <c r="F14" s="424"/>
      <c r="G14" s="8" t="s">
        <v>128</v>
      </c>
      <c r="H14" s="8" t="s">
        <v>33</v>
      </c>
      <c r="I14" s="8" t="s">
        <v>170</v>
      </c>
      <c r="J14" s="3"/>
      <c r="K14" s="3"/>
      <c r="L14" s="8" t="s">
        <v>169</v>
      </c>
      <c r="M14" s="3"/>
      <c r="N14" s="3"/>
      <c r="O14" s="3"/>
      <c r="P14" s="3"/>
      <c r="Q14" s="54"/>
      <c r="R14" s="54"/>
      <c r="S14" s="43" t="s">
        <v>310</v>
      </c>
      <c r="T14" s="41" t="s">
        <v>152</v>
      </c>
      <c r="U14" s="41"/>
      <c r="V14" s="41"/>
      <c r="W14" s="41"/>
      <c r="X14" s="41" t="s">
        <v>311</v>
      </c>
      <c r="Y14" s="25" t="s">
        <v>29</v>
      </c>
      <c r="Z14" s="43" t="s">
        <v>4</v>
      </c>
      <c r="AA14" s="43" t="s">
        <v>30</v>
      </c>
      <c r="AB14" s="43" t="s">
        <v>31</v>
      </c>
      <c r="AC14" s="43" t="s">
        <v>32</v>
      </c>
      <c r="AD14" s="43" t="s">
        <v>3</v>
      </c>
      <c r="AE14" s="42"/>
      <c r="AF14" s="43" t="s">
        <v>310</v>
      </c>
      <c r="AG14" s="41" t="s">
        <v>152</v>
      </c>
      <c r="AH14" s="41"/>
      <c r="AI14" s="41"/>
      <c r="AJ14" s="41"/>
      <c r="AK14" s="41" t="s">
        <v>311</v>
      </c>
      <c r="AL14" s="25" t="s">
        <v>29</v>
      </c>
      <c r="AM14" s="43" t="s">
        <v>4</v>
      </c>
      <c r="AN14" s="43" t="s">
        <v>30</v>
      </c>
      <c r="AO14" s="43" t="s">
        <v>31</v>
      </c>
      <c r="AP14" s="43" t="s">
        <v>32</v>
      </c>
      <c r="AQ14" s="43" t="s">
        <v>3</v>
      </c>
      <c r="AR14" s="45"/>
    </row>
    <row r="15" spans="1:44" ht="15.95" customHeight="1" x14ac:dyDescent="0.25">
      <c r="A15" s="54"/>
      <c r="B15" s="50" t="s">
        <v>56</v>
      </c>
      <c r="C15" s="20" t="s">
        <v>184</v>
      </c>
      <c r="D15" s="42"/>
      <c r="E15" s="41"/>
      <c r="F15" s="41"/>
      <c r="G15" s="19">
        <v>1</v>
      </c>
      <c r="H15" s="43">
        <v>1</v>
      </c>
      <c r="I15" s="41" t="s">
        <v>464</v>
      </c>
      <c r="J15" s="41"/>
      <c r="K15" s="41"/>
      <c r="L15" s="41" t="s">
        <v>578</v>
      </c>
      <c r="M15" s="41"/>
      <c r="N15" s="41"/>
      <c r="O15" s="41"/>
      <c r="P15" s="41"/>
      <c r="Q15" s="54"/>
      <c r="R15" s="54"/>
      <c r="S15" s="28" t="s">
        <v>51</v>
      </c>
      <c r="T15" s="28"/>
      <c r="U15" s="28"/>
      <c r="V15" s="28"/>
      <c r="W15" s="28"/>
      <c r="X15" s="30" t="s">
        <v>52</v>
      </c>
      <c r="Z15" s="68">
        <v>31</v>
      </c>
      <c r="AA15" s="31">
        <v>9</v>
      </c>
      <c r="AB15" s="31">
        <v>8</v>
      </c>
      <c r="AC15" s="68">
        <f t="shared" ref="AC15" si="7">+AA15+AB15</f>
        <v>17</v>
      </c>
      <c r="AD15" s="31">
        <v>0</v>
      </c>
      <c r="AE15" s="27"/>
      <c r="AF15" s="28" t="s">
        <v>173</v>
      </c>
      <c r="AG15" s="28"/>
      <c r="AH15" s="28"/>
      <c r="AI15" s="28"/>
      <c r="AJ15" s="29"/>
      <c r="AK15" s="30" t="s">
        <v>178</v>
      </c>
      <c r="AM15" s="68">
        <v>11</v>
      </c>
      <c r="AN15" s="68">
        <v>13</v>
      </c>
      <c r="AO15" s="31">
        <v>4</v>
      </c>
      <c r="AP15" s="68">
        <f t="shared" ref="AP15:AP25" si="8">+AN15+AO15</f>
        <v>17</v>
      </c>
      <c r="AQ15" s="31">
        <v>2</v>
      </c>
      <c r="AR15" s="45"/>
    </row>
    <row r="16" spans="1:44" ht="15.95" customHeight="1" x14ac:dyDescent="0.25">
      <c r="A16" s="54"/>
      <c r="B16" s="43" t="s">
        <v>36</v>
      </c>
      <c r="C16" s="41"/>
      <c r="D16" s="65" t="s">
        <v>190</v>
      </c>
      <c r="E16" s="41"/>
      <c r="F16" s="41"/>
      <c r="G16" s="19"/>
      <c r="H16" s="43"/>
      <c r="I16" s="41"/>
      <c r="J16" s="41"/>
      <c r="K16" s="41"/>
      <c r="L16" s="41"/>
      <c r="M16" s="41"/>
      <c r="N16" s="41"/>
      <c r="O16" s="41"/>
      <c r="P16" s="41"/>
      <c r="Q16" s="54"/>
      <c r="R16" s="54"/>
      <c r="S16" s="94">
        <v>8.5</v>
      </c>
      <c r="T16" s="41" t="s">
        <v>72</v>
      </c>
      <c r="U16" s="41"/>
      <c r="V16" s="41"/>
      <c r="W16" s="41"/>
      <c r="X16" s="43">
        <v>13</v>
      </c>
      <c r="Y16" s="47" t="s">
        <v>306</v>
      </c>
      <c r="Z16" s="58">
        <v>12</v>
      </c>
      <c r="AA16" s="93">
        <v>7</v>
      </c>
      <c r="AB16" s="93">
        <v>6</v>
      </c>
      <c r="AC16" s="58">
        <f t="shared" ref="AC16:AC25" si="9">+AA16+AB16</f>
        <v>13</v>
      </c>
      <c r="AD16" s="93">
        <v>0</v>
      </c>
      <c r="AE16" s="27"/>
      <c r="AF16" s="94">
        <v>9</v>
      </c>
      <c r="AG16" s="47" t="s">
        <v>158</v>
      </c>
      <c r="AH16" s="47"/>
      <c r="AI16" s="47"/>
      <c r="AJ16" s="64"/>
      <c r="AK16" s="48">
        <v>9</v>
      </c>
      <c r="AL16" s="32" t="s">
        <v>179</v>
      </c>
      <c r="AM16" s="58">
        <v>14</v>
      </c>
      <c r="AN16" s="58">
        <v>19</v>
      </c>
      <c r="AO16" s="93">
        <v>7</v>
      </c>
      <c r="AP16" s="58">
        <f t="shared" si="8"/>
        <v>26</v>
      </c>
      <c r="AQ16" s="93">
        <v>2</v>
      </c>
      <c r="AR16" s="45"/>
    </row>
    <row r="17" spans="1:44" ht="15.95" customHeight="1" x14ac:dyDescent="0.25">
      <c r="A17" s="54"/>
      <c r="B17" s="18"/>
      <c r="C17" s="18"/>
      <c r="D17" s="18"/>
      <c r="E17" s="18"/>
      <c r="F17" s="18"/>
      <c r="G17" s="18"/>
      <c r="H17" s="43"/>
      <c r="I17" s="41"/>
      <c r="J17" s="41"/>
      <c r="K17" s="41"/>
      <c r="L17" s="41"/>
      <c r="M17" s="41"/>
      <c r="N17" s="41"/>
      <c r="O17" s="41"/>
      <c r="P17" s="41"/>
      <c r="Q17" s="54"/>
      <c r="R17" s="54"/>
      <c r="S17" s="94">
        <v>7</v>
      </c>
      <c r="T17" s="41" t="s">
        <v>58</v>
      </c>
      <c r="U17" s="41"/>
      <c r="V17" s="41"/>
      <c r="W17" s="41"/>
      <c r="X17" s="43">
        <v>6</v>
      </c>
      <c r="Y17" s="47" t="s">
        <v>306</v>
      </c>
      <c r="Z17" s="58">
        <v>14</v>
      </c>
      <c r="AA17" s="93">
        <v>1</v>
      </c>
      <c r="AB17" s="93">
        <v>6</v>
      </c>
      <c r="AC17" s="58">
        <f t="shared" si="9"/>
        <v>7</v>
      </c>
      <c r="AD17" s="93">
        <v>0</v>
      </c>
      <c r="AE17" s="27"/>
      <c r="AF17" s="94">
        <v>7.5</v>
      </c>
      <c r="AG17" s="47" t="s">
        <v>37</v>
      </c>
      <c r="AH17" s="47"/>
      <c r="AI17" s="47"/>
      <c r="AJ17" s="64"/>
      <c r="AK17" s="48">
        <v>4</v>
      </c>
      <c r="AL17" s="32" t="s">
        <v>179</v>
      </c>
      <c r="AM17" s="58">
        <v>14</v>
      </c>
      <c r="AN17" s="58">
        <v>4</v>
      </c>
      <c r="AO17" s="93">
        <v>13</v>
      </c>
      <c r="AP17" s="58">
        <f t="shared" si="8"/>
        <v>17</v>
      </c>
      <c r="AQ17" s="93">
        <v>2</v>
      </c>
      <c r="AR17" s="45"/>
    </row>
    <row r="18" spans="1:44" ht="15.95" customHeight="1" x14ac:dyDescent="0.25">
      <c r="A18" s="54"/>
      <c r="B18" s="43" t="s">
        <v>60</v>
      </c>
      <c r="C18" s="20" t="s">
        <v>185</v>
      </c>
      <c r="D18" s="42"/>
      <c r="E18" s="41"/>
      <c r="F18" s="41"/>
      <c r="G18" s="19">
        <v>1</v>
      </c>
      <c r="H18" s="43">
        <v>2</v>
      </c>
      <c r="I18" s="41" t="s">
        <v>470</v>
      </c>
      <c r="J18" s="18"/>
      <c r="K18" s="18"/>
      <c r="L18" s="41" t="s">
        <v>553</v>
      </c>
      <c r="M18" s="41"/>
      <c r="N18" s="41"/>
      <c r="O18" s="18"/>
      <c r="Q18" s="54"/>
      <c r="R18" s="54"/>
      <c r="S18" s="94">
        <v>9</v>
      </c>
      <c r="T18" s="41" t="s">
        <v>117</v>
      </c>
      <c r="U18" s="41"/>
      <c r="V18" s="41"/>
      <c r="W18" s="41"/>
      <c r="X18" s="43">
        <v>4</v>
      </c>
      <c r="Y18" s="47" t="s">
        <v>306</v>
      </c>
      <c r="Z18" s="58">
        <v>8</v>
      </c>
      <c r="AA18" s="93">
        <v>5</v>
      </c>
      <c r="AB18" s="93">
        <v>1</v>
      </c>
      <c r="AC18" s="58">
        <f t="shared" si="9"/>
        <v>6</v>
      </c>
      <c r="AD18" s="93">
        <v>2</v>
      </c>
      <c r="AE18" s="27"/>
      <c r="AF18" s="94">
        <v>9</v>
      </c>
      <c r="AG18" s="47" t="s">
        <v>134</v>
      </c>
      <c r="AH18" s="47"/>
      <c r="AI18" s="47"/>
      <c r="AJ18" s="64"/>
      <c r="AK18" s="48">
        <v>3</v>
      </c>
      <c r="AL18" s="32" t="s">
        <v>179</v>
      </c>
      <c r="AM18" s="58">
        <v>12</v>
      </c>
      <c r="AN18" s="58">
        <v>7</v>
      </c>
      <c r="AO18" s="93">
        <v>5</v>
      </c>
      <c r="AP18" s="58">
        <f t="shared" si="8"/>
        <v>12</v>
      </c>
      <c r="AQ18" s="93">
        <v>0</v>
      </c>
      <c r="AR18" s="45"/>
    </row>
    <row r="19" spans="1:44" ht="15.95" customHeight="1" x14ac:dyDescent="0.25">
      <c r="A19" s="54"/>
      <c r="B19" s="43" t="s">
        <v>36</v>
      </c>
      <c r="C19" s="41"/>
      <c r="D19" s="65" t="s">
        <v>190</v>
      </c>
      <c r="E19" s="41"/>
      <c r="F19" s="41"/>
      <c r="G19" s="19"/>
      <c r="H19" s="43"/>
      <c r="I19" s="41"/>
      <c r="J19" s="18"/>
      <c r="K19" s="18"/>
      <c r="L19" s="41"/>
      <c r="M19" s="41"/>
      <c r="N19" s="41"/>
      <c r="O19" s="18"/>
      <c r="Q19" s="54"/>
      <c r="R19" s="54"/>
      <c r="S19" s="94">
        <v>6.5</v>
      </c>
      <c r="T19" s="41" t="s">
        <v>99</v>
      </c>
      <c r="U19" s="41"/>
      <c r="V19" s="41"/>
      <c r="W19" s="41"/>
      <c r="X19" s="43">
        <v>11</v>
      </c>
      <c r="Y19" s="47" t="s">
        <v>306</v>
      </c>
      <c r="Z19" s="58">
        <v>11</v>
      </c>
      <c r="AA19" s="93">
        <v>3</v>
      </c>
      <c r="AB19" s="93">
        <v>3</v>
      </c>
      <c r="AC19" s="58">
        <f t="shared" si="9"/>
        <v>6</v>
      </c>
      <c r="AD19" s="93">
        <v>2</v>
      </c>
      <c r="AE19" s="27"/>
      <c r="AF19" s="94">
        <v>8</v>
      </c>
      <c r="AG19" s="47" t="s">
        <v>96</v>
      </c>
      <c r="AH19" s="47"/>
      <c r="AI19" s="47"/>
      <c r="AJ19" s="64"/>
      <c r="AK19" s="48">
        <v>11</v>
      </c>
      <c r="AL19" s="32" t="s">
        <v>179</v>
      </c>
      <c r="AM19" s="58">
        <v>8</v>
      </c>
      <c r="AN19" s="58">
        <v>1</v>
      </c>
      <c r="AO19" s="93">
        <v>8</v>
      </c>
      <c r="AP19" s="58">
        <f t="shared" si="8"/>
        <v>9</v>
      </c>
      <c r="AQ19" s="93">
        <v>0</v>
      </c>
      <c r="AR19" s="45"/>
    </row>
    <row r="20" spans="1:44" ht="15.95" customHeight="1" x14ac:dyDescent="0.25">
      <c r="A20" s="54"/>
      <c r="B20" s="6"/>
      <c r="C20" s="4"/>
      <c r="D20" s="4"/>
      <c r="E20" s="4"/>
      <c r="F20" s="4"/>
      <c r="G20" s="4"/>
      <c r="H20" s="4"/>
      <c r="I20" s="4"/>
      <c r="J20" s="7"/>
      <c r="K20" s="7"/>
      <c r="L20" s="7"/>
      <c r="M20" s="7"/>
      <c r="N20" s="7"/>
      <c r="O20" s="7"/>
      <c r="P20" s="7"/>
      <c r="Q20" s="54"/>
      <c r="R20" s="54"/>
      <c r="S20" s="94">
        <v>7</v>
      </c>
      <c r="T20" s="41" t="s">
        <v>47</v>
      </c>
      <c r="U20" s="41"/>
      <c r="V20" s="41"/>
      <c r="W20" s="41"/>
      <c r="X20" s="43">
        <v>10</v>
      </c>
      <c r="Y20" s="47" t="s">
        <v>306</v>
      </c>
      <c r="Z20" s="58">
        <v>11</v>
      </c>
      <c r="AA20" s="93">
        <v>3</v>
      </c>
      <c r="AB20" s="93">
        <v>2</v>
      </c>
      <c r="AC20" s="58">
        <f t="shared" si="9"/>
        <v>5</v>
      </c>
      <c r="AD20" s="93">
        <v>2</v>
      </c>
      <c r="AE20" s="27"/>
      <c r="AF20" s="94">
        <v>7.5</v>
      </c>
      <c r="AG20" s="47" t="s">
        <v>57</v>
      </c>
      <c r="AH20" s="47"/>
      <c r="AI20" s="47"/>
      <c r="AJ20" s="64"/>
      <c r="AK20" s="48">
        <v>10</v>
      </c>
      <c r="AL20" s="32" t="s">
        <v>179</v>
      </c>
      <c r="AM20" s="58">
        <v>14</v>
      </c>
      <c r="AN20" s="58">
        <v>1</v>
      </c>
      <c r="AO20" s="93">
        <v>8</v>
      </c>
      <c r="AP20" s="58">
        <f t="shared" si="8"/>
        <v>9</v>
      </c>
      <c r="AQ20" s="93">
        <v>0</v>
      </c>
      <c r="AR20" s="45"/>
    </row>
    <row r="21" spans="1:44" ht="15.95" customHeight="1" x14ac:dyDescent="0.25">
      <c r="A21" s="54"/>
      <c r="B21" s="50" t="s">
        <v>65</v>
      </c>
      <c r="C21" s="20" t="s">
        <v>124</v>
      </c>
      <c r="D21" s="18"/>
      <c r="E21" s="41"/>
      <c r="F21" s="41"/>
      <c r="G21" s="19">
        <v>2</v>
      </c>
      <c r="H21" s="43">
        <v>1</v>
      </c>
      <c r="I21" s="41" t="s">
        <v>188</v>
      </c>
      <c r="J21" s="41"/>
      <c r="K21" s="41"/>
      <c r="L21" s="41" t="s">
        <v>566</v>
      </c>
      <c r="M21" s="41"/>
      <c r="N21" s="41"/>
      <c r="O21" s="41"/>
      <c r="P21" s="41"/>
      <c r="Q21" s="54"/>
      <c r="R21" s="54"/>
      <c r="S21" s="94">
        <v>9</v>
      </c>
      <c r="T21" s="41" t="s">
        <v>133</v>
      </c>
      <c r="U21" s="41"/>
      <c r="V21" s="41"/>
      <c r="W21" s="41"/>
      <c r="X21" s="43">
        <v>7</v>
      </c>
      <c r="Y21" s="47" t="s">
        <v>306</v>
      </c>
      <c r="Z21" s="58">
        <v>5</v>
      </c>
      <c r="AA21" s="93">
        <v>1</v>
      </c>
      <c r="AB21" s="93">
        <v>3</v>
      </c>
      <c r="AC21" s="58">
        <f t="shared" si="9"/>
        <v>4</v>
      </c>
      <c r="AD21" s="93">
        <v>2</v>
      </c>
      <c r="AE21" s="27"/>
      <c r="AF21" s="94">
        <v>7</v>
      </c>
      <c r="AG21" s="47" t="s">
        <v>49</v>
      </c>
      <c r="AH21" s="47"/>
      <c r="AI21" s="47"/>
      <c r="AJ21" s="64"/>
      <c r="AK21" s="48">
        <v>12</v>
      </c>
      <c r="AL21" s="32" t="s">
        <v>179</v>
      </c>
      <c r="AM21" s="58">
        <v>14</v>
      </c>
      <c r="AN21" s="58">
        <v>1</v>
      </c>
      <c r="AO21" s="93">
        <v>8</v>
      </c>
      <c r="AP21" s="58">
        <f t="shared" si="8"/>
        <v>9</v>
      </c>
      <c r="AQ21" s="93">
        <v>4</v>
      </c>
      <c r="AR21" s="45"/>
    </row>
    <row r="22" spans="1:44" ht="15.95" customHeight="1" x14ac:dyDescent="0.25">
      <c r="A22" s="54"/>
      <c r="B22" s="48" t="s">
        <v>36</v>
      </c>
      <c r="C22" s="65"/>
      <c r="D22" s="65" t="s">
        <v>190</v>
      </c>
      <c r="E22" s="41"/>
      <c r="F22" s="41"/>
      <c r="G22" s="42"/>
      <c r="H22" s="43">
        <v>1</v>
      </c>
      <c r="I22" s="41" t="s">
        <v>377</v>
      </c>
      <c r="J22" s="41"/>
      <c r="K22" s="41"/>
      <c r="L22" s="41" t="s">
        <v>567</v>
      </c>
      <c r="M22" s="41"/>
      <c r="N22" s="41"/>
      <c r="O22" s="41"/>
      <c r="P22" s="41"/>
      <c r="Q22" s="54"/>
      <c r="R22" s="54"/>
      <c r="S22" s="94">
        <v>7.5</v>
      </c>
      <c r="T22" s="41" t="s">
        <v>66</v>
      </c>
      <c r="U22" s="41"/>
      <c r="V22" s="41"/>
      <c r="W22" s="41"/>
      <c r="X22" s="43">
        <v>3</v>
      </c>
      <c r="Y22" s="47" t="s">
        <v>306</v>
      </c>
      <c r="Z22" s="58">
        <v>12</v>
      </c>
      <c r="AA22" s="93">
        <v>0</v>
      </c>
      <c r="AB22" s="93">
        <v>3</v>
      </c>
      <c r="AC22" s="58">
        <f t="shared" si="9"/>
        <v>3</v>
      </c>
      <c r="AD22" s="93">
        <v>0</v>
      </c>
      <c r="AE22" s="27"/>
      <c r="AF22" s="94">
        <v>7</v>
      </c>
      <c r="AG22" s="47" t="s">
        <v>116</v>
      </c>
      <c r="AH22" s="47"/>
      <c r="AI22" s="47"/>
      <c r="AJ22" s="64"/>
      <c r="AK22" s="48">
        <v>15</v>
      </c>
      <c r="AL22" s="32" t="s">
        <v>179</v>
      </c>
      <c r="AM22" s="58">
        <v>12</v>
      </c>
      <c r="AN22" s="58">
        <v>0</v>
      </c>
      <c r="AO22" s="93">
        <v>7</v>
      </c>
      <c r="AP22" s="58">
        <f t="shared" si="8"/>
        <v>7</v>
      </c>
      <c r="AQ22" s="93">
        <v>0</v>
      </c>
      <c r="AR22" s="5"/>
    </row>
    <row r="23" spans="1:44" ht="15.95" customHeight="1" x14ac:dyDescent="0.25">
      <c r="A23" s="54"/>
      <c r="C23" s="18"/>
      <c r="D23" s="65"/>
      <c r="E23" s="41"/>
      <c r="F23" s="41"/>
      <c r="G23" s="19"/>
      <c r="H23" s="43"/>
      <c r="I23" s="41"/>
      <c r="J23" s="41"/>
      <c r="K23" s="41"/>
      <c r="L23" s="41"/>
      <c r="M23" s="41"/>
      <c r="N23" s="41"/>
      <c r="O23" s="41"/>
      <c r="P23" s="41"/>
      <c r="Q23" s="54"/>
      <c r="R23" s="54"/>
      <c r="S23" s="94">
        <v>6.5</v>
      </c>
      <c r="T23" s="41" t="s">
        <v>119</v>
      </c>
      <c r="U23" s="41"/>
      <c r="V23" s="41"/>
      <c r="W23" s="41"/>
      <c r="X23" s="43">
        <v>12</v>
      </c>
      <c r="Y23" s="47" t="s">
        <v>306</v>
      </c>
      <c r="Z23" s="58">
        <v>9</v>
      </c>
      <c r="AA23" s="93">
        <v>0</v>
      </c>
      <c r="AB23" s="93">
        <v>2</v>
      </c>
      <c r="AC23" s="58">
        <f t="shared" si="9"/>
        <v>2</v>
      </c>
      <c r="AD23" s="93">
        <v>0</v>
      </c>
      <c r="AE23" s="27"/>
      <c r="AF23" s="94">
        <v>7</v>
      </c>
      <c r="AG23" s="47" t="s">
        <v>64</v>
      </c>
      <c r="AH23" s="47"/>
      <c r="AI23" s="47"/>
      <c r="AJ23" s="64"/>
      <c r="AK23" s="48">
        <v>5</v>
      </c>
      <c r="AL23" s="32" t="s">
        <v>179</v>
      </c>
      <c r="AM23" s="58">
        <v>14</v>
      </c>
      <c r="AN23" s="58">
        <v>0</v>
      </c>
      <c r="AO23" s="93">
        <v>4</v>
      </c>
      <c r="AP23" s="58">
        <f t="shared" si="8"/>
        <v>4</v>
      </c>
      <c r="AQ23" s="93">
        <v>0</v>
      </c>
      <c r="AR23" s="46"/>
    </row>
    <row r="24" spans="1:44" ht="15.95" customHeight="1" x14ac:dyDescent="0.25">
      <c r="A24" s="54"/>
      <c r="C24" s="20" t="s">
        <v>182</v>
      </c>
      <c r="D24" s="18"/>
      <c r="E24" s="41"/>
      <c r="F24" s="41"/>
      <c r="G24" s="19">
        <v>3</v>
      </c>
      <c r="H24" s="43">
        <v>1</v>
      </c>
      <c r="I24" s="41" t="s">
        <v>46</v>
      </c>
      <c r="J24" s="41"/>
      <c r="K24" s="41"/>
      <c r="L24" s="41" t="s">
        <v>564</v>
      </c>
      <c r="M24" s="41"/>
      <c r="N24" s="41"/>
      <c r="O24" s="41"/>
      <c r="P24" s="41"/>
      <c r="Q24" s="54"/>
      <c r="R24" s="54"/>
      <c r="S24" s="94">
        <v>6.5</v>
      </c>
      <c r="T24" s="41" t="s">
        <v>75</v>
      </c>
      <c r="U24" s="41"/>
      <c r="V24" s="41"/>
      <c r="W24" s="41"/>
      <c r="X24" s="43">
        <v>5</v>
      </c>
      <c r="Y24" s="47" t="s">
        <v>306</v>
      </c>
      <c r="Z24" s="58">
        <v>11</v>
      </c>
      <c r="AA24" s="93">
        <v>0</v>
      </c>
      <c r="AB24" s="93">
        <v>2</v>
      </c>
      <c r="AC24" s="58">
        <f t="shared" si="9"/>
        <v>2</v>
      </c>
      <c r="AD24" s="93">
        <v>0</v>
      </c>
      <c r="AE24" s="27"/>
      <c r="AF24" s="94">
        <v>6.5</v>
      </c>
      <c r="AG24" s="47" t="s">
        <v>20</v>
      </c>
      <c r="AH24" s="47"/>
      <c r="AI24" s="47"/>
      <c r="AJ24" s="64"/>
      <c r="AK24" s="48">
        <v>8</v>
      </c>
      <c r="AL24" s="32" t="s">
        <v>179</v>
      </c>
      <c r="AM24" s="58">
        <v>13</v>
      </c>
      <c r="AN24" s="58">
        <v>0</v>
      </c>
      <c r="AO24" s="93">
        <v>4</v>
      </c>
      <c r="AP24" s="58">
        <f t="shared" si="8"/>
        <v>4</v>
      </c>
      <c r="AQ24" s="93">
        <v>2</v>
      </c>
      <c r="AR24" s="46"/>
    </row>
    <row r="25" spans="1:44" ht="15.95" customHeight="1" x14ac:dyDescent="0.25">
      <c r="A25" s="54"/>
      <c r="B25" s="43" t="s">
        <v>36</v>
      </c>
      <c r="C25" s="65" t="s">
        <v>563</v>
      </c>
      <c r="D25" s="65"/>
      <c r="E25" s="18"/>
      <c r="F25" s="18"/>
      <c r="G25" s="18"/>
      <c r="H25" s="43">
        <v>1</v>
      </c>
      <c r="I25" s="41" t="s">
        <v>161</v>
      </c>
      <c r="L25" s="41" t="s">
        <v>565</v>
      </c>
      <c r="M25" s="41"/>
      <c r="N25" s="41"/>
      <c r="O25" s="41"/>
      <c r="P25" s="41"/>
      <c r="Q25" s="54"/>
      <c r="R25" s="54"/>
      <c r="S25" s="94">
        <v>6</v>
      </c>
      <c r="T25" s="41" t="s">
        <v>100</v>
      </c>
      <c r="U25" s="41"/>
      <c r="V25" s="41"/>
      <c r="W25" s="41"/>
      <c r="X25" s="43">
        <v>2</v>
      </c>
      <c r="Y25" s="47" t="s">
        <v>306</v>
      </c>
      <c r="Z25" s="58">
        <v>14</v>
      </c>
      <c r="AA25" s="93">
        <v>0</v>
      </c>
      <c r="AB25" s="93">
        <v>0</v>
      </c>
      <c r="AC25" s="58">
        <f t="shared" si="9"/>
        <v>0</v>
      </c>
      <c r="AD25" s="93">
        <v>0</v>
      </c>
      <c r="AE25" s="27"/>
      <c r="AF25" s="94">
        <v>6</v>
      </c>
      <c r="AG25" s="47" t="s">
        <v>111</v>
      </c>
      <c r="AH25" s="47"/>
      <c r="AI25" s="47"/>
      <c r="AJ25" s="64"/>
      <c r="AK25" s="48">
        <v>14</v>
      </c>
      <c r="AL25" s="32" t="s">
        <v>179</v>
      </c>
      <c r="AM25" s="58">
        <v>13</v>
      </c>
      <c r="AN25" s="58">
        <v>0</v>
      </c>
      <c r="AO25" s="93">
        <v>2</v>
      </c>
      <c r="AP25" s="58">
        <f t="shared" si="8"/>
        <v>2</v>
      </c>
      <c r="AQ25" s="93">
        <v>4</v>
      </c>
      <c r="AR25" s="46"/>
    </row>
    <row r="26" spans="1:44" ht="15.95" customHeight="1" thickBot="1" x14ac:dyDescent="0.3">
      <c r="A26" s="54"/>
      <c r="C26" s="18"/>
      <c r="D26" s="18"/>
      <c r="E26" s="18"/>
      <c r="F26" s="18"/>
      <c r="G26" s="18"/>
      <c r="H26" s="43">
        <v>2</v>
      </c>
      <c r="I26" s="41" t="s">
        <v>161</v>
      </c>
      <c r="L26" s="41" t="s">
        <v>565</v>
      </c>
      <c r="M26" s="41"/>
      <c r="N26" s="41"/>
      <c r="O26" s="41"/>
      <c r="P26" s="41"/>
      <c r="Q26" s="54"/>
      <c r="R26" s="54"/>
      <c r="S26" s="33" t="s">
        <v>247</v>
      </c>
      <c r="T26" s="33"/>
      <c r="U26" s="33"/>
      <c r="V26" s="33"/>
      <c r="W26" s="33"/>
      <c r="X26" s="33"/>
      <c r="Y26" s="33"/>
      <c r="Z26" s="56">
        <f>SUM(Z15:Z25)</f>
        <v>138</v>
      </c>
      <c r="AA26" s="56">
        <f t="shared" ref="AA26" si="10">SUM(AA15:AA25)</f>
        <v>29</v>
      </c>
      <c r="AB26" s="56">
        <f>SUM(AB15:AB25)+SUMIF($Y$3:$Y$10,"Canadiens",$AH$3:$AH$10)</f>
        <v>37</v>
      </c>
      <c r="AC26" s="56">
        <f>+AB26+AA26</f>
        <v>66</v>
      </c>
      <c r="AD26" s="56">
        <f>SUM(AD15:AD25)+SUMIF($Y$3:$Y$10,"Canadiens",$AG$3:$AG$10)</f>
        <v>8</v>
      </c>
      <c r="AE26" s="27"/>
      <c r="AF26" s="33" t="s">
        <v>175</v>
      </c>
      <c r="AG26" s="33"/>
      <c r="AH26" s="33"/>
      <c r="AI26" s="33"/>
      <c r="AJ26" s="33"/>
      <c r="AK26" s="33"/>
      <c r="AL26" s="33"/>
      <c r="AM26" s="56">
        <f>SUM(AM15:AM25)</f>
        <v>139</v>
      </c>
      <c r="AN26" s="56">
        <f t="shared" ref="AN26" si="11">SUM(AN15:AN25)</f>
        <v>46</v>
      </c>
      <c r="AO26" s="56">
        <f>SUM(AO15:AO25)+SUMIF($Y$3:$Y$10,"Stiletto",$AH$3:$AH$10)</f>
        <v>73</v>
      </c>
      <c r="AP26" s="56">
        <f>+AO26+AN26</f>
        <v>119</v>
      </c>
      <c r="AQ26" s="56">
        <f>SUM(AQ15:AQ25)+SUMIF($Y$3:$Y$10,"Stiletto",$AG$3:$AG$10)</f>
        <v>16</v>
      </c>
      <c r="AR26" s="46"/>
    </row>
    <row r="27" spans="1:44" ht="15.95" customHeight="1" x14ac:dyDescent="0.25">
      <c r="A27" s="54"/>
      <c r="B27" s="4"/>
      <c r="C27" s="4"/>
      <c r="D27" s="4"/>
      <c r="E27" s="4"/>
      <c r="F27" s="4"/>
      <c r="G27" s="4"/>
      <c r="H27" s="4"/>
      <c r="I27" s="7"/>
      <c r="J27" s="7"/>
      <c r="K27" s="7"/>
      <c r="L27" s="7"/>
      <c r="M27" s="7"/>
      <c r="N27" s="7"/>
      <c r="O27" s="7"/>
      <c r="P27" s="7"/>
      <c r="Q27" s="54"/>
      <c r="R27" s="54"/>
      <c r="S27" s="34" t="s">
        <v>172</v>
      </c>
      <c r="T27" s="34"/>
      <c r="U27" s="34"/>
      <c r="V27" s="34"/>
      <c r="W27" s="34"/>
      <c r="X27" s="32" t="s">
        <v>176</v>
      </c>
      <c r="Z27" s="68">
        <v>27</v>
      </c>
      <c r="AA27" s="31">
        <v>5</v>
      </c>
      <c r="AB27" s="31">
        <v>8</v>
      </c>
      <c r="AC27" s="68">
        <f t="shared" ref="AC27" si="12">+AA27+AB27</f>
        <v>13</v>
      </c>
      <c r="AD27" s="31">
        <v>6</v>
      </c>
      <c r="AE27" s="27"/>
      <c r="AF27" s="35" t="s">
        <v>15</v>
      </c>
      <c r="AG27" s="35"/>
      <c r="AH27" s="35"/>
      <c r="AI27" s="35"/>
      <c r="AJ27" s="35"/>
      <c r="AK27" s="32" t="s">
        <v>34</v>
      </c>
      <c r="AM27" s="68">
        <v>28</v>
      </c>
      <c r="AN27" s="31">
        <v>12</v>
      </c>
      <c r="AO27" s="31">
        <v>10</v>
      </c>
      <c r="AP27" s="68">
        <f t="shared" ref="AP27" si="13">+AN27+AO27</f>
        <v>22</v>
      </c>
      <c r="AQ27" s="31">
        <v>2</v>
      </c>
      <c r="AR27" s="46"/>
    </row>
    <row r="28" spans="1:44" ht="15.95" customHeight="1" x14ac:dyDescent="0.25">
      <c r="A28" s="54"/>
      <c r="B28" s="50" t="s">
        <v>77</v>
      </c>
      <c r="C28" s="20" t="s">
        <v>183</v>
      </c>
      <c r="D28" s="18"/>
      <c r="E28" s="18"/>
      <c r="F28" s="61"/>
      <c r="G28" s="19">
        <v>2</v>
      </c>
      <c r="H28" s="41">
        <v>1</v>
      </c>
      <c r="I28" s="41" t="s">
        <v>166</v>
      </c>
      <c r="J28" s="41"/>
      <c r="K28" s="41"/>
      <c r="L28" s="41" t="s">
        <v>59</v>
      </c>
      <c r="M28" s="41"/>
      <c r="N28" s="41"/>
      <c r="O28" s="41"/>
      <c r="P28" s="41"/>
      <c r="Q28" s="54"/>
      <c r="R28" s="54"/>
      <c r="S28" s="94">
        <v>9</v>
      </c>
      <c r="T28" s="41" t="s">
        <v>150</v>
      </c>
      <c r="U28" s="41"/>
      <c r="V28" s="41"/>
      <c r="W28" s="41"/>
      <c r="X28" s="43">
        <v>27</v>
      </c>
      <c r="Y28" s="41" t="s">
        <v>177</v>
      </c>
      <c r="Z28" s="58">
        <v>14</v>
      </c>
      <c r="AA28" s="93">
        <v>10</v>
      </c>
      <c r="AB28" s="93">
        <v>12</v>
      </c>
      <c r="AC28" s="58">
        <f t="shared" ref="AC28:AC37" si="14">+AA28+AB28</f>
        <v>22</v>
      </c>
      <c r="AD28" s="93">
        <v>4</v>
      </c>
      <c r="AE28" s="27"/>
      <c r="AF28" s="94">
        <v>9.5</v>
      </c>
      <c r="AG28" s="47" t="s">
        <v>165</v>
      </c>
      <c r="AH28" s="47"/>
      <c r="AI28" s="47"/>
      <c r="AJ28" s="64"/>
      <c r="AK28" s="48">
        <v>40</v>
      </c>
      <c r="AL28" s="47" t="s">
        <v>308</v>
      </c>
      <c r="AM28" s="58">
        <v>13</v>
      </c>
      <c r="AN28" s="93">
        <v>13</v>
      </c>
      <c r="AO28" s="93">
        <v>9</v>
      </c>
      <c r="AP28" s="58">
        <f t="shared" ref="AP28:AP37" si="15">+AN28+AO28</f>
        <v>22</v>
      </c>
      <c r="AQ28" s="93">
        <v>4</v>
      </c>
      <c r="AR28" s="46"/>
    </row>
    <row r="29" spans="1:44" ht="15.95" customHeight="1" x14ac:dyDescent="0.25">
      <c r="A29" s="54"/>
      <c r="B29" s="48" t="s">
        <v>36</v>
      </c>
      <c r="C29" s="41" t="s">
        <v>569</v>
      </c>
      <c r="D29" s="41"/>
      <c r="E29" s="41"/>
      <c r="F29" s="18"/>
      <c r="G29" s="18"/>
      <c r="H29" s="41">
        <v>2</v>
      </c>
      <c r="I29" s="41" t="s">
        <v>137</v>
      </c>
      <c r="J29" s="41"/>
      <c r="K29" s="41"/>
      <c r="L29" s="41" t="s">
        <v>166</v>
      </c>
      <c r="M29" s="41"/>
      <c r="N29" s="41"/>
      <c r="O29" s="41"/>
      <c r="P29" s="41"/>
      <c r="Q29" s="54"/>
      <c r="R29" s="54"/>
      <c r="S29" s="94">
        <v>6.5</v>
      </c>
      <c r="T29" s="41" t="s">
        <v>161</v>
      </c>
      <c r="U29" s="41"/>
      <c r="V29" s="41"/>
      <c r="W29" s="41"/>
      <c r="X29" s="43">
        <v>2</v>
      </c>
      <c r="Y29" s="41" t="s">
        <v>177</v>
      </c>
      <c r="Z29" s="58">
        <v>14</v>
      </c>
      <c r="AA29" s="93">
        <v>5</v>
      </c>
      <c r="AB29" s="93">
        <v>7</v>
      </c>
      <c r="AC29" s="58">
        <f t="shared" si="14"/>
        <v>12</v>
      </c>
      <c r="AD29" s="93">
        <v>0</v>
      </c>
      <c r="AE29" s="27"/>
      <c r="AF29" s="94">
        <v>9</v>
      </c>
      <c r="AG29" s="47" t="s">
        <v>35</v>
      </c>
      <c r="AH29" s="47"/>
      <c r="AI29" s="47"/>
      <c r="AJ29" s="64"/>
      <c r="AK29" s="48">
        <v>19</v>
      </c>
      <c r="AL29" s="47" t="s">
        <v>308</v>
      </c>
      <c r="AM29" s="58">
        <v>12</v>
      </c>
      <c r="AN29" s="93">
        <v>6</v>
      </c>
      <c r="AO29" s="93">
        <v>12</v>
      </c>
      <c r="AP29" s="58">
        <f t="shared" si="15"/>
        <v>18</v>
      </c>
      <c r="AQ29" s="93">
        <v>0</v>
      </c>
      <c r="AR29" s="46"/>
    </row>
    <row r="30" spans="1:44" ht="15.95" customHeight="1" x14ac:dyDescent="0.25">
      <c r="A30" s="54"/>
      <c r="C30" s="41" t="s">
        <v>570</v>
      </c>
      <c r="D30" s="18"/>
      <c r="E30" s="18"/>
      <c r="F30" s="18"/>
      <c r="G30" s="18"/>
      <c r="H30" s="41"/>
      <c r="I30" s="41"/>
      <c r="J30" s="41"/>
      <c r="K30" s="41"/>
      <c r="L30" s="41"/>
      <c r="M30" s="41"/>
      <c r="N30" s="41"/>
      <c r="O30" s="41"/>
      <c r="P30" s="41"/>
      <c r="Q30" s="54"/>
      <c r="R30" s="54"/>
      <c r="S30" s="94">
        <v>7.5</v>
      </c>
      <c r="T30" s="41" t="s">
        <v>90</v>
      </c>
      <c r="U30" s="41"/>
      <c r="V30" s="41"/>
      <c r="W30" s="41"/>
      <c r="X30" s="43">
        <v>4</v>
      </c>
      <c r="Y30" s="41" t="s">
        <v>177</v>
      </c>
      <c r="Z30" s="58">
        <v>12</v>
      </c>
      <c r="AA30" s="93">
        <v>3</v>
      </c>
      <c r="AB30" s="93">
        <v>6</v>
      </c>
      <c r="AC30" s="58">
        <f t="shared" si="14"/>
        <v>9</v>
      </c>
      <c r="AD30" s="93">
        <v>0</v>
      </c>
      <c r="AE30" s="27"/>
      <c r="AF30" s="94">
        <v>7</v>
      </c>
      <c r="AG30" s="47" t="s">
        <v>188</v>
      </c>
      <c r="AH30" s="47"/>
      <c r="AI30" s="47"/>
      <c r="AJ30" s="64"/>
      <c r="AK30" s="48">
        <v>28</v>
      </c>
      <c r="AL30" s="47" t="s">
        <v>308</v>
      </c>
      <c r="AM30" s="58">
        <v>14</v>
      </c>
      <c r="AN30" s="93">
        <v>4</v>
      </c>
      <c r="AO30" s="93">
        <v>7</v>
      </c>
      <c r="AP30" s="58">
        <f t="shared" si="15"/>
        <v>11</v>
      </c>
      <c r="AQ30" s="93">
        <v>0</v>
      </c>
      <c r="AR30" s="46"/>
    </row>
    <row r="31" spans="1:44" ht="15.95" customHeight="1" x14ac:dyDescent="0.25">
      <c r="A31" s="54"/>
      <c r="C31" s="18"/>
      <c r="D31" s="18"/>
      <c r="E31" s="18"/>
      <c r="F31" s="18"/>
      <c r="G31" s="18"/>
      <c r="H31" s="18"/>
      <c r="I31" s="41"/>
      <c r="J31" s="41"/>
      <c r="K31" s="41"/>
      <c r="L31" s="41"/>
      <c r="M31" s="41"/>
      <c r="N31" s="41"/>
      <c r="O31" s="41"/>
      <c r="P31" s="41"/>
      <c r="Q31" s="54"/>
      <c r="R31" s="54"/>
      <c r="S31" s="94">
        <v>8.5</v>
      </c>
      <c r="T31" s="41" t="s">
        <v>143</v>
      </c>
      <c r="U31" s="41"/>
      <c r="V31" s="41"/>
      <c r="W31" s="41"/>
      <c r="X31" s="43">
        <v>10</v>
      </c>
      <c r="Y31" s="41" t="s">
        <v>177</v>
      </c>
      <c r="Z31" s="58">
        <v>7</v>
      </c>
      <c r="AA31" s="93">
        <v>5</v>
      </c>
      <c r="AB31" s="93">
        <v>2</v>
      </c>
      <c r="AC31" s="58">
        <f t="shared" si="14"/>
        <v>7</v>
      </c>
      <c r="AD31" s="93">
        <v>0</v>
      </c>
      <c r="AE31" s="27"/>
      <c r="AF31" s="94">
        <v>6.5</v>
      </c>
      <c r="AG31" s="47" t="s">
        <v>48</v>
      </c>
      <c r="AH31" s="47"/>
      <c r="AI31" s="47"/>
      <c r="AJ31" s="64"/>
      <c r="AK31" s="48">
        <v>66</v>
      </c>
      <c r="AL31" s="47" t="s">
        <v>308</v>
      </c>
      <c r="AM31" s="58">
        <v>9</v>
      </c>
      <c r="AN31" s="93">
        <v>2</v>
      </c>
      <c r="AO31" s="93">
        <v>6</v>
      </c>
      <c r="AP31" s="58">
        <f t="shared" si="15"/>
        <v>8</v>
      </c>
      <c r="AQ31" s="93">
        <v>0</v>
      </c>
      <c r="AR31" s="46"/>
    </row>
    <row r="32" spans="1:44" ht="15.95" customHeight="1" x14ac:dyDescent="0.25">
      <c r="A32" s="54"/>
      <c r="B32" s="18"/>
      <c r="C32" s="20" t="s">
        <v>125</v>
      </c>
      <c r="D32" s="97"/>
      <c r="E32" s="41"/>
      <c r="F32" s="41"/>
      <c r="G32" s="19">
        <v>4</v>
      </c>
      <c r="H32" s="41">
        <v>1</v>
      </c>
      <c r="I32" s="41" t="s">
        <v>257</v>
      </c>
      <c r="J32" s="41"/>
      <c r="K32" s="41"/>
      <c r="L32" s="41" t="s">
        <v>441</v>
      </c>
      <c r="M32" s="41"/>
      <c r="N32" s="41"/>
      <c r="O32" s="41"/>
      <c r="P32" s="41"/>
      <c r="Q32" s="54"/>
      <c r="R32" s="54"/>
      <c r="S32" s="94">
        <v>7.5</v>
      </c>
      <c r="T32" s="41" t="s">
        <v>46</v>
      </c>
      <c r="U32" s="41"/>
      <c r="V32" s="41"/>
      <c r="W32" s="41"/>
      <c r="X32" s="43">
        <v>7</v>
      </c>
      <c r="Y32" s="41" t="s">
        <v>177</v>
      </c>
      <c r="Z32" s="58">
        <v>14</v>
      </c>
      <c r="AA32" s="93">
        <v>2</v>
      </c>
      <c r="AB32" s="93">
        <v>4</v>
      </c>
      <c r="AC32" s="58">
        <f t="shared" si="14"/>
        <v>6</v>
      </c>
      <c r="AD32" s="93">
        <v>6</v>
      </c>
      <c r="AE32" s="27"/>
      <c r="AF32" s="94">
        <v>7.5</v>
      </c>
      <c r="AG32" s="47" t="s">
        <v>42</v>
      </c>
      <c r="AH32" s="47"/>
      <c r="AI32" s="47"/>
      <c r="AJ32" s="64"/>
      <c r="AK32" s="48">
        <v>7</v>
      </c>
      <c r="AL32" s="47" t="s">
        <v>308</v>
      </c>
      <c r="AM32" s="58">
        <v>13</v>
      </c>
      <c r="AN32" s="93">
        <v>2</v>
      </c>
      <c r="AO32" s="93">
        <v>5</v>
      </c>
      <c r="AP32" s="58">
        <f t="shared" si="15"/>
        <v>7</v>
      </c>
      <c r="AQ32" s="93">
        <v>0</v>
      </c>
      <c r="AR32" s="46"/>
    </row>
    <row r="33" spans="1:44" ht="15.95" customHeight="1" x14ac:dyDescent="0.25">
      <c r="A33" s="54" t="s">
        <v>74</v>
      </c>
      <c r="B33" s="43" t="s">
        <v>36</v>
      </c>
      <c r="C33" s="65"/>
      <c r="D33" s="65" t="s">
        <v>190</v>
      </c>
      <c r="E33" s="18"/>
      <c r="F33" s="18"/>
      <c r="G33" s="18"/>
      <c r="H33" s="41">
        <v>1</v>
      </c>
      <c r="I33" s="41" t="s">
        <v>83</v>
      </c>
      <c r="J33" s="41"/>
      <c r="K33" s="41"/>
      <c r="L33" s="41" t="s">
        <v>568</v>
      </c>
      <c r="M33" s="41"/>
      <c r="N33" s="41"/>
      <c r="O33" s="41"/>
      <c r="P33" s="41"/>
      <c r="Q33" s="54"/>
      <c r="R33" s="54"/>
      <c r="S33" s="94">
        <v>8</v>
      </c>
      <c r="T33" s="41" t="s">
        <v>76</v>
      </c>
      <c r="U33" s="41"/>
      <c r="V33" s="41"/>
      <c r="W33" s="41"/>
      <c r="X33" s="43">
        <v>5</v>
      </c>
      <c r="Y33" s="41" t="s">
        <v>177</v>
      </c>
      <c r="Z33" s="58">
        <v>13</v>
      </c>
      <c r="AA33" s="93">
        <v>2</v>
      </c>
      <c r="AB33" s="93">
        <v>3</v>
      </c>
      <c r="AC33" s="58">
        <f t="shared" si="14"/>
        <v>5</v>
      </c>
      <c r="AD33" s="93">
        <v>0</v>
      </c>
      <c r="AE33" s="27"/>
      <c r="AF33" s="94">
        <v>6</v>
      </c>
      <c r="AG33" s="47" t="s">
        <v>81</v>
      </c>
      <c r="AH33" s="47"/>
      <c r="AI33" s="47"/>
      <c r="AJ33" s="64"/>
      <c r="AK33" s="48">
        <v>3</v>
      </c>
      <c r="AL33" s="47" t="s">
        <v>308</v>
      </c>
      <c r="AM33" s="58">
        <v>6</v>
      </c>
      <c r="AN33" s="93">
        <v>0</v>
      </c>
      <c r="AO33" s="93">
        <v>7</v>
      </c>
      <c r="AP33" s="58">
        <f t="shared" si="15"/>
        <v>7</v>
      </c>
      <c r="AQ33" s="93">
        <v>0</v>
      </c>
      <c r="AR33" s="46"/>
    </row>
    <row r="34" spans="1:44" ht="15.95" customHeight="1" x14ac:dyDescent="0.25">
      <c r="A34" s="54"/>
      <c r="C34" s="18"/>
      <c r="D34" s="18"/>
      <c r="E34" s="18"/>
      <c r="F34" s="18"/>
      <c r="G34" s="18"/>
      <c r="H34" s="41">
        <v>2</v>
      </c>
      <c r="I34" s="41" t="s">
        <v>112</v>
      </c>
      <c r="J34" s="41"/>
      <c r="K34" s="41"/>
      <c r="L34" s="41" t="s">
        <v>477</v>
      </c>
      <c r="M34" s="41"/>
      <c r="N34" s="41"/>
      <c r="O34" s="41"/>
      <c r="P34" s="41"/>
      <c r="Q34" s="54"/>
      <c r="R34" s="54"/>
      <c r="S34" s="94">
        <v>6</v>
      </c>
      <c r="T34" s="41" t="s">
        <v>187</v>
      </c>
      <c r="U34" s="41"/>
      <c r="V34" s="41"/>
      <c r="W34" s="41"/>
      <c r="X34" s="43">
        <v>8</v>
      </c>
      <c r="Y34" s="41" t="s">
        <v>177</v>
      </c>
      <c r="Z34" s="58">
        <v>12</v>
      </c>
      <c r="AA34" s="93">
        <v>2</v>
      </c>
      <c r="AB34" s="93">
        <v>3</v>
      </c>
      <c r="AC34" s="58">
        <f t="shared" si="14"/>
        <v>5</v>
      </c>
      <c r="AD34" s="93">
        <v>0</v>
      </c>
      <c r="AE34" s="27"/>
      <c r="AF34" s="94">
        <v>7</v>
      </c>
      <c r="AG34" s="47" t="s">
        <v>157</v>
      </c>
      <c r="AH34" s="47"/>
      <c r="AI34" s="47"/>
      <c r="AJ34" s="64"/>
      <c r="AK34" s="48">
        <v>86</v>
      </c>
      <c r="AL34" s="47" t="s">
        <v>308</v>
      </c>
      <c r="AM34" s="58">
        <v>13</v>
      </c>
      <c r="AN34" s="93">
        <v>3</v>
      </c>
      <c r="AO34" s="93">
        <v>3</v>
      </c>
      <c r="AP34" s="58">
        <f t="shared" si="15"/>
        <v>6</v>
      </c>
      <c r="AQ34" s="93">
        <v>2</v>
      </c>
      <c r="AR34" s="46"/>
    </row>
    <row r="35" spans="1:44" ht="15.95" customHeight="1" x14ac:dyDescent="0.25">
      <c r="A35" s="54"/>
      <c r="C35" s="18"/>
      <c r="D35" s="18"/>
      <c r="E35" s="18"/>
      <c r="F35" s="18"/>
      <c r="G35" s="18"/>
      <c r="H35" s="41">
        <v>2</v>
      </c>
      <c r="I35" s="41" t="s">
        <v>154</v>
      </c>
      <c r="J35" s="41"/>
      <c r="K35" s="41"/>
      <c r="L35" s="41" t="s">
        <v>442</v>
      </c>
      <c r="M35" s="41"/>
      <c r="N35" s="41"/>
      <c r="O35" s="41"/>
      <c r="P35" s="41"/>
      <c r="Q35" s="54"/>
      <c r="R35" s="54"/>
      <c r="S35" s="94">
        <v>7</v>
      </c>
      <c r="T35" s="41" t="s">
        <v>114</v>
      </c>
      <c r="U35" s="41"/>
      <c r="V35" s="41"/>
      <c r="W35" s="41"/>
      <c r="X35" s="43">
        <v>6</v>
      </c>
      <c r="Y35" s="41" t="s">
        <v>177</v>
      </c>
      <c r="Z35" s="58">
        <v>7</v>
      </c>
      <c r="AA35" s="93">
        <v>2</v>
      </c>
      <c r="AB35" s="93">
        <v>2</v>
      </c>
      <c r="AC35" s="58">
        <f t="shared" si="14"/>
        <v>4</v>
      </c>
      <c r="AD35" s="93">
        <v>0</v>
      </c>
      <c r="AE35" s="27"/>
      <c r="AF35" s="94">
        <v>7.5</v>
      </c>
      <c r="AG35" s="47" t="s">
        <v>115</v>
      </c>
      <c r="AH35" s="47"/>
      <c r="AI35" s="47"/>
      <c r="AJ35" s="64"/>
      <c r="AK35" s="48">
        <v>4</v>
      </c>
      <c r="AL35" s="47" t="s">
        <v>308</v>
      </c>
      <c r="AM35" s="58">
        <v>14</v>
      </c>
      <c r="AN35" s="93">
        <v>0</v>
      </c>
      <c r="AO35" s="93">
        <v>3</v>
      </c>
      <c r="AP35" s="58">
        <f t="shared" si="15"/>
        <v>3</v>
      </c>
      <c r="AQ35" s="93">
        <v>0</v>
      </c>
      <c r="AR35" s="46"/>
    </row>
    <row r="36" spans="1:44" ht="15.95" customHeight="1" x14ac:dyDescent="0.25">
      <c r="A36" s="54"/>
      <c r="B36" s="8"/>
      <c r="C36" s="4"/>
      <c r="D36" s="4"/>
      <c r="E36" s="4"/>
      <c r="F36" s="4"/>
      <c r="G36" s="4"/>
      <c r="H36" s="4"/>
      <c r="I36" s="4"/>
      <c r="J36" s="7"/>
      <c r="K36" s="7"/>
      <c r="L36" s="7"/>
      <c r="M36" s="7"/>
      <c r="N36" s="7"/>
      <c r="O36" s="7"/>
      <c r="P36" s="7"/>
      <c r="Q36" s="54"/>
      <c r="R36" s="54"/>
      <c r="S36" s="94">
        <v>7</v>
      </c>
      <c r="T36" s="41" t="s">
        <v>118</v>
      </c>
      <c r="U36" s="41"/>
      <c r="V36" s="41"/>
      <c r="W36" s="41"/>
      <c r="X36" s="43">
        <v>55</v>
      </c>
      <c r="Y36" s="41" t="s">
        <v>177</v>
      </c>
      <c r="Z36" s="58">
        <v>9</v>
      </c>
      <c r="AA36" s="93">
        <v>0</v>
      </c>
      <c r="AB36" s="93">
        <v>4</v>
      </c>
      <c r="AC36" s="58">
        <f t="shared" si="14"/>
        <v>4</v>
      </c>
      <c r="AD36" s="93">
        <v>0</v>
      </c>
      <c r="AE36" s="27"/>
      <c r="AF36" s="94">
        <v>8</v>
      </c>
      <c r="AG36" s="47" t="s">
        <v>136</v>
      </c>
      <c r="AH36" s="47"/>
      <c r="AI36" s="47"/>
      <c r="AJ36" s="64"/>
      <c r="AK36" s="48">
        <v>2</v>
      </c>
      <c r="AL36" s="47" t="s">
        <v>308</v>
      </c>
      <c r="AM36" s="58">
        <v>6</v>
      </c>
      <c r="AN36" s="93">
        <v>2</v>
      </c>
      <c r="AO36" s="93">
        <v>0</v>
      </c>
      <c r="AP36" s="58">
        <f t="shared" si="15"/>
        <v>2</v>
      </c>
      <c r="AQ36" s="93">
        <v>0</v>
      </c>
      <c r="AR36" s="46"/>
    </row>
    <row r="37" spans="1:44" ht="15.95" customHeight="1" x14ac:dyDescent="0.25">
      <c r="A37" s="54"/>
      <c r="B37" s="50" t="s">
        <v>93</v>
      </c>
      <c r="C37" s="20" t="s">
        <v>181</v>
      </c>
      <c r="D37" s="18"/>
      <c r="E37" s="42"/>
      <c r="F37" s="42"/>
      <c r="G37" s="19">
        <v>2</v>
      </c>
      <c r="H37" s="43">
        <v>1</v>
      </c>
      <c r="I37" s="41" t="s">
        <v>72</v>
      </c>
      <c r="J37" s="41"/>
      <c r="K37" s="41"/>
      <c r="L37" s="41"/>
      <c r="M37" s="41" t="s">
        <v>254</v>
      </c>
      <c r="N37" s="41"/>
      <c r="O37" s="41"/>
      <c r="P37" s="41"/>
      <c r="Q37" s="54"/>
      <c r="R37" s="54"/>
      <c r="S37" s="94">
        <v>6</v>
      </c>
      <c r="T37" s="41" t="s">
        <v>140</v>
      </c>
      <c r="U37" s="41"/>
      <c r="V37" s="41"/>
      <c r="W37" s="41"/>
      <c r="X37" s="43">
        <v>13</v>
      </c>
      <c r="Y37" s="41" t="s">
        <v>177</v>
      </c>
      <c r="Z37" s="58">
        <v>10</v>
      </c>
      <c r="AA37" s="93">
        <v>0</v>
      </c>
      <c r="AB37" s="93">
        <v>1</v>
      </c>
      <c r="AC37" s="58">
        <f t="shared" si="14"/>
        <v>1</v>
      </c>
      <c r="AD37" s="93">
        <v>2</v>
      </c>
      <c r="AE37" s="27"/>
      <c r="AF37" s="94">
        <v>6.5</v>
      </c>
      <c r="AG37" s="47" t="s">
        <v>62</v>
      </c>
      <c r="AH37" s="47"/>
      <c r="AI37" s="47"/>
      <c r="AJ37" s="64"/>
      <c r="AK37" s="48">
        <v>55</v>
      </c>
      <c r="AL37" s="47" t="s">
        <v>308</v>
      </c>
      <c r="AM37" s="58">
        <v>9</v>
      </c>
      <c r="AN37" s="93">
        <v>0</v>
      </c>
      <c r="AO37" s="93">
        <v>1</v>
      </c>
      <c r="AP37" s="58">
        <f t="shared" si="15"/>
        <v>1</v>
      </c>
      <c r="AQ37" s="93">
        <v>2</v>
      </c>
      <c r="AR37" s="46"/>
    </row>
    <row r="38" spans="1:44" ht="15.95" customHeight="1" thickBot="1" x14ac:dyDescent="0.3">
      <c r="A38" s="54"/>
      <c r="B38" s="48" t="s">
        <v>36</v>
      </c>
      <c r="C38" s="65" t="s">
        <v>571</v>
      </c>
      <c r="D38" s="65"/>
      <c r="E38" s="65"/>
      <c r="F38" s="18"/>
      <c r="G38" s="18"/>
      <c r="H38" s="43">
        <v>2</v>
      </c>
      <c r="I38" s="41" t="s">
        <v>117</v>
      </c>
      <c r="J38" s="41"/>
      <c r="K38" s="41"/>
      <c r="L38" s="41" t="s">
        <v>572</v>
      </c>
      <c r="M38" s="41"/>
      <c r="N38" s="41"/>
      <c r="O38" s="41"/>
      <c r="P38" s="41"/>
      <c r="Q38" s="54"/>
      <c r="R38" s="54"/>
      <c r="S38" s="33" t="s">
        <v>174</v>
      </c>
      <c r="T38" s="33"/>
      <c r="U38" s="33"/>
      <c r="V38" s="33"/>
      <c r="W38" s="33"/>
      <c r="X38" s="33"/>
      <c r="Y38" s="33"/>
      <c r="Z38" s="56">
        <f>SUM(Z27:Z37)</f>
        <v>139</v>
      </c>
      <c r="AA38" s="56">
        <f t="shared" ref="AA38" si="16">SUM(AA27:AA37)</f>
        <v>36</v>
      </c>
      <c r="AB38" s="56">
        <f>SUM(AB27:AB37)+SUMIF($Y$3:$Y$10,"SotF",$AH$3:$AH$10)</f>
        <v>52</v>
      </c>
      <c r="AC38" s="56">
        <f>+AB38+AA38</f>
        <v>88</v>
      </c>
      <c r="AD38" s="56">
        <f>SUM(AD27:AD37)+SUMIF($Y$3:$Y$10,"SotF",$AG$3:$AG$10)</f>
        <v>18</v>
      </c>
      <c r="AE38" s="27"/>
      <c r="AF38" s="33" t="s">
        <v>50</v>
      </c>
      <c r="AG38" s="33"/>
      <c r="AH38" s="33"/>
      <c r="AI38" s="33"/>
      <c r="AJ38" s="33"/>
      <c r="AK38" s="33"/>
      <c r="AL38" s="33"/>
      <c r="AM38" s="56">
        <f>SUM(AM27:AM37)</f>
        <v>137</v>
      </c>
      <c r="AN38" s="56">
        <f t="shared" ref="AN38" si="17">SUM(AN27:AN37)</f>
        <v>44</v>
      </c>
      <c r="AO38" s="56">
        <f>SUM(AO27:AO37)+SUMIF($Y$3:$Y$10,"State Farm",$AH$3:$AH$10)</f>
        <v>64</v>
      </c>
      <c r="AP38" s="56">
        <f>+AO38+AN38</f>
        <v>108</v>
      </c>
      <c r="AQ38" s="56">
        <f>SUM(AQ27:AQ37)+SUMIF($Y$3:$Y$10,"State Farm",$AG$3:$AG$10)</f>
        <v>10</v>
      </c>
      <c r="AR38" s="46"/>
    </row>
    <row r="39" spans="1:44" ht="15.95" customHeight="1" x14ac:dyDescent="0.25">
      <c r="A39" s="54"/>
      <c r="C39" s="18"/>
      <c r="D39" s="18"/>
      <c r="E39" s="18"/>
      <c r="F39" s="18"/>
      <c r="G39" s="18"/>
      <c r="H39" s="43"/>
      <c r="I39" s="41"/>
      <c r="J39" s="18"/>
      <c r="K39" s="18"/>
      <c r="L39" s="41"/>
      <c r="M39" s="41"/>
      <c r="N39" s="41"/>
      <c r="O39" s="41"/>
      <c r="P39" s="41"/>
      <c r="Q39" s="54"/>
      <c r="R39" s="54"/>
      <c r="S39" s="34" t="s">
        <v>53</v>
      </c>
      <c r="T39" s="34"/>
      <c r="U39" s="34"/>
      <c r="V39" s="34"/>
      <c r="W39" s="34"/>
      <c r="X39" s="32" t="s">
        <v>54</v>
      </c>
      <c r="Z39" s="68">
        <v>27</v>
      </c>
      <c r="AA39" s="31">
        <v>6</v>
      </c>
      <c r="AB39" s="31">
        <v>4</v>
      </c>
      <c r="AC39" s="68">
        <f t="shared" ref="AC39:AC49" si="18">+AA39+AB39</f>
        <v>10</v>
      </c>
      <c r="AD39" s="31">
        <v>10</v>
      </c>
      <c r="AE39" s="27"/>
      <c r="AF39" s="35" t="s">
        <v>86</v>
      </c>
      <c r="AG39" s="35"/>
      <c r="AH39" s="35"/>
      <c r="AI39" s="35"/>
      <c r="AJ39" s="35"/>
      <c r="AK39" s="32" t="s">
        <v>87</v>
      </c>
      <c r="AM39" s="68">
        <v>28</v>
      </c>
      <c r="AN39" s="31">
        <v>13</v>
      </c>
      <c r="AO39" s="31">
        <v>11</v>
      </c>
      <c r="AP39" s="68">
        <f t="shared" ref="AP39" si="19">+AN39+AO39</f>
        <v>24</v>
      </c>
      <c r="AQ39" s="31">
        <v>0</v>
      </c>
      <c r="AR39" s="46"/>
    </row>
    <row r="40" spans="1:44" ht="15.95" customHeight="1" x14ac:dyDescent="0.25">
      <c r="A40" s="54"/>
      <c r="B40" s="26"/>
      <c r="C40" s="20" t="s">
        <v>186</v>
      </c>
      <c r="D40" s="65"/>
      <c r="E40" s="18"/>
      <c r="F40" s="42"/>
      <c r="G40" s="19">
        <v>7</v>
      </c>
      <c r="H40" s="43">
        <v>1</v>
      </c>
      <c r="I40" s="41" t="s">
        <v>446</v>
      </c>
      <c r="J40" s="18"/>
      <c r="K40" s="18"/>
      <c r="L40" s="41" t="s">
        <v>517</v>
      </c>
      <c r="M40" s="41"/>
      <c r="N40" s="41"/>
      <c r="O40" s="41"/>
      <c r="P40" s="41"/>
      <c r="Q40" s="54"/>
      <c r="R40" s="54"/>
      <c r="S40" s="94">
        <v>9.5</v>
      </c>
      <c r="T40" s="47" t="s">
        <v>166</v>
      </c>
      <c r="U40" s="47"/>
      <c r="V40" s="47"/>
      <c r="W40" s="47"/>
      <c r="X40" s="48">
        <v>9</v>
      </c>
      <c r="Y40" s="47" t="s">
        <v>307</v>
      </c>
      <c r="Z40" s="58">
        <v>14</v>
      </c>
      <c r="AA40" s="93">
        <v>19</v>
      </c>
      <c r="AB40" s="93">
        <v>12</v>
      </c>
      <c r="AC40" s="58">
        <f t="shared" si="18"/>
        <v>31</v>
      </c>
      <c r="AD40" s="93">
        <v>0</v>
      </c>
      <c r="AE40" s="27"/>
      <c r="AF40" s="94">
        <v>9.5</v>
      </c>
      <c r="AG40" s="47" t="s">
        <v>71</v>
      </c>
      <c r="AH40" s="47"/>
      <c r="AI40" s="47"/>
      <c r="AJ40" s="64"/>
      <c r="AK40" s="48">
        <v>10</v>
      </c>
      <c r="AL40" s="47" t="s">
        <v>17</v>
      </c>
      <c r="AM40" s="58">
        <v>12</v>
      </c>
      <c r="AN40" s="93">
        <v>17</v>
      </c>
      <c r="AO40" s="93">
        <v>16</v>
      </c>
      <c r="AP40" s="58">
        <f t="shared" ref="AP40:AP49" si="20">+AN40+AO40</f>
        <v>33</v>
      </c>
      <c r="AQ40" s="93">
        <v>6</v>
      </c>
      <c r="AR40" s="46"/>
    </row>
    <row r="41" spans="1:44" ht="15.95" customHeight="1" x14ac:dyDescent="0.25">
      <c r="A41" s="54"/>
      <c r="B41" s="48" t="s">
        <v>36</v>
      </c>
      <c r="C41" s="41"/>
      <c r="D41" s="65" t="s">
        <v>190</v>
      </c>
      <c r="E41" s="41"/>
      <c r="F41" s="41"/>
      <c r="G41" s="19"/>
      <c r="H41" s="43">
        <v>1</v>
      </c>
      <c r="I41" s="41" t="s">
        <v>71</v>
      </c>
      <c r="J41" s="18"/>
      <c r="K41" s="18"/>
      <c r="L41" s="41" t="s">
        <v>574</v>
      </c>
      <c r="M41" s="41"/>
      <c r="N41" s="41"/>
      <c r="O41" s="41"/>
      <c r="P41" s="41"/>
      <c r="Q41" s="54"/>
      <c r="R41" s="54"/>
      <c r="S41" s="94">
        <v>8.5</v>
      </c>
      <c r="T41" s="47" t="s">
        <v>73</v>
      </c>
      <c r="U41" s="47"/>
      <c r="V41" s="47"/>
      <c r="W41" s="47"/>
      <c r="X41" s="48">
        <v>14</v>
      </c>
      <c r="Y41" s="47" t="s">
        <v>307</v>
      </c>
      <c r="Z41" s="58">
        <v>11</v>
      </c>
      <c r="AA41" s="93">
        <v>7</v>
      </c>
      <c r="AB41" s="93">
        <v>7</v>
      </c>
      <c r="AC41" s="58">
        <f t="shared" si="18"/>
        <v>14</v>
      </c>
      <c r="AD41" s="93">
        <v>2</v>
      </c>
      <c r="AE41" s="27"/>
      <c r="AF41" s="94">
        <v>8.5</v>
      </c>
      <c r="AG41" s="47" t="s">
        <v>40</v>
      </c>
      <c r="AH41" s="47"/>
      <c r="AI41" s="47"/>
      <c r="AJ41" s="64"/>
      <c r="AK41" s="48">
        <v>7</v>
      </c>
      <c r="AL41" s="47" t="s">
        <v>17</v>
      </c>
      <c r="AM41" s="58">
        <v>13</v>
      </c>
      <c r="AN41" s="93">
        <v>7</v>
      </c>
      <c r="AO41" s="93">
        <v>22</v>
      </c>
      <c r="AP41" s="58">
        <f t="shared" si="20"/>
        <v>29</v>
      </c>
      <c r="AQ41" s="93">
        <v>0</v>
      </c>
      <c r="AR41" s="46"/>
    </row>
    <row r="42" spans="1:44" ht="15.95" customHeight="1" x14ac:dyDescent="0.25">
      <c r="A42" s="54"/>
      <c r="C42" s="18"/>
      <c r="D42" s="18"/>
      <c r="E42" s="18"/>
      <c r="F42" s="18"/>
      <c r="G42" s="18"/>
      <c r="H42" s="43">
        <v>2</v>
      </c>
      <c r="I42" s="41" t="s">
        <v>45</v>
      </c>
      <c r="L42" s="41" t="s">
        <v>575</v>
      </c>
      <c r="Q42" s="54"/>
      <c r="R42" s="54"/>
      <c r="S42" s="94">
        <v>7.5</v>
      </c>
      <c r="T42" s="47" t="s">
        <v>43</v>
      </c>
      <c r="U42" s="47"/>
      <c r="V42" s="47"/>
      <c r="W42" s="47"/>
      <c r="X42" s="48">
        <v>27</v>
      </c>
      <c r="Y42" s="47" t="s">
        <v>307</v>
      </c>
      <c r="Z42" s="58">
        <v>12</v>
      </c>
      <c r="AA42" s="93">
        <v>6</v>
      </c>
      <c r="AB42" s="93">
        <v>8</v>
      </c>
      <c r="AC42" s="58">
        <f t="shared" si="18"/>
        <v>14</v>
      </c>
      <c r="AD42" s="93">
        <v>0</v>
      </c>
      <c r="AE42" s="27"/>
      <c r="AF42" s="94">
        <v>7.5</v>
      </c>
      <c r="AG42" s="47" t="s">
        <v>89</v>
      </c>
      <c r="AH42" s="47"/>
      <c r="AI42" s="47"/>
      <c r="AJ42" s="64"/>
      <c r="AK42" s="48">
        <v>11</v>
      </c>
      <c r="AL42" s="47" t="s">
        <v>17</v>
      </c>
      <c r="AM42" s="58">
        <v>14</v>
      </c>
      <c r="AN42" s="93">
        <v>1</v>
      </c>
      <c r="AO42" s="93">
        <v>6</v>
      </c>
      <c r="AP42" s="58">
        <f t="shared" si="20"/>
        <v>7</v>
      </c>
      <c r="AQ42" s="93">
        <v>0</v>
      </c>
      <c r="AR42" s="46"/>
    </row>
    <row r="43" spans="1:44" ht="15.95" customHeight="1" x14ac:dyDescent="0.25">
      <c r="A43" s="54"/>
      <c r="H43" s="43">
        <v>2</v>
      </c>
      <c r="I43" s="41" t="s">
        <v>71</v>
      </c>
      <c r="L43" s="41" t="s">
        <v>40</v>
      </c>
      <c r="Q43" s="54"/>
      <c r="R43" s="54"/>
      <c r="S43" s="94">
        <v>8</v>
      </c>
      <c r="T43" s="47" t="s">
        <v>137</v>
      </c>
      <c r="U43" s="47"/>
      <c r="V43" s="47"/>
      <c r="W43" s="47"/>
      <c r="X43" s="48">
        <v>18</v>
      </c>
      <c r="Y43" s="47" t="s">
        <v>307</v>
      </c>
      <c r="Z43" s="58">
        <v>12</v>
      </c>
      <c r="AA43" s="93">
        <v>6</v>
      </c>
      <c r="AB43" s="93">
        <v>4</v>
      </c>
      <c r="AC43" s="58">
        <f t="shared" si="18"/>
        <v>10</v>
      </c>
      <c r="AD43" s="93">
        <v>6</v>
      </c>
      <c r="AE43" s="27"/>
      <c r="AF43" s="94">
        <v>8</v>
      </c>
      <c r="AG43" s="47" t="s">
        <v>45</v>
      </c>
      <c r="AH43" s="47"/>
      <c r="AI43" s="47"/>
      <c r="AJ43" s="64"/>
      <c r="AK43" s="48">
        <v>4</v>
      </c>
      <c r="AL43" s="47" t="s">
        <v>17</v>
      </c>
      <c r="AM43" s="58">
        <v>12</v>
      </c>
      <c r="AN43" s="93">
        <v>2</v>
      </c>
      <c r="AO43" s="93">
        <v>3</v>
      </c>
      <c r="AP43" s="58">
        <f t="shared" si="20"/>
        <v>5</v>
      </c>
      <c r="AQ43" s="93">
        <v>2</v>
      </c>
      <c r="AR43" s="46"/>
    </row>
    <row r="44" spans="1:44" ht="15.95" customHeight="1" x14ac:dyDescent="0.25">
      <c r="A44" s="54"/>
      <c r="H44" s="43">
        <v>2</v>
      </c>
      <c r="I44" s="41" t="s">
        <v>446</v>
      </c>
      <c r="L44" s="41" t="s">
        <v>576</v>
      </c>
      <c r="Q44" s="54"/>
      <c r="R44" s="54"/>
      <c r="S44" s="94">
        <v>7</v>
      </c>
      <c r="T44" s="47" t="s">
        <v>167</v>
      </c>
      <c r="U44" s="47"/>
      <c r="V44" s="47"/>
      <c r="W44" s="47"/>
      <c r="X44" s="48">
        <v>8</v>
      </c>
      <c r="Y44" s="47" t="s">
        <v>307</v>
      </c>
      <c r="Z44" s="58">
        <v>12</v>
      </c>
      <c r="AA44" s="93">
        <v>3</v>
      </c>
      <c r="AB44" s="93">
        <v>5</v>
      </c>
      <c r="AC44" s="58">
        <f t="shared" si="18"/>
        <v>8</v>
      </c>
      <c r="AD44" s="93">
        <v>2</v>
      </c>
      <c r="AE44" s="27"/>
      <c r="AF44" s="94">
        <v>6.5</v>
      </c>
      <c r="AG44" s="47" t="s">
        <v>94</v>
      </c>
      <c r="AH44" s="47"/>
      <c r="AI44" s="47"/>
      <c r="AJ44" s="64"/>
      <c r="AK44" s="48">
        <v>5</v>
      </c>
      <c r="AL44" s="47" t="s">
        <v>17</v>
      </c>
      <c r="AM44" s="58">
        <v>6</v>
      </c>
      <c r="AN44" s="93">
        <v>1</v>
      </c>
      <c r="AO44" s="93">
        <v>2</v>
      </c>
      <c r="AP44" s="58">
        <f t="shared" si="20"/>
        <v>3</v>
      </c>
      <c r="AQ44" s="93">
        <v>0</v>
      </c>
      <c r="AR44" s="46"/>
    </row>
    <row r="45" spans="1:44" ht="15.95" customHeight="1" x14ac:dyDescent="0.25">
      <c r="A45" s="54"/>
      <c r="H45" s="43">
        <v>2</v>
      </c>
      <c r="I45" s="41" t="s">
        <v>356</v>
      </c>
      <c r="L45" s="41" t="s">
        <v>577</v>
      </c>
      <c r="Q45" s="54"/>
      <c r="R45" s="54"/>
      <c r="S45" s="94">
        <v>7.5</v>
      </c>
      <c r="T45" s="47" t="s">
        <v>59</v>
      </c>
      <c r="U45" s="47"/>
      <c r="V45" s="47"/>
      <c r="W45" s="47"/>
      <c r="X45" s="48">
        <v>4</v>
      </c>
      <c r="Y45" s="47" t="s">
        <v>307</v>
      </c>
      <c r="Z45" s="58">
        <v>12</v>
      </c>
      <c r="AA45" s="93">
        <v>0</v>
      </c>
      <c r="AB45" s="93">
        <v>7</v>
      </c>
      <c r="AC45" s="58">
        <f t="shared" si="18"/>
        <v>7</v>
      </c>
      <c r="AD45" s="93">
        <v>0</v>
      </c>
      <c r="AE45" s="27"/>
      <c r="AF45" s="94">
        <v>6.5</v>
      </c>
      <c r="AG45" s="47" t="s">
        <v>95</v>
      </c>
      <c r="AH45" s="47"/>
      <c r="AI45" s="47"/>
      <c r="AJ45" s="64"/>
      <c r="AK45" s="48">
        <v>14</v>
      </c>
      <c r="AL45" s="47" t="s">
        <v>17</v>
      </c>
      <c r="AM45" s="58">
        <v>7</v>
      </c>
      <c r="AN45" s="93">
        <v>0</v>
      </c>
      <c r="AO45" s="93">
        <v>3</v>
      </c>
      <c r="AP45" s="58">
        <f t="shared" si="20"/>
        <v>3</v>
      </c>
      <c r="AQ45" s="93">
        <v>0</v>
      </c>
      <c r="AR45" s="46"/>
    </row>
    <row r="46" spans="1:44" ht="15.95" customHeight="1" x14ac:dyDescent="0.25">
      <c r="A46" s="54"/>
      <c r="H46" s="43">
        <v>2</v>
      </c>
      <c r="I46" s="41" t="s">
        <v>446</v>
      </c>
      <c r="L46" s="41" t="s">
        <v>575</v>
      </c>
      <c r="Q46" s="54"/>
      <c r="R46" s="54"/>
      <c r="S46" s="94">
        <v>6</v>
      </c>
      <c r="T46" s="47" t="s">
        <v>67</v>
      </c>
      <c r="U46" s="47"/>
      <c r="V46" s="47"/>
      <c r="W46" s="47"/>
      <c r="X46" s="48">
        <v>3</v>
      </c>
      <c r="Y46" s="47" t="s">
        <v>307</v>
      </c>
      <c r="Z46" s="58">
        <v>5</v>
      </c>
      <c r="AA46" s="93">
        <v>0</v>
      </c>
      <c r="AB46" s="93">
        <v>5</v>
      </c>
      <c r="AC46" s="58">
        <f t="shared" si="18"/>
        <v>5</v>
      </c>
      <c r="AD46" s="93">
        <v>0</v>
      </c>
      <c r="AE46" s="27"/>
      <c r="AF46" s="94">
        <v>7.5</v>
      </c>
      <c r="AG46" s="47" t="s">
        <v>153</v>
      </c>
      <c r="AH46" s="47"/>
      <c r="AI46" s="47"/>
      <c r="AJ46" s="64"/>
      <c r="AK46" s="48">
        <v>6</v>
      </c>
      <c r="AL46" s="47" t="s">
        <v>17</v>
      </c>
      <c r="AM46" s="58">
        <v>11</v>
      </c>
      <c r="AN46" s="93">
        <v>0</v>
      </c>
      <c r="AO46" s="93">
        <v>3</v>
      </c>
      <c r="AP46" s="58">
        <f t="shared" si="20"/>
        <v>3</v>
      </c>
      <c r="AQ46" s="93">
        <v>4</v>
      </c>
      <c r="AR46" s="46"/>
    </row>
    <row r="47" spans="1:44" ht="15.95" customHeight="1" x14ac:dyDescent="0.25">
      <c r="A47" s="54"/>
      <c r="B47" s="9"/>
      <c r="C47" s="10"/>
      <c r="D47" s="10"/>
      <c r="E47" s="10"/>
      <c r="F47" s="10"/>
      <c r="G47" s="11"/>
      <c r="H47" s="12"/>
      <c r="I47" s="10"/>
      <c r="J47" s="10"/>
      <c r="K47" s="12"/>
      <c r="L47" s="12"/>
      <c r="M47" s="12"/>
      <c r="N47" s="12"/>
      <c r="O47" s="12"/>
      <c r="P47" s="12"/>
      <c r="Q47" s="54"/>
      <c r="R47" s="54"/>
      <c r="S47" s="94">
        <v>6.5</v>
      </c>
      <c r="T47" s="47" t="s">
        <v>139</v>
      </c>
      <c r="U47" s="47"/>
      <c r="V47" s="47"/>
      <c r="W47" s="47"/>
      <c r="X47" s="48">
        <v>34</v>
      </c>
      <c r="Y47" s="47" t="s">
        <v>307</v>
      </c>
      <c r="Z47" s="58">
        <v>11</v>
      </c>
      <c r="AA47" s="93">
        <v>0</v>
      </c>
      <c r="AB47" s="93">
        <v>5</v>
      </c>
      <c r="AC47" s="58">
        <f t="shared" si="18"/>
        <v>5</v>
      </c>
      <c r="AD47" s="93">
        <v>0</v>
      </c>
      <c r="AE47" s="27"/>
      <c r="AF47" s="94">
        <v>6.5</v>
      </c>
      <c r="AG47" s="47" t="s">
        <v>82</v>
      </c>
      <c r="AH47" s="47"/>
      <c r="AI47" s="47"/>
      <c r="AJ47" s="64"/>
      <c r="AK47" s="48">
        <v>3</v>
      </c>
      <c r="AL47" s="47" t="s">
        <v>17</v>
      </c>
      <c r="AM47" s="58">
        <v>13</v>
      </c>
      <c r="AN47" s="93">
        <v>0</v>
      </c>
      <c r="AO47" s="93">
        <v>2</v>
      </c>
      <c r="AP47" s="58">
        <f t="shared" si="20"/>
        <v>2</v>
      </c>
      <c r="AQ47" s="93">
        <v>2</v>
      </c>
      <c r="AR47" s="46"/>
    </row>
    <row r="48" spans="1:44" ht="15.95" customHeight="1" x14ac:dyDescent="0.25">
      <c r="A48" s="54"/>
      <c r="B48" s="26"/>
      <c r="C48" s="26"/>
      <c r="D48" s="26"/>
      <c r="E48" s="47" t="s">
        <v>211</v>
      </c>
      <c r="F48" s="47"/>
      <c r="G48" s="49">
        <f>SUM(G14:G47)</f>
        <v>22</v>
      </c>
      <c r="H48" s="49"/>
      <c r="I48" s="36"/>
      <c r="J48" s="47" t="s">
        <v>101</v>
      </c>
      <c r="K48" s="36"/>
      <c r="L48" s="49">
        <f>COUNTA(C14:C47)-8</f>
        <v>4</v>
      </c>
      <c r="N48" s="47" t="s">
        <v>132</v>
      </c>
      <c r="O48" s="49">
        <v>8</v>
      </c>
      <c r="P48" s="26"/>
      <c r="Q48" s="54"/>
      <c r="R48" s="54"/>
      <c r="S48" s="94">
        <v>7.5</v>
      </c>
      <c r="T48" s="47" t="s">
        <v>38</v>
      </c>
      <c r="U48" s="47"/>
      <c r="V48" s="47"/>
      <c r="W48" s="47"/>
      <c r="X48" s="48">
        <v>13</v>
      </c>
      <c r="Y48" s="47" t="s">
        <v>307</v>
      </c>
      <c r="Z48" s="58">
        <v>12</v>
      </c>
      <c r="AA48" s="93">
        <v>0</v>
      </c>
      <c r="AB48" s="93">
        <v>5</v>
      </c>
      <c r="AC48" s="58">
        <f t="shared" si="18"/>
        <v>5</v>
      </c>
      <c r="AD48" s="93">
        <v>0</v>
      </c>
      <c r="AE48" s="27"/>
      <c r="AF48" s="94">
        <v>7</v>
      </c>
      <c r="AG48" s="47" t="s">
        <v>138</v>
      </c>
      <c r="AH48" s="47"/>
      <c r="AI48" s="47"/>
      <c r="AJ48" s="64"/>
      <c r="AK48" s="48">
        <v>2</v>
      </c>
      <c r="AL48" s="47" t="s">
        <v>17</v>
      </c>
      <c r="AM48" s="58">
        <v>10</v>
      </c>
      <c r="AN48" s="93">
        <v>1</v>
      </c>
      <c r="AO48" s="93">
        <v>0</v>
      </c>
      <c r="AP48" s="58">
        <f t="shared" si="20"/>
        <v>1</v>
      </c>
      <c r="AQ48" s="93">
        <v>2</v>
      </c>
      <c r="AR48" s="46"/>
    </row>
    <row r="49" spans="1:44" ht="15.95" customHeight="1" x14ac:dyDescent="0.25">
      <c r="A49" s="54"/>
      <c r="E49" s="47" t="s">
        <v>210</v>
      </c>
      <c r="F49" s="47"/>
      <c r="G49" s="49">
        <f>COUNTA(L15:L47)+COUNTIF(L15:L47,"*&amp;*")</f>
        <v>39</v>
      </c>
      <c r="Q49" s="54"/>
      <c r="R49" s="54"/>
      <c r="S49" s="94">
        <v>6</v>
      </c>
      <c r="T49" s="47" t="s">
        <v>362</v>
      </c>
      <c r="U49" s="47"/>
      <c r="V49" s="47"/>
      <c r="W49" s="47"/>
      <c r="X49" s="48">
        <v>5</v>
      </c>
      <c r="Y49" s="47" t="s">
        <v>307</v>
      </c>
      <c r="Z49" s="58">
        <v>9</v>
      </c>
      <c r="AA49" s="93">
        <v>0</v>
      </c>
      <c r="AB49" s="93">
        <v>4</v>
      </c>
      <c r="AC49" s="58">
        <f t="shared" si="18"/>
        <v>4</v>
      </c>
      <c r="AD49" s="93">
        <v>2</v>
      </c>
      <c r="AE49" s="27"/>
      <c r="AF49" s="94">
        <v>7</v>
      </c>
      <c r="AG49" s="47" t="s">
        <v>98</v>
      </c>
      <c r="AH49" s="47"/>
      <c r="AI49" s="47"/>
      <c r="AJ49" s="64"/>
      <c r="AK49" s="48">
        <v>15</v>
      </c>
      <c r="AL49" s="47" t="s">
        <v>17</v>
      </c>
      <c r="AM49" s="58">
        <v>12</v>
      </c>
      <c r="AN49" s="93">
        <v>0</v>
      </c>
      <c r="AO49" s="93">
        <v>0</v>
      </c>
      <c r="AP49" s="58">
        <f t="shared" si="20"/>
        <v>0</v>
      </c>
      <c r="AQ49" s="93">
        <v>0</v>
      </c>
      <c r="AR49" s="46"/>
    </row>
    <row r="50" spans="1:44" ht="15.95" customHeight="1" thickBot="1" x14ac:dyDescent="0.3">
      <c r="A50" s="54"/>
      <c r="Q50" s="54"/>
      <c r="R50" s="54"/>
      <c r="S50" s="33" t="s">
        <v>245</v>
      </c>
      <c r="T50" s="33"/>
      <c r="U50" s="33"/>
      <c r="V50" s="33"/>
      <c r="W50" s="33"/>
      <c r="X50" s="33"/>
      <c r="Y50" s="33"/>
      <c r="Z50" s="56">
        <f>SUM(Z39:Z49)</f>
        <v>137</v>
      </c>
      <c r="AA50" s="56">
        <f t="shared" ref="AA50" si="21">SUM(AA39:AA49)</f>
        <v>47</v>
      </c>
      <c r="AB50" s="56">
        <f>SUM(AB39:AB49)+SUMIF($Y$3:$Y$10,"Dive Shop",$AH$3:$AH$10)</f>
        <v>66</v>
      </c>
      <c r="AC50" s="56">
        <f>+AB50+AA50</f>
        <v>113</v>
      </c>
      <c r="AD50" s="56">
        <f>SUM(AD39:AD49)+SUMIF($Y$3:$Y$10,"Dive Shop",$AG$3:$AG$10)</f>
        <v>24</v>
      </c>
      <c r="AE50" s="27"/>
      <c r="AF50" s="33" t="s">
        <v>246</v>
      </c>
      <c r="AG50" s="33"/>
      <c r="AH50" s="33"/>
      <c r="AI50" s="33"/>
      <c r="AJ50" s="33"/>
      <c r="AK50" s="33"/>
      <c r="AL50" s="33"/>
      <c r="AM50" s="56">
        <f>SUM(AM39:AM49)</f>
        <v>138</v>
      </c>
      <c r="AN50" s="56">
        <f t="shared" ref="AN50" si="22">SUM(AN39:AN49)</f>
        <v>42</v>
      </c>
      <c r="AO50" s="56">
        <f>SUM(AO39:AO49)+SUMIF($Y$3:$Y$10,"Bruins",$AH$3:$AH$10)</f>
        <v>68</v>
      </c>
      <c r="AP50" s="56">
        <f>+AO50+AN50</f>
        <v>110</v>
      </c>
      <c r="AQ50" s="56">
        <f>SUM(AQ39:AQ49)+SUMIF($Y$3:$Y$10,"Bruins",$AG$3:$AG$10)+2</f>
        <v>18</v>
      </c>
      <c r="AR50" s="46"/>
    </row>
    <row r="51" spans="1:44" ht="15.95" customHeight="1" x14ac:dyDescent="0.25">
      <c r="A51" s="54"/>
      <c r="Q51" s="54"/>
      <c r="R51" s="54"/>
      <c r="S51" s="35" t="s">
        <v>21</v>
      </c>
      <c r="T51" s="35"/>
      <c r="U51" s="35"/>
      <c r="V51" s="35"/>
      <c r="W51" s="35"/>
      <c r="X51" s="32" t="s">
        <v>88</v>
      </c>
      <c r="Z51" s="68">
        <v>38</v>
      </c>
      <c r="AA51" s="31">
        <v>4</v>
      </c>
      <c r="AB51" s="31">
        <v>3</v>
      </c>
      <c r="AC51" s="68">
        <f t="shared" ref="AC51:AC61" si="23">+AA51+AB51</f>
        <v>7</v>
      </c>
      <c r="AD51" s="31">
        <v>2</v>
      </c>
      <c r="AE51" s="27"/>
      <c r="AF51" s="35" t="s">
        <v>23</v>
      </c>
      <c r="AG51" s="35"/>
      <c r="AH51" s="35"/>
      <c r="AI51" s="35"/>
      <c r="AJ51" s="35"/>
      <c r="AK51" s="32" t="s">
        <v>70</v>
      </c>
      <c r="AM51" s="68">
        <v>25</v>
      </c>
      <c r="AN51" s="31">
        <v>13</v>
      </c>
      <c r="AO51" s="31">
        <v>11</v>
      </c>
      <c r="AP51" s="68">
        <f t="shared" ref="AP51" si="24">+AN51+AO51</f>
        <v>24</v>
      </c>
      <c r="AQ51" s="31">
        <v>4</v>
      </c>
      <c r="AR51" s="46"/>
    </row>
    <row r="52" spans="1:44" ht="15.95" customHeight="1" x14ac:dyDescent="0.25">
      <c r="A52" s="54"/>
      <c r="B52" s="20" t="s">
        <v>156</v>
      </c>
      <c r="C52" s="20"/>
      <c r="N52" s="20"/>
      <c r="O52" s="20"/>
      <c r="Q52" s="54"/>
      <c r="R52" s="54"/>
      <c r="S52" s="94">
        <v>8</v>
      </c>
      <c r="T52" s="47" t="s">
        <v>55</v>
      </c>
      <c r="U52" s="47"/>
      <c r="V52" s="47"/>
      <c r="W52" s="47"/>
      <c r="X52" s="48">
        <v>11</v>
      </c>
      <c r="Y52" s="41" t="s">
        <v>21</v>
      </c>
      <c r="Z52" s="58">
        <v>14</v>
      </c>
      <c r="AA52" s="93">
        <v>3</v>
      </c>
      <c r="AB52" s="93">
        <v>5</v>
      </c>
      <c r="AC52" s="58">
        <f t="shared" si="23"/>
        <v>8</v>
      </c>
      <c r="AD52" s="93">
        <v>4</v>
      </c>
      <c r="AE52" s="27"/>
      <c r="AF52" s="94">
        <v>9.5</v>
      </c>
      <c r="AG52" s="47" t="s">
        <v>91</v>
      </c>
      <c r="AH52" s="47"/>
      <c r="AI52" s="47"/>
      <c r="AJ52" s="64"/>
      <c r="AK52" s="48">
        <v>14</v>
      </c>
      <c r="AL52" s="47" t="s">
        <v>309</v>
      </c>
      <c r="AM52" s="58">
        <v>13</v>
      </c>
      <c r="AN52" s="93">
        <v>12</v>
      </c>
      <c r="AO52" s="93">
        <v>12</v>
      </c>
      <c r="AP52" s="58">
        <f t="shared" ref="AP52:AP61" si="25">+AN52+AO52</f>
        <v>24</v>
      </c>
      <c r="AQ52" s="93">
        <v>0</v>
      </c>
      <c r="AR52" s="46"/>
    </row>
    <row r="53" spans="1:44" ht="15.95" customHeight="1" x14ac:dyDescent="0.25">
      <c r="A53" s="54"/>
      <c r="B53" s="18"/>
      <c r="Q53" s="54"/>
      <c r="R53" s="54"/>
      <c r="S53" s="94">
        <v>8.5</v>
      </c>
      <c r="T53" s="47" t="s">
        <v>39</v>
      </c>
      <c r="U53" s="47"/>
      <c r="V53" s="47"/>
      <c r="W53" s="47"/>
      <c r="X53" s="48">
        <v>4</v>
      </c>
      <c r="Y53" s="41" t="s">
        <v>21</v>
      </c>
      <c r="Z53" s="58">
        <v>10</v>
      </c>
      <c r="AA53" s="93">
        <v>3</v>
      </c>
      <c r="AB53" s="93">
        <v>1</v>
      </c>
      <c r="AC53" s="58">
        <f t="shared" si="23"/>
        <v>4</v>
      </c>
      <c r="AD53" s="93">
        <v>0</v>
      </c>
      <c r="AE53" s="27"/>
      <c r="AF53" s="94">
        <v>8.5</v>
      </c>
      <c r="AG53" s="47" t="s">
        <v>112</v>
      </c>
      <c r="AH53" s="47"/>
      <c r="AI53" s="47"/>
      <c r="AJ53" s="64"/>
      <c r="AK53" s="48">
        <v>20</v>
      </c>
      <c r="AL53" s="47" t="s">
        <v>309</v>
      </c>
      <c r="AM53" s="58">
        <v>13</v>
      </c>
      <c r="AN53" s="93">
        <v>10</v>
      </c>
      <c r="AO53" s="93">
        <v>5</v>
      </c>
      <c r="AP53" s="58">
        <f t="shared" si="25"/>
        <v>15</v>
      </c>
      <c r="AQ53" s="93">
        <v>4</v>
      </c>
      <c r="AR53" s="46"/>
    </row>
    <row r="54" spans="1:44" ht="15.95" customHeight="1" x14ac:dyDescent="0.25">
      <c r="A54" s="54"/>
      <c r="B54" s="18"/>
      <c r="C54" s="20" t="s">
        <v>105</v>
      </c>
      <c r="H54" s="20" t="s">
        <v>120</v>
      </c>
      <c r="M54" s="20" t="s">
        <v>121</v>
      </c>
      <c r="O54" s="18"/>
      <c r="Q54" s="54"/>
      <c r="R54" s="54"/>
      <c r="S54" s="94">
        <v>7.5</v>
      </c>
      <c r="T54" s="47" t="s">
        <v>113</v>
      </c>
      <c r="U54" s="47"/>
      <c r="V54" s="47"/>
      <c r="W54" s="47"/>
      <c r="X54" s="48">
        <v>22</v>
      </c>
      <c r="Y54" s="41" t="s">
        <v>21</v>
      </c>
      <c r="Z54" s="58">
        <v>14</v>
      </c>
      <c r="AA54" s="93">
        <v>2</v>
      </c>
      <c r="AB54" s="93">
        <v>2</v>
      </c>
      <c r="AC54" s="58">
        <f t="shared" si="23"/>
        <v>4</v>
      </c>
      <c r="AD54" s="93">
        <v>0</v>
      </c>
      <c r="AE54" s="27"/>
      <c r="AF54" s="94">
        <v>6.5</v>
      </c>
      <c r="AG54" s="47" t="s">
        <v>44</v>
      </c>
      <c r="AH54" s="47"/>
      <c r="AI54" s="47"/>
      <c r="AJ54" s="64"/>
      <c r="AK54" s="48">
        <v>28</v>
      </c>
      <c r="AL54" s="47" t="s">
        <v>309</v>
      </c>
      <c r="AM54" s="58">
        <v>13</v>
      </c>
      <c r="AN54" s="93">
        <v>2</v>
      </c>
      <c r="AO54" s="93">
        <v>7</v>
      </c>
      <c r="AP54" s="58">
        <f t="shared" si="25"/>
        <v>9</v>
      </c>
      <c r="AQ54" s="93">
        <v>0</v>
      </c>
      <c r="AR54" s="46"/>
    </row>
    <row r="55" spans="1:44" ht="15.95" customHeight="1" x14ac:dyDescent="0.25">
      <c r="A55" s="54"/>
      <c r="C55" s="41" t="s">
        <v>190</v>
      </c>
      <c r="F55" s="41"/>
      <c r="H55" s="41" t="s">
        <v>584</v>
      </c>
      <c r="I55" s="41"/>
      <c r="J55" s="41"/>
      <c r="K55" s="41"/>
      <c r="L55" s="41"/>
      <c r="M55" s="41" t="s">
        <v>573</v>
      </c>
      <c r="O55" s="41"/>
      <c r="P55" s="41"/>
      <c r="Q55" s="54"/>
      <c r="R55" s="54"/>
      <c r="S55" s="94">
        <v>7.5</v>
      </c>
      <c r="T55" s="47" t="s">
        <v>142</v>
      </c>
      <c r="U55" s="47"/>
      <c r="V55" s="47"/>
      <c r="W55" s="47"/>
      <c r="X55" s="48">
        <v>7</v>
      </c>
      <c r="Y55" s="65" t="s">
        <v>21</v>
      </c>
      <c r="Z55" s="58">
        <v>14</v>
      </c>
      <c r="AA55" s="93">
        <v>2</v>
      </c>
      <c r="AB55" s="93">
        <v>2</v>
      </c>
      <c r="AC55" s="58">
        <f t="shared" si="23"/>
        <v>4</v>
      </c>
      <c r="AD55" s="93">
        <v>0</v>
      </c>
      <c r="AE55" s="27"/>
      <c r="AF55" s="94">
        <v>8</v>
      </c>
      <c r="AG55" s="47" t="s">
        <v>154</v>
      </c>
      <c r="AH55" s="47"/>
      <c r="AI55" s="47"/>
      <c r="AJ55" s="64"/>
      <c r="AK55" s="48">
        <v>9</v>
      </c>
      <c r="AL55" s="47" t="s">
        <v>309</v>
      </c>
      <c r="AM55" s="58">
        <v>14</v>
      </c>
      <c r="AN55" s="93">
        <v>1</v>
      </c>
      <c r="AO55" s="93">
        <v>8</v>
      </c>
      <c r="AP55" s="58">
        <f t="shared" si="25"/>
        <v>9</v>
      </c>
      <c r="AQ55" s="93">
        <v>0</v>
      </c>
      <c r="AR55" s="46"/>
    </row>
    <row r="56" spans="1:44" ht="15.95" customHeight="1" x14ac:dyDescent="0.25">
      <c r="A56" s="54"/>
      <c r="C56" s="41"/>
      <c r="F56" s="41"/>
      <c r="H56" s="41"/>
      <c r="I56" s="41"/>
      <c r="J56" s="41"/>
      <c r="K56" s="41"/>
      <c r="L56" s="41"/>
      <c r="M56" s="41" t="s">
        <v>585</v>
      </c>
      <c r="O56" s="41"/>
      <c r="P56" s="41"/>
      <c r="Q56" s="54"/>
      <c r="R56" s="54"/>
      <c r="S56" s="94">
        <v>7</v>
      </c>
      <c r="T56" s="47" t="s">
        <v>41</v>
      </c>
      <c r="U56" s="47"/>
      <c r="V56" s="47"/>
      <c r="W56" s="47"/>
      <c r="X56" s="48">
        <v>2</v>
      </c>
      <c r="Y56" s="41" t="s">
        <v>21</v>
      </c>
      <c r="Z56" s="58">
        <v>14</v>
      </c>
      <c r="AA56" s="93">
        <v>1</v>
      </c>
      <c r="AB56" s="93">
        <v>3</v>
      </c>
      <c r="AC56" s="58">
        <f t="shared" si="23"/>
        <v>4</v>
      </c>
      <c r="AD56" s="93">
        <v>4</v>
      </c>
      <c r="AE56" s="27"/>
      <c r="AF56" s="94">
        <v>7</v>
      </c>
      <c r="AG56" s="47" t="s">
        <v>79</v>
      </c>
      <c r="AH56" s="47"/>
      <c r="AI56" s="47"/>
      <c r="AJ56" s="64"/>
      <c r="AK56" s="48">
        <v>24</v>
      </c>
      <c r="AL56" s="47" t="s">
        <v>309</v>
      </c>
      <c r="AM56" s="58">
        <v>12</v>
      </c>
      <c r="AN56" s="93">
        <v>2</v>
      </c>
      <c r="AO56" s="93">
        <v>5</v>
      </c>
      <c r="AP56" s="58">
        <f t="shared" si="25"/>
        <v>7</v>
      </c>
      <c r="AQ56" s="93">
        <v>0</v>
      </c>
      <c r="AR56" s="46"/>
    </row>
    <row r="57" spans="1:44" ht="15.95" customHeight="1" x14ac:dyDescent="0.25">
      <c r="A57" s="54"/>
      <c r="C57" s="41"/>
      <c r="F57" s="41"/>
      <c r="H57" s="41"/>
      <c r="I57" s="41"/>
      <c r="J57" s="41"/>
      <c r="K57" s="41"/>
      <c r="L57" s="41"/>
      <c r="M57" s="41" t="s">
        <v>506</v>
      </c>
      <c r="O57" s="41"/>
      <c r="P57" s="41"/>
      <c r="Q57" s="54"/>
      <c r="R57" s="54"/>
      <c r="S57" s="94">
        <v>8.5</v>
      </c>
      <c r="T57" s="47" t="s">
        <v>135</v>
      </c>
      <c r="U57" s="47"/>
      <c r="V57" s="47"/>
      <c r="W57" s="47"/>
      <c r="X57" s="48">
        <v>9</v>
      </c>
      <c r="Y57" s="41" t="s">
        <v>21</v>
      </c>
      <c r="Z57" s="58">
        <v>5</v>
      </c>
      <c r="AA57" s="93">
        <v>1</v>
      </c>
      <c r="AB57" s="93">
        <v>1</v>
      </c>
      <c r="AC57" s="58">
        <f t="shared" si="23"/>
        <v>2</v>
      </c>
      <c r="AD57" s="93">
        <v>0</v>
      </c>
      <c r="AE57" s="27"/>
      <c r="AF57" s="94">
        <v>6.5</v>
      </c>
      <c r="AG57" s="47" t="s">
        <v>83</v>
      </c>
      <c r="AH57" s="47"/>
      <c r="AI57" s="47"/>
      <c r="AJ57" s="64"/>
      <c r="AK57" s="48">
        <v>8</v>
      </c>
      <c r="AL57" s="47" t="s">
        <v>309</v>
      </c>
      <c r="AM57" s="58">
        <v>12</v>
      </c>
      <c r="AN57" s="93">
        <v>1</v>
      </c>
      <c r="AO57" s="93">
        <v>6</v>
      </c>
      <c r="AP57" s="58">
        <f t="shared" si="25"/>
        <v>7</v>
      </c>
      <c r="AQ57" s="93">
        <v>0</v>
      </c>
      <c r="AR57" s="46"/>
    </row>
    <row r="58" spans="1:44" ht="15.95" customHeight="1" x14ac:dyDescent="0.25">
      <c r="A58" s="54"/>
      <c r="M58" s="41" t="s">
        <v>586</v>
      </c>
      <c r="Q58" s="46"/>
      <c r="R58" s="46"/>
      <c r="S58" s="94">
        <v>7.5</v>
      </c>
      <c r="T58" s="47" t="s">
        <v>92</v>
      </c>
      <c r="U58" s="47"/>
      <c r="V58" s="47"/>
      <c r="W58" s="47"/>
      <c r="X58" s="48">
        <v>25</v>
      </c>
      <c r="Y58" s="41" t="s">
        <v>21</v>
      </c>
      <c r="Z58" s="58">
        <v>10</v>
      </c>
      <c r="AA58" s="93">
        <v>1</v>
      </c>
      <c r="AB58" s="93">
        <v>0</v>
      </c>
      <c r="AC58" s="58">
        <f t="shared" si="23"/>
        <v>1</v>
      </c>
      <c r="AD58" s="93">
        <v>0</v>
      </c>
      <c r="AE58" s="27"/>
      <c r="AF58" s="94">
        <v>7</v>
      </c>
      <c r="AG58" s="47" t="s">
        <v>61</v>
      </c>
      <c r="AH58" s="47"/>
      <c r="AI58" s="47"/>
      <c r="AJ58" s="64"/>
      <c r="AK58" s="48">
        <v>7</v>
      </c>
      <c r="AL58" s="47" t="s">
        <v>309</v>
      </c>
      <c r="AM58" s="58">
        <v>13</v>
      </c>
      <c r="AN58" s="93">
        <v>0</v>
      </c>
      <c r="AO58" s="93">
        <v>6</v>
      </c>
      <c r="AP58" s="58">
        <f t="shared" si="25"/>
        <v>6</v>
      </c>
      <c r="AQ58" s="93">
        <v>2</v>
      </c>
      <c r="AR58" s="46"/>
    </row>
    <row r="59" spans="1:44" ht="15.95" customHeight="1" x14ac:dyDescent="0.25">
      <c r="A59" s="46"/>
      <c r="Q59" s="54"/>
      <c r="R59" s="54"/>
      <c r="S59" s="94">
        <v>6</v>
      </c>
      <c r="T59" s="47" t="s">
        <v>80</v>
      </c>
      <c r="U59" s="47"/>
      <c r="V59" s="47"/>
      <c r="W59" s="47"/>
      <c r="X59" s="48">
        <v>33</v>
      </c>
      <c r="Y59" s="41" t="s">
        <v>21</v>
      </c>
      <c r="Z59" s="58">
        <v>3</v>
      </c>
      <c r="AA59" s="93">
        <v>0</v>
      </c>
      <c r="AB59" s="93">
        <v>1</v>
      </c>
      <c r="AC59" s="58">
        <f t="shared" si="23"/>
        <v>1</v>
      </c>
      <c r="AD59" s="93">
        <v>0</v>
      </c>
      <c r="AE59" s="27"/>
      <c r="AF59" s="94">
        <v>7.5</v>
      </c>
      <c r="AG59" s="47" t="s">
        <v>78</v>
      </c>
      <c r="AH59" s="47"/>
      <c r="AI59" s="47"/>
      <c r="AJ59" s="64"/>
      <c r="AK59" s="48">
        <v>72</v>
      </c>
      <c r="AL59" s="47" t="s">
        <v>309</v>
      </c>
      <c r="AM59" s="58">
        <v>6</v>
      </c>
      <c r="AN59" s="93">
        <v>1</v>
      </c>
      <c r="AO59" s="93">
        <v>3</v>
      </c>
      <c r="AP59" s="58">
        <f t="shared" si="25"/>
        <v>4</v>
      </c>
      <c r="AQ59" s="93">
        <v>0</v>
      </c>
      <c r="AR59" s="46"/>
    </row>
    <row r="60" spans="1:44" ht="15.95" customHeight="1" x14ac:dyDescent="0.25">
      <c r="A60" s="54"/>
      <c r="Q60" s="46"/>
      <c r="R60" s="46"/>
      <c r="S60" s="94">
        <v>6.5</v>
      </c>
      <c r="T60" s="47" t="s">
        <v>148</v>
      </c>
      <c r="U60" s="47"/>
      <c r="V60" s="47"/>
      <c r="W60" s="47"/>
      <c r="X60" s="48">
        <v>44</v>
      </c>
      <c r="Y60" s="41" t="s">
        <v>21</v>
      </c>
      <c r="Z60" s="58">
        <v>6</v>
      </c>
      <c r="AA60" s="93">
        <v>0</v>
      </c>
      <c r="AB60" s="93">
        <v>1</v>
      </c>
      <c r="AC60" s="58">
        <f t="shared" si="23"/>
        <v>1</v>
      </c>
      <c r="AD60" s="93">
        <v>2</v>
      </c>
      <c r="AE60" s="27"/>
      <c r="AF60" s="94">
        <v>8</v>
      </c>
      <c r="AG60" s="47" t="s">
        <v>162</v>
      </c>
      <c r="AH60" s="47"/>
      <c r="AI60" s="47"/>
      <c r="AJ60" s="64"/>
      <c r="AK60" s="48">
        <v>16</v>
      </c>
      <c r="AL60" s="47" t="s">
        <v>309</v>
      </c>
      <c r="AM60" s="58">
        <v>6</v>
      </c>
      <c r="AN60" s="93">
        <v>0</v>
      </c>
      <c r="AO60" s="93">
        <v>3</v>
      </c>
      <c r="AP60" s="58">
        <f t="shared" si="25"/>
        <v>3</v>
      </c>
      <c r="AQ60" s="93">
        <v>2</v>
      </c>
      <c r="AR60" s="46"/>
    </row>
    <row r="61" spans="1:44" ht="15.95" customHeight="1" x14ac:dyDescent="0.25">
      <c r="A61" s="46"/>
      <c r="Q61" s="54"/>
      <c r="R61" s="54"/>
      <c r="S61" s="94">
        <v>6</v>
      </c>
      <c r="T61" s="47" t="s">
        <v>97</v>
      </c>
      <c r="U61" s="47"/>
      <c r="V61" s="47"/>
      <c r="W61" s="47"/>
      <c r="X61" s="48">
        <v>24</v>
      </c>
      <c r="Y61" s="41" t="s">
        <v>21</v>
      </c>
      <c r="Z61" s="58">
        <v>10</v>
      </c>
      <c r="AA61" s="93">
        <v>0</v>
      </c>
      <c r="AB61" s="93">
        <v>1</v>
      </c>
      <c r="AC61" s="58">
        <f t="shared" si="23"/>
        <v>1</v>
      </c>
      <c r="AD61" s="93">
        <v>0</v>
      </c>
      <c r="AE61" s="27"/>
      <c r="AF61" s="94">
        <v>6</v>
      </c>
      <c r="AG61" s="47" t="s">
        <v>84</v>
      </c>
      <c r="AH61" s="47"/>
      <c r="AI61" s="47"/>
      <c r="AJ61" s="64"/>
      <c r="AK61" s="48">
        <v>15</v>
      </c>
      <c r="AL61" s="47" t="s">
        <v>309</v>
      </c>
      <c r="AM61" s="58">
        <v>4</v>
      </c>
      <c r="AN61" s="93">
        <v>1</v>
      </c>
      <c r="AO61" s="93">
        <v>1</v>
      </c>
      <c r="AP61" s="58">
        <f t="shared" si="25"/>
        <v>2</v>
      </c>
      <c r="AQ61" s="93">
        <v>0</v>
      </c>
      <c r="AR61" s="46"/>
    </row>
    <row r="62" spans="1:44" ht="15.95" customHeight="1" thickBot="1" x14ac:dyDescent="0.3">
      <c r="A62" s="54"/>
      <c r="Q62" s="46"/>
      <c r="R62" s="46"/>
      <c r="S62" s="33" t="s">
        <v>103</v>
      </c>
      <c r="T62" s="33"/>
      <c r="U62" s="33"/>
      <c r="V62" s="33"/>
      <c r="W62" s="33"/>
      <c r="X62" s="33"/>
      <c r="Y62" s="33"/>
      <c r="Z62" s="56">
        <f>SUM(Z51:Z61)</f>
        <v>138</v>
      </c>
      <c r="AA62" s="56">
        <f t="shared" ref="AA62" si="26">SUM(AA51:AA61)</f>
        <v>17</v>
      </c>
      <c r="AB62" s="56">
        <f>SUM(AB51:AB61)+SUMIF($Y$3:$Y$10,"Eriton",$AH$3:$AH$10)</f>
        <v>20</v>
      </c>
      <c r="AC62" s="56">
        <f>+AB62+AA62</f>
        <v>37</v>
      </c>
      <c r="AD62" s="56">
        <f>SUM(AD51:AD61)+SUMIF($Y$3:$Y$10,"Eriton",$AG$3:$AG$10)</f>
        <v>12</v>
      </c>
      <c r="AE62" s="27"/>
      <c r="AF62" s="33" t="s">
        <v>85</v>
      </c>
      <c r="AG62" s="33"/>
      <c r="AH62" s="33"/>
      <c r="AI62" s="33"/>
      <c r="AJ62" s="33"/>
      <c r="AK62" s="33"/>
      <c r="AL62" s="33"/>
      <c r="AM62" s="56">
        <f>SUM(AM51:AM61)</f>
        <v>131</v>
      </c>
      <c r="AN62" s="56">
        <f t="shared" ref="AN62" si="27">SUM(AN51:AN61)</f>
        <v>43</v>
      </c>
      <c r="AO62" s="56">
        <f>SUM(AO51:AO61)+SUMIF($Y$3:$Y$10,"Direct Staff",$AH$3:$AH$10)</f>
        <v>68</v>
      </c>
      <c r="AP62" s="56">
        <f>+AO62+AN62</f>
        <v>111</v>
      </c>
      <c r="AQ62" s="56">
        <f>SUM(AQ51:AQ61)+SUMIF($Y$3:$Y$10,"Direct Staff",$AG$3:$AG$10)</f>
        <v>12</v>
      </c>
      <c r="AR62" s="46"/>
    </row>
    <row r="63" spans="1:44" ht="15.95" customHeight="1" thickBot="1" x14ac:dyDescent="0.3">
      <c r="A63" s="46"/>
      <c r="Q63" s="46"/>
      <c r="R63" s="46"/>
      <c r="S63" s="42"/>
      <c r="T63" s="83" t="s">
        <v>164</v>
      </c>
      <c r="U63" s="42"/>
      <c r="V63" s="42"/>
      <c r="W63" s="42"/>
      <c r="X63" s="42"/>
      <c r="Y63" s="42"/>
      <c r="Z63" s="123">
        <f>Z26+Z38+Z50+Z62</f>
        <v>552</v>
      </c>
      <c r="AA63" s="123">
        <f>AA26+AA38+AA50+AA62</f>
        <v>129</v>
      </c>
      <c r="AB63" s="123">
        <f>AB26+AB38+AB50+AB62</f>
        <v>175</v>
      </c>
      <c r="AC63" s="123">
        <f>AC26+AC38+AC50+AC62</f>
        <v>304</v>
      </c>
      <c r="AD63" s="123">
        <f>AD26+AD38+AD50+AD62</f>
        <v>62</v>
      </c>
      <c r="AE63" s="42"/>
      <c r="AF63" s="42"/>
      <c r="AG63" s="83" t="s">
        <v>164</v>
      </c>
      <c r="AH63" s="42"/>
      <c r="AI63" s="42"/>
      <c r="AJ63" s="41"/>
      <c r="AK63" s="41"/>
      <c r="AL63" s="42"/>
      <c r="AM63" s="123">
        <f>AM26+AM38+AM50+AM62</f>
        <v>545</v>
      </c>
      <c r="AN63" s="123">
        <f>AN26+AN38+AN50+AN62</f>
        <v>175</v>
      </c>
      <c r="AO63" s="123">
        <f>AO26+AO38+AO50+AO62</f>
        <v>273</v>
      </c>
      <c r="AP63" s="123">
        <f>AP26+AP38+AP50+AP62</f>
        <v>448</v>
      </c>
      <c r="AQ63" s="123">
        <f>AQ26+AQ38+AQ50+AQ62</f>
        <v>56</v>
      </c>
      <c r="AR63" s="46"/>
    </row>
    <row r="64" spans="1:44" ht="15.95" customHeight="1" thickTop="1" x14ac:dyDescent="0.25">
      <c r="A64" s="46"/>
      <c r="C64" s="41"/>
      <c r="F64" s="41"/>
      <c r="I64" s="41"/>
      <c r="L64" s="41"/>
      <c r="O64" s="41"/>
      <c r="P64" s="41"/>
      <c r="Q64" s="46"/>
      <c r="R64" s="4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38" t="s">
        <v>122</v>
      </c>
      <c r="AG64" s="37"/>
      <c r="AH64" s="37"/>
      <c r="AI64" s="37"/>
      <c r="AJ64" s="38"/>
      <c r="AK64" s="38"/>
      <c r="AL64" s="26"/>
      <c r="AM64" s="163">
        <f>Z63+AM63</f>
        <v>1097</v>
      </c>
      <c r="AN64" s="48">
        <f>AA63+AN63</f>
        <v>304</v>
      </c>
      <c r="AO64" s="48">
        <f>AB63+AO63</f>
        <v>448</v>
      </c>
      <c r="AP64" s="87">
        <f>AC63+AP63</f>
        <v>752</v>
      </c>
      <c r="AQ64" s="48">
        <f>AD63+AQ63</f>
        <v>118</v>
      </c>
      <c r="AR64" s="46"/>
    </row>
    <row r="65" spans="1:44" ht="15.95" customHeight="1" x14ac:dyDescent="0.25">
      <c r="A65" s="46"/>
      <c r="C65" s="41"/>
      <c r="F65" s="41"/>
      <c r="I65" s="41"/>
      <c r="L65" s="41"/>
      <c r="O65" s="41"/>
      <c r="Q65" s="45"/>
      <c r="R65" s="45"/>
      <c r="AR65" s="13"/>
    </row>
    <row r="66" spans="1:44" ht="15.95" customHeight="1" x14ac:dyDescent="0.25">
      <c r="A66" s="45"/>
      <c r="Q66" s="45"/>
      <c r="R66" s="45"/>
      <c r="U66" s="69" t="str">
        <f>"Week "&amp;TEXT(C2+1,"##")</f>
        <v>Week 15</v>
      </c>
      <c r="V66" s="69"/>
      <c r="W66" s="69"/>
      <c r="X66" s="444">
        <f>7+E14</f>
        <v>44256</v>
      </c>
      <c r="Y66" s="444"/>
      <c r="Z66" s="444"/>
      <c r="AA66" s="158" t="s">
        <v>533</v>
      </c>
      <c r="AB66" s="80"/>
      <c r="AC66" s="81"/>
      <c r="AD66" s="61"/>
      <c r="AE66" s="61"/>
      <c r="AF66" s="18"/>
      <c r="AG66" s="18"/>
      <c r="AH66" s="69" t="str">
        <f>"Week "&amp;TEXT(C2+2,"##")</f>
        <v>Week 16</v>
      </c>
      <c r="AI66" s="69"/>
      <c r="AJ66" s="69"/>
      <c r="AK66" s="444">
        <f>+X66+7</f>
        <v>44263</v>
      </c>
      <c r="AL66" s="444"/>
      <c r="AM66" s="444"/>
      <c r="AN66" s="158" t="s">
        <v>583</v>
      </c>
      <c r="AO66" s="18"/>
      <c r="AP66" s="18"/>
      <c r="AQ66" s="61"/>
      <c r="AR66" s="13"/>
    </row>
    <row r="67" spans="1:44" ht="15.95" customHeight="1" thickBot="1" x14ac:dyDescent="0.3">
      <c r="A67" s="45"/>
      <c r="Q67" s="45"/>
      <c r="R67" s="45"/>
      <c r="U67" s="445" t="s">
        <v>106</v>
      </c>
      <c r="V67" s="445"/>
      <c r="W67" s="165"/>
      <c r="X67" s="165"/>
      <c r="Y67" s="165" t="s">
        <v>107</v>
      </c>
      <c r="Z67" s="445" t="s">
        <v>108</v>
      </c>
      <c r="AA67" s="445"/>
      <c r="AB67" s="445"/>
      <c r="AC67" s="445"/>
      <c r="AD67" s="36"/>
      <c r="AE67" s="36"/>
      <c r="AH67" s="445" t="s">
        <v>106</v>
      </c>
      <c r="AI67" s="445"/>
      <c r="AJ67" s="165"/>
      <c r="AK67" s="165"/>
      <c r="AL67" s="165" t="s">
        <v>107</v>
      </c>
      <c r="AM67" s="165"/>
      <c r="AN67" s="165" t="s">
        <v>108</v>
      </c>
      <c r="AO67" s="165"/>
      <c r="AP67" s="47"/>
      <c r="AQ67" s="36"/>
      <c r="AR67" s="13"/>
    </row>
    <row r="68" spans="1:44" ht="15.95" customHeight="1" x14ac:dyDescent="0.25">
      <c r="A68" s="45"/>
      <c r="C68" s="41"/>
      <c r="F68" s="41"/>
      <c r="I68" s="41"/>
      <c r="L68" s="41"/>
      <c r="O68" s="41"/>
      <c r="Q68" s="45"/>
      <c r="R68" s="45"/>
      <c r="U68" s="443">
        <v>0.38541666666666669</v>
      </c>
      <c r="V68" s="443"/>
      <c r="W68" s="166"/>
      <c r="X68" s="166"/>
      <c r="Y68" s="49" t="s">
        <v>109</v>
      </c>
      <c r="Z68" s="442" t="s">
        <v>579</v>
      </c>
      <c r="AA68" s="442"/>
      <c r="AB68" s="442"/>
      <c r="AC68" s="442"/>
      <c r="AE68" s="36"/>
      <c r="AH68" s="443">
        <v>0.38541666666666669</v>
      </c>
      <c r="AI68" s="443"/>
      <c r="AJ68" s="166"/>
      <c r="AK68" s="166"/>
      <c r="AL68" s="49" t="s">
        <v>109</v>
      </c>
      <c r="AM68" s="442" t="s">
        <v>560</v>
      </c>
      <c r="AN68" s="442"/>
      <c r="AO68" s="442"/>
      <c r="AP68" s="39"/>
      <c r="AR68" s="13"/>
    </row>
    <row r="69" spans="1:44" ht="15.95" customHeight="1" x14ac:dyDescent="0.25">
      <c r="A69" s="45"/>
      <c r="C69" s="41"/>
      <c r="F69" s="41"/>
      <c r="I69" s="41"/>
      <c r="L69" s="41"/>
      <c r="O69" s="41"/>
      <c r="Q69" s="45"/>
      <c r="R69" s="45"/>
      <c r="U69" s="443">
        <v>0.38541666666666669</v>
      </c>
      <c r="V69" s="443"/>
      <c r="W69" s="166"/>
      <c r="X69" s="166"/>
      <c r="Y69" s="49" t="s">
        <v>110</v>
      </c>
      <c r="Z69" s="442" t="s">
        <v>580</v>
      </c>
      <c r="AA69" s="442"/>
      <c r="AB69" s="442"/>
      <c r="AC69" s="442"/>
      <c r="AE69" s="36"/>
      <c r="AH69" s="443">
        <v>0.38541666666666669</v>
      </c>
      <c r="AI69" s="443"/>
      <c r="AJ69" s="166"/>
      <c r="AK69" s="166"/>
      <c r="AL69" s="49" t="s">
        <v>110</v>
      </c>
      <c r="AM69" s="442" t="s">
        <v>561</v>
      </c>
      <c r="AN69" s="442"/>
      <c r="AO69" s="442"/>
      <c r="AP69" s="39"/>
      <c r="AR69" s="13"/>
    </row>
    <row r="70" spans="1:44" ht="15.95" customHeight="1" x14ac:dyDescent="0.25">
      <c r="A70" s="45"/>
      <c r="B70" s="18"/>
      <c r="C70" s="18"/>
      <c r="I70" s="41"/>
      <c r="N70" s="18"/>
      <c r="O70" s="18"/>
      <c r="P70" s="18"/>
      <c r="Q70" s="45"/>
      <c r="R70" s="45"/>
      <c r="U70" s="443">
        <v>0.42708333333333331</v>
      </c>
      <c r="V70" s="443"/>
      <c r="W70" s="166"/>
      <c r="X70" s="166"/>
      <c r="Y70" s="49" t="s">
        <v>109</v>
      </c>
      <c r="Z70" s="442" t="s">
        <v>581</v>
      </c>
      <c r="AA70" s="442"/>
      <c r="AB70" s="442"/>
      <c r="AC70" s="442"/>
      <c r="AE70" s="36"/>
      <c r="AH70" s="443">
        <v>0.42708333333333331</v>
      </c>
      <c r="AI70" s="443"/>
      <c r="AJ70" s="166"/>
      <c r="AK70" s="166"/>
      <c r="AL70" s="49" t="s">
        <v>109</v>
      </c>
      <c r="AM70" s="442" t="s">
        <v>562</v>
      </c>
      <c r="AN70" s="442"/>
      <c r="AO70" s="442"/>
      <c r="AP70" s="39"/>
      <c r="AR70" s="13"/>
    </row>
    <row r="71" spans="1:44" ht="15.95" customHeight="1" x14ac:dyDescent="0.25">
      <c r="A71" s="45"/>
      <c r="B71" s="18"/>
      <c r="C71" s="18"/>
      <c r="N71" s="41"/>
      <c r="O71" s="18"/>
      <c r="P71" s="18"/>
      <c r="Q71" s="45"/>
      <c r="R71" s="45"/>
      <c r="U71" s="443">
        <v>0.42708333333333331</v>
      </c>
      <c r="V71" s="443"/>
      <c r="W71" s="166"/>
      <c r="X71" s="166"/>
      <c r="Y71" s="49" t="s">
        <v>110</v>
      </c>
      <c r="Z71" s="442" t="s">
        <v>582</v>
      </c>
      <c r="AA71" s="442"/>
      <c r="AB71" s="442"/>
      <c r="AC71" s="442"/>
      <c r="AD71" s="26"/>
      <c r="AE71" s="26"/>
      <c r="AH71" s="443">
        <v>0.42708333333333331</v>
      </c>
      <c r="AI71" s="443"/>
      <c r="AJ71" s="166"/>
      <c r="AK71" s="166"/>
      <c r="AL71" s="49" t="s">
        <v>110</v>
      </c>
      <c r="AM71" s="442" t="s">
        <v>588</v>
      </c>
      <c r="AN71" s="442"/>
      <c r="AO71" s="442"/>
      <c r="AP71" s="26"/>
      <c r="AQ71" s="26"/>
      <c r="AR71" s="13"/>
    </row>
    <row r="72" spans="1:44" ht="15" customHeight="1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13"/>
    </row>
    <row r="73" spans="1:44" ht="24" customHeight="1" x14ac:dyDescent="0.3">
      <c r="A73" s="45"/>
      <c r="B73" s="425" t="s">
        <v>0</v>
      </c>
      <c r="C73" s="425"/>
      <c r="D73" s="425"/>
      <c r="E73" s="425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5"/>
      <c r="R73" s="45"/>
      <c r="S73" s="425" t="s">
        <v>0</v>
      </c>
      <c r="T73" s="425"/>
      <c r="U73" s="425"/>
      <c r="V73" s="425"/>
      <c r="W73" s="425"/>
      <c r="X73" s="425"/>
      <c r="Y73" s="425"/>
      <c r="Z73" s="425"/>
      <c r="AA73" s="425"/>
      <c r="AB73" s="425"/>
      <c r="AC73" s="425"/>
      <c r="AD73" s="425"/>
      <c r="AE73" s="425"/>
      <c r="AF73" s="425"/>
      <c r="AG73" s="425"/>
      <c r="AH73" s="425"/>
      <c r="AI73" s="425"/>
      <c r="AJ73" s="425"/>
      <c r="AK73" s="425"/>
      <c r="AL73" s="425"/>
      <c r="AM73" s="425"/>
      <c r="AN73" s="425"/>
      <c r="AO73" s="425"/>
      <c r="AP73" s="425"/>
      <c r="AQ73" s="425"/>
      <c r="AR73" s="13"/>
    </row>
    <row r="74" spans="1:44" ht="20.25" x14ac:dyDescent="0.3">
      <c r="A74" s="45"/>
      <c r="B74" s="60" t="s">
        <v>146</v>
      </c>
      <c r="C74" s="60">
        <f>+C2</f>
        <v>14</v>
      </c>
      <c r="D74" s="59"/>
      <c r="E74" s="59"/>
      <c r="F74" s="59"/>
      <c r="G74" s="431" t="s">
        <v>209</v>
      </c>
      <c r="H74" s="431"/>
      <c r="I74" s="431"/>
      <c r="J74" s="431"/>
      <c r="K74" s="431"/>
      <c r="L74" s="431"/>
      <c r="M74" s="431"/>
      <c r="N74" s="59"/>
      <c r="O74" s="59"/>
      <c r="P74" s="59"/>
      <c r="Q74" s="45"/>
      <c r="R74" s="45"/>
      <c r="S74" s="431" t="s">
        <v>168</v>
      </c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431"/>
      <c r="AE74" s="431"/>
      <c r="AF74" s="431"/>
      <c r="AG74" s="431"/>
      <c r="AH74" s="431"/>
      <c r="AI74" s="431"/>
      <c r="AJ74" s="431"/>
      <c r="AK74" s="431"/>
      <c r="AL74" s="431"/>
      <c r="AM74" s="431"/>
      <c r="AN74" s="431"/>
      <c r="AO74" s="431"/>
      <c r="AP74" s="431"/>
      <c r="AQ74" s="431"/>
      <c r="AR74" s="45"/>
    </row>
    <row r="75" spans="1:44" ht="18.600000000000001" customHeight="1" x14ac:dyDescent="0.3">
      <c r="A75" s="46"/>
      <c r="N75" s="59"/>
      <c r="O75" s="59"/>
      <c r="P75" s="59"/>
      <c r="Q75" s="46"/>
      <c r="R75" s="46"/>
      <c r="S75" s="72"/>
      <c r="T75" s="73"/>
      <c r="U75" s="73"/>
      <c r="V75" s="73"/>
      <c r="W75" s="73"/>
      <c r="X75" s="73"/>
      <c r="Y75" s="73"/>
      <c r="Z75" s="73"/>
      <c r="AA75" s="74"/>
      <c r="AB75" s="74"/>
      <c r="AC75" s="74"/>
      <c r="AD75" s="74"/>
      <c r="AE75" s="75"/>
      <c r="AF75" s="74"/>
      <c r="AG75" s="74"/>
      <c r="AH75" s="74"/>
      <c r="AI75" s="74"/>
      <c r="AJ75" s="74"/>
      <c r="AK75" s="74"/>
      <c r="AL75" s="74"/>
      <c r="AM75" s="76"/>
      <c r="AN75" s="42"/>
      <c r="AO75" s="42"/>
      <c r="AP75" s="43"/>
      <c r="AQ75" s="43"/>
      <c r="AR75" s="46"/>
    </row>
    <row r="76" spans="1:44" ht="16.5" thickBot="1" x14ac:dyDescent="0.3">
      <c r="A76" s="46"/>
      <c r="B76" s="18"/>
      <c r="C76" s="18"/>
      <c r="N76" s="18"/>
      <c r="O76" s="18"/>
      <c r="P76" s="18"/>
      <c r="Q76" s="45"/>
      <c r="R76" s="45"/>
      <c r="S76" s="67" t="s">
        <v>310</v>
      </c>
      <c r="T76" s="67" t="s">
        <v>312</v>
      </c>
      <c r="U76" s="67"/>
      <c r="V76" s="167"/>
      <c r="W76" s="167"/>
      <c r="X76" s="167"/>
      <c r="Y76" s="167"/>
      <c r="Z76" s="167" t="s">
        <v>4</v>
      </c>
      <c r="AA76" s="167" t="s">
        <v>30</v>
      </c>
      <c r="AB76" s="167" t="s">
        <v>31</v>
      </c>
      <c r="AC76" s="167" t="s">
        <v>32</v>
      </c>
      <c r="AD76" s="167" t="s">
        <v>3</v>
      </c>
      <c r="AE76" s="43"/>
      <c r="AF76" s="67" t="s">
        <v>310</v>
      </c>
      <c r="AG76" s="67" t="s">
        <v>312</v>
      </c>
      <c r="AH76" s="67"/>
      <c r="AI76" s="167"/>
      <c r="AJ76" s="167"/>
      <c r="AK76" s="167"/>
      <c r="AL76" s="167"/>
      <c r="AM76" s="167" t="s">
        <v>4</v>
      </c>
      <c r="AN76" s="167" t="s">
        <v>30</v>
      </c>
      <c r="AO76" s="167" t="s">
        <v>31</v>
      </c>
      <c r="AP76" s="167" t="s">
        <v>32</v>
      </c>
      <c r="AQ76" s="167" t="s">
        <v>3</v>
      </c>
      <c r="AR76" s="45"/>
    </row>
    <row r="77" spans="1:44" ht="15.75" customHeight="1" x14ac:dyDescent="0.25">
      <c r="A77" s="46"/>
      <c r="B77" s="18"/>
      <c r="C77" s="18"/>
      <c r="N77" s="18"/>
      <c r="O77" s="18"/>
      <c r="P77" s="18"/>
      <c r="Q77" s="45"/>
      <c r="R77" s="45"/>
      <c r="S77" s="66">
        <v>6</v>
      </c>
      <c r="T77" s="41" t="s">
        <v>478</v>
      </c>
      <c r="Z77" s="43">
        <v>8</v>
      </c>
      <c r="AA77" s="43">
        <v>1</v>
      </c>
      <c r="AB77" s="43">
        <v>0</v>
      </c>
      <c r="AC77" s="43">
        <f t="shared" ref="AC77" si="28">+AA77+AB77</f>
        <v>1</v>
      </c>
      <c r="AD77" s="43">
        <v>2</v>
      </c>
      <c r="AF77" s="66">
        <v>7</v>
      </c>
      <c r="AG77" s="41" t="s">
        <v>303</v>
      </c>
      <c r="AM77" s="43">
        <v>7</v>
      </c>
      <c r="AN77" s="43">
        <v>0</v>
      </c>
      <c r="AO77" s="43">
        <v>2</v>
      </c>
      <c r="AP77" s="43">
        <f>+AN77+AO77</f>
        <v>2</v>
      </c>
      <c r="AQ77" s="43">
        <v>2</v>
      </c>
      <c r="AR77" s="45"/>
    </row>
    <row r="78" spans="1:44" ht="15.75" customHeight="1" thickBot="1" x14ac:dyDescent="0.3">
      <c r="A78" s="46"/>
      <c r="B78" s="18"/>
      <c r="C78" s="18"/>
      <c r="D78" s="14" t="s">
        <v>123</v>
      </c>
      <c r="E78" s="14"/>
      <c r="F78" s="14"/>
      <c r="G78" s="16" t="s">
        <v>2</v>
      </c>
      <c r="H78" s="16"/>
      <c r="I78" s="16" t="s">
        <v>4</v>
      </c>
      <c r="J78" s="16" t="s">
        <v>30</v>
      </c>
      <c r="K78" s="16" t="s">
        <v>31</v>
      </c>
      <c r="L78" s="153" t="s">
        <v>32</v>
      </c>
      <c r="M78" s="16" t="s">
        <v>3</v>
      </c>
      <c r="N78" s="18"/>
      <c r="O78" s="18"/>
      <c r="P78" s="18"/>
      <c r="Q78" s="46"/>
      <c r="R78" s="46"/>
      <c r="S78" s="66">
        <v>6.5</v>
      </c>
      <c r="T78" s="41" t="s">
        <v>366</v>
      </c>
      <c r="Z78" s="43">
        <v>3</v>
      </c>
      <c r="AA78" s="43">
        <v>0</v>
      </c>
      <c r="AB78" s="43">
        <v>1</v>
      </c>
      <c r="AC78" s="43">
        <f>+AA78+AB78</f>
        <v>1</v>
      </c>
      <c r="AD78" s="43">
        <v>0</v>
      </c>
      <c r="AF78" s="66">
        <v>7.5</v>
      </c>
      <c r="AG78" s="41" t="s">
        <v>326</v>
      </c>
      <c r="AM78" s="43">
        <v>2</v>
      </c>
      <c r="AN78" s="43">
        <v>0</v>
      </c>
      <c r="AO78" s="43">
        <v>1</v>
      </c>
      <c r="AP78" s="43">
        <f>+AN78+AO78</f>
        <v>1</v>
      </c>
      <c r="AQ78" s="43">
        <v>0</v>
      </c>
      <c r="AR78" s="46"/>
    </row>
    <row r="79" spans="1:44" ht="15.75" customHeight="1" x14ac:dyDescent="0.25">
      <c r="A79" s="46"/>
      <c r="B79" s="18"/>
      <c r="C79" s="18"/>
      <c r="D79" s="47" t="s">
        <v>71</v>
      </c>
      <c r="E79" s="47"/>
      <c r="F79" s="47"/>
      <c r="G79" s="47" t="s">
        <v>17</v>
      </c>
      <c r="I79" s="58">
        <v>12</v>
      </c>
      <c r="J79" s="93">
        <v>17</v>
      </c>
      <c r="K79" s="93">
        <v>16</v>
      </c>
      <c r="L79" s="136">
        <f t="shared" ref="L79:L95" si="29">+J79+K79</f>
        <v>33</v>
      </c>
      <c r="M79" s="93">
        <v>6</v>
      </c>
      <c r="O79" s="18"/>
      <c r="P79" s="18"/>
      <c r="Q79" s="46"/>
      <c r="R79" s="46"/>
      <c r="S79" s="66">
        <v>6.5</v>
      </c>
      <c r="T79" s="41" t="s">
        <v>443</v>
      </c>
      <c r="Z79" s="43">
        <v>6</v>
      </c>
      <c r="AA79" s="43">
        <v>7</v>
      </c>
      <c r="AB79" s="43">
        <v>3</v>
      </c>
      <c r="AC79" s="43">
        <f>+AA79+AB79</f>
        <v>10</v>
      </c>
      <c r="AD79" s="43">
        <v>0</v>
      </c>
      <c r="AF79" s="66">
        <v>8</v>
      </c>
      <c r="AG79" s="41" t="s">
        <v>265</v>
      </c>
      <c r="AH79" s="18"/>
      <c r="AI79" s="18"/>
      <c r="AJ79" s="18"/>
      <c r="AK79" s="18"/>
      <c r="AL79" s="18"/>
      <c r="AM79" s="43">
        <v>8</v>
      </c>
      <c r="AN79" s="43">
        <v>10</v>
      </c>
      <c r="AO79" s="43">
        <v>2</v>
      </c>
      <c r="AP79" s="43">
        <f>+AN79+AO79</f>
        <v>12</v>
      </c>
      <c r="AQ79" s="43">
        <v>2</v>
      </c>
      <c r="AR79" s="46"/>
    </row>
    <row r="80" spans="1:44" ht="15.75" customHeight="1" x14ac:dyDescent="0.25">
      <c r="A80" s="46"/>
      <c r="B80" s="18"/>
      <c r="C80" s="18"/>
      <c r="D80" s="47" t="s">
        <v>166</v>
      </c>
      <c r="E80" s="47"/>
      <c r="F80" s="47"/>
      <c r="G80" s="47" t="s">
        <v>307</v>
      </c>
      <c r="I80" s="58">
        <v>14</v>
      </c>
      <c r="J80" s="93">
        <v>19</v>
      </c>
      <c r="K80" s="93">
        <v>12</v>
      </c>
      <c r="L80" s="136">
        <f t="shared" si="29"/>
        <v>31</v>
      </c>
      <c r="M80" s="93">
        <v>0</v>
      </c>
      <c r="O80" s="18"/>
      <c r="P80" s="18"/>
      <c r="Q80" s="46"/>
      <c r="R80" s="46"/>
      <c r="S80" s="66">
        <v>7.5</v>
      </c>
      <c r="T80" s="41" t="s">
        <v>365</v>
      </c>
      <c r="Z80" s="43">
        <v>2</v>
      </c>
      <c r="AA80" s="43">
        <v>0</v>
      </c>
      <c r="AB80" s="43">
        <v>0</v>
      </c>
      <c r="AC80" s="43">
        <f>+AA80+AB80</f>
        <v>0</v>
      </c>
      <c r="AD80" s="43">
        <v>0</v>
      </c>
      <c r="AF80" s="66">
        <v>6</v>
      </c>
      <c r="AG80" s="41" t="s">
        <v>63</v>
      </c>
      <c r="AM80" s="43">
        <v>4</v>
      </c>
      <c r="AN80" s="43">
        <v>0</v>
      </c>
      <c r="AO80" s="43">
        <v>0</v>
      </c>
      <c r="AP80" s="43">
        <f t="shared" ref="AP80:AP82" si="30">+AN80+AO80</f>
        <v>0</v>
      </c>
      <c r="AQ80" s="43">
        <v>4</v>
      </c>
      <c r="AR80" s="46"/>
    </row>
    <row r="81" spans="1:44" ht="15.75" customHeight="1" x14ac:dyDescent="0.25">
      <c r="A81" s="46"/>
      <c r="B81" s="18"/>
      <c r="C81" s="18"/>
      <c r="D81" s="47" t="s">
        <v>40</v>
      </c>
      <c r="E81" s="47"/>
      <c r="F81" s="47"/>
      <c r="G81" s="47" t="s">
        <v>17</v>
      </c>
      <c r="I81" s="58">
        <v>13</v>
      </c>
      <c r="J81" s="93">
        <v>7</v>
      </c>
      <c r="K81" s="93">
        <v>22</v>
      </c>
      <c r="L81" s="136">
        <f t="shared" si="29"/>
        <v>29</v>
      </c>
      <c r="M81" s="93">
        <v>0</v>
      </c>
      <c r="O81" s="18"/>
      <c r="P81" s="18"/>
      <c r="Q81" s="46"/>
      <c r="R81" s="46"/>
      <c r="S81" s="66">
        <v>8</v>
      </c>
      <c r="T81" s="41" t="s">
        <v>408</v>
      </c>
      <c r="Z81" s="43">
        <v>1</v>
      </c>
      <c r="AA81" s="43">
        <v>0</v>
      </c>
      <c r="AB81" s="43">
        <v>0</v>
      </c>
      <c r="AC81" s="43">
        <f t="shared" ref="AC81" si="31">+AA81+AB81</f>
        <v>0</v>
      </c>
      <c r="AD81" s="43">
        <v>0</v>
      </c>
      <c r="AF81" s="66">
        <v>8.5</v>
      </c>
      <c r="AG81" s="41" t="s">
        <v>424</v>
      </c>
      <c r="AH81" s="18"/>
      <c r="AI81" s="18"/>
      <c r="AJ81" s="18"/>
      <c r="AK81" s="18"/>
      <c r="AL81" s="18"/>
      <c r="AM81" s="43">
        <v>7</v>
      </c>
      <c r="AN81" s="43">
        <v>1</v>
      </c>
      <c r="AO81" s="43">
        <v>2</v>
      </c>
      <c r="AP81" s="43">
        <f t="shared" si="30"/>
        <v>3</v>
      </c>
      <c r="AQ81" s="43">
        <v>4</v>
      </c>
      <c r="AR81" s="46"/>
    </row>
    <row r="82" spans="1:44" ht="15.75" customHeight="1" x14ac:dyDescent="0.25">
      <c r="A82" s="46"/>
      <c r="B82" s="18"/>
      <c r="C82" s="18"/>
      <c r="D82" s="47" t="s">
        <v>158</v>
      </c>
      <c r="E82" s="47"/>
      <c r="F82" s="47"/>
      <c r="G82" s="47" t="s">
        <v>179</v>
      </c>
      <c r="I82" s="58">
        <v>14</v>
      </c>
      <c r="J82" s="93">
        <v>19</v>
      </c>
      <c r="K82" s="93">
        <v>7</v>
      </c>
      <c r="L82" s="136">
        <f t="shared" si="29"/>
        <v>26</v>
      </c>
      <c r="M82" s="93">
        <v>2</v>
      </c>
      <c r="O82" s="18"/>
      <c r="P82" s="18"/>
      <c r="Q82" s="46"/>
      <c r="R82" s="46"/>
      <c r="S82" s="66">
        <v>7.5</v>
      </c>
      <c r="T82" s="41" t="s">
        <v>334</v>
      </c>
      <c r="Z82" s="43">
        <v>6</v>
      </c>
      <c r="AA82" s="43">
        <v>1</v>
      </c>
      <c r="AB82" s="43">
        <v>2</v>
      </c>
      <c r="AC82" s="43">
        <f>+AA82+AB82</f>
        <v>3</v>
      </c>
      <c r="AD82" s="43">
        <v>4</v>
      </c>
      <c r="AF82" s="66">
        <v>8</v>
      </c>
      <c r="AG82" s="41" t="s">
        <v>556</v>
      </c>
      <c r="AM82" s="43">
        <v>2</v>
      </c>
      <c r="AN82" s="43">
        <v>0</v>
      </c>
      <c r="AO82" s="43">
        <v>0</v>
      </c>
      <c r="AP82" s="43">
        <f t="shared" si="30"/>
        <v>0</v>
      </c>
      <c r="AQ82" s="43">
        <v>0</v>
      </c>
      <c r="AR82" s="46"/>
    </row>
    <row r="83" spans="1:44" ht="15.75" customHeight="1" x14ac:dyDescent="0.25">
      <c r="A83" s="46"/>
      <c r="C83" s="18"/>
      <c r="D83" s="47" t="s">
        <v>91</v>
      </c>
      <c r="E83" s="47"/>
      <c r="F83" s="47"/>
      <c r="G83" s="47" t="s">
        <v>309</v>
      </c>
      <c r="I83" s="58">
        <v>13</v>
      </c>
      <c r="J83" s="93">
        <v>12</v>
      </c>
      <c r="K83" s="93">
        <v>12</v>
      </c>
      <c r="L83" s="136">
        <f t="shared" si="29"/>
        <v>24</v>
      </c>
      <c r="M83" s="93">
        <v>0</v>
      </c>
      <c r="Q83" s="46"/>
      <c r="R83" s="46"/>
      <c r="S83" s="66">
        <v>6</v>
      </c>
      <c r="T83" s="41" t="s">
        <v>367</v>
      </c>
      <c r="Z83" s="43">
        <v>3</v>
      </c>
      <c r="AA83" s="43">
        <v>0</v>
      </c>
      <c r="AB83" s="43">
        <v>0</v>
      </c>
      <c r="AC83" s="43">
        <f t="shared" ref="AC83:AC85" si="32">+AA83+AB83</f>
        <v>0</v>
      </c>
      <c r="AD83" s="43">
        <v>0</v>
      </c>
      <c r="AF83" s="66">
        <v>8.5</v>
      </c>
      <c r="AG83" s="41" t="s">
        <v>481</v>
      </c>
      <c r="AH83" s="18"/>
      <c r="AI83" s="18"/>
      <c r="AJ83" s="18"/>
      <c r="AK83" s="18"/>
      <c r="AL83" s="18"/>
      <c r="AM83" s="43">
        <v>2</v>
      </c>
      <c r="AN83" s="43">
        <v>1</v>
      </c>
      <c r="AO83" s="43">
        <v>0</v>
      </c>
      <c r="AP83" s="43">
        <f>+AN83+AO83</f>
        <v>1</v>
      </c>
      <c r="AQ83" s="43">
        <v>0</v>
      </c>
      <c r="AR83" s="46"/>
    </row>
    <row r="84" spans="1:44" ht="15.75" customHeight="1" x14ac:dyDescent="0.25">
      <c r="A84" s="46"/>
      <c r="C84" s="18"/>
      <c r="D84" s="47" t="s">
        <v>165</v>
      </c>
      <c r="E84" s="47"/>
      <c r="F84" s="47"/>
      <c r="G84" s="47" t="s">
        <v>308</v>
      </c>
      <c r="I84" s="58">
        <v>13</v>
      </c>
      <c r="J84" s="93">
        <v>13</v>
      </c>
      <c r="K84" s="93">
        <v>9</v>
      </c>
      <c r="L84" s="136">
        <f t="shared" si="29"/>
        <v>22</v>
      </c>
      <c r="M84" s="93">
        <v>4</v>
      </c>
      <c r="Q84" s="46"/>
      <c r="R84" s="46"/>
      <c r="S84" s="66">
        <v>6.5</v>
      </c>
      <c r="T84" s="41" t="s">
        <v>427</v>
      </c>
      <c r="Z84" s="43">
        <v>4</v>
      </c>
      <c r="AA84" s="43">
        <v>0</v>
      </c>
      <c r="AB84" s="43">
        <v>0</v>
      </c>
      <c r="AC84" s="43">
        <f t="shared" si="32"/>
        <v>0</v>
      </c>
      <c r="AD84" s="43">
        <v>0</v>
      </c>
      <c r="AF84" s="66">
        <v>9.5</v>
      </c>
      <c r="AG84" s="41" t="s">
        <v>404</v>
      </c>
      <c r="AH84" s="18"/>
      <c r="AI84" s="18"/>
      <c r="AJ84" s="18"/>
      <c r="AK84" s="18"/>
      <c r="AL84" s="18"/>
      <c r="AM84" s="43">
        <v>2</v>
      </c>
      <c r="AN84" s="43">
        <v>3</v>
      </c>
      <c r="AO84" s="43">
        <v>0</v>
      </c>
      <c r="AP84" s="43">
        <f>+AN84+AO84</f>
        <v>3</v>
      </c>
      <c r="AQ84" s="43">
        <v>0</v>
      </c>
      <c r="AR84" s="46"/>
    </row>
    <row r="85" spans="1:44" ht="15.75" customHeight="1" x14ac:dyDescent="0.25">
      <c r="A85" s="46"/>
      <c r="C85" s="18"/>
      <c r="D85" s="47" t="s">
        <v>150</v>
      </c>
      <c r="E85" s="47"/>
      <c r="F85" s="47"/>
      <c r="G85" s="47" t="s">
        <v>177</v>
      </c>
      <c r="I85" s="58">
        <v>14</v>
      </c>
      <c r="J85" s="93">
        <v>10</v>
      </c>
      <c r="K85" s="93">
        <v>12</v>
      </c>
      <c r="L85" s="136">
        <f t="shared" si="29"/>
        <v>22</v>
      </c>
      <c r="M85" s="93">
        <v>4</v>
      </c>
      <c r="Q85" s="46"/>
      <c r="R85" s="46"/>
      <c r="S85" s="66">
        <v>6.5</v>
      </c>
      <c r="T85" s="41" t="s">
        <v>433</v>
      </c>
      <c r="Z85" s="43">
        <v>6</v>
      </c>
      <c r="AA85" s="43">
        <v>0</v>
      </c>
      <c r="AB85" s="43">
        <v>2</v>
      </c>
      <c r="AC85" s="43">
        <f t="shared" si="32"/>
        <v>2</v>
      </c>
      <c r="AD85" s="43">
        <v>0</v>
      </c>
      <c r="AF85" s="66">
        <v>9</v>
      </c>
      <c r="AG85" s="41" t="s">
        <v>189</v>
      </c>
      <c r="AH85" s="18"/>
      <c r="AI85" s="18"/>
      <c r="AJ85" s="18"/>
      <c r="AK85" s="18"/>
      <c r="AL85" s="18"/>
      <c r="AM85" s="43">
        <v>8</v>
      </c>
      <c r="AN85" s="43">
        <v>3</v>
      </c>
      <c r="AO85" s="43">
        <v>5</v>
      </c>
      <c r="AP85" s="43">
        <f>+AN85+AO85</f>
        <v>8</v>
      </c>
      <c r="AQ85" s="43">
        <v>0</v>
      </c>
      <c r="AR85" s="46"/>
    </row>
    <row r="86" spans="1:44" ht="15.75" customHeight="1" x14ac:dyDescent="0.25">
      <c r="A86" s="46"/>
      <c r="C86" s="18"/>
      <c r="D86" s="47" t="s">
        <v>35</v>
      </c>
      <c r="E86" s="47"/>
      <c r="F86" s="47"/>
      <c r="G86" s="47" t="s">
        <v>308</v>
      </c>
      <c r="I86" s="58">
        <v>12</v>
      </c>
      <c r="J86" s="93">
        <v>6</v>
      </c>
      <c r="K86" s="93">
        <v>12</v>
      </c>
      <c r="L86" s="136">
        <f t="shared" si="29"/>
        <v>18</v>
      </c>
      <c r="M86" s="93">
        <v>0</v>
      </c>
      <c r="Q86" s="51"/>
      <c r="R86" s="51"/>
      <c r="S86" s="66">
        <v>8</v>
      </c>
      <c r="T86" s="41" t="s">
        <v>401</v>
      </c>
      <c r="Z86" s="43">
        <v>7</v>
      </c>
      <c r="AA86" s="43">
        <v>10</v>
      </c>
      <c r="AB86" s="43">
        <v>5</v>
      </c>
      <c r="AC86" s="43">
        <f>+AA86+AB86</f>
        <v>15</v>
      </c>
      <c r="AD86" s="43">
        <v>0</v>
      </c>
      <c r="AF86" s="66">
        <v>7</v>
      </c>
      <c r="AG86" s="41" t="s">
        <v>267</v>
      </c>
      <c r="AH86" s="18"/>
      <c r="AI86" s="18"/>
      <c r="AJ86" s="18"/>
      <c r="AK86" s="18"/>
      <c r="AL86" s="18"/>
      <c r="AM86" s="43">
        <v>11</v>
      </c>
      <c r="AN86" s="43">
        <v>5</v>
      </c>
      <c r="AO86" s="43">
        <v>4</v>
      </c>
      <c r="AP86" s="43">
        <f>+AN86+AO86</f>
        <v>9</v>
      </c>
      <c r="AQ86" s="43">
        <v>2</v>
      </c>
      <c r="AR86" s="51"/>
    </row>
    <row r="87" spans="1:44" ht="15.75" customHeight="1" x14ac:dyDescent="0.25">
      <c r="A87" s="46"/>
      <c r="C87" s="18"/>
      <c r="D87" s="47" t="s">
        <v>37</v>
      </c>
      <c r="E87" s="47"/>
      <c r="F87" s="47"/>
      <c r="G87" s="47" t="s">
        <v>179</v>
      </c>
      <c r="I87" s="58">
        <v>14</v>
      </c>
      <c r="J87" s="93">
        <v>4</v>
      </c>
      <c r="K87" s="93">
        <v>13</v>
      </c>
      <c r="L87" s="136">
        <f t="shared" si="29"/>
        <v>17</v>
      </c>
      <c r="M87" s="93">
        <v>2</v>
      </c>
      <c r="Q87" s="51"/>
      <c r="R87" s="51"/>
      <c r="S87" s="66">
        <v>8</v>
      </c>
      <c r="T87" s="41" t="s">
        <v>397</v>
      </c>
      <c r="Z87" s="43">
        <v>3</v>
      </c>
      <c r="AA87" s="43">
        <v>1</v>
      </c>
      <c r="AB87" s="43">
        <v>1</v>
      </c>
      <c r="AC87" s="43">
        <f>+AA87+AB87</f>
        <v>2</v>
      </c>
      <c r="AD87" s="43">
        <v>0</v>
      </c>
      <c r="AF87" s="66">
        <v>9</v>
      </c>
      <c r="AG87" s="41" t="s">
        <v>207</v>
      </c>
      <c r="AH87" s="18"/>
      <c r="AI87" s="18"/>
      <c r="AJ87" s="18"/>
      <c r="AK87" s="18"/>
      <c r="AL87" s="18"/>
      <c r="AM87" s="43">
        <v>3</v>
      </c>
      <c r="AN87" s="43">
        <v>2</v>
      </c>
      <c r="AO87" s="43">
        <v>0</v>
      </c>
      <c r="AP87" s="43">
        <f>+AN87+AO87</f>
        <v>2</v>
      </c>
      <c r="AQ87" s="43">
        <v>0</v>
      </c>
      <c r="AR87" s="51"/>
    </row>
    <row r="88" spans="1:44" ht="15.75" customHeight="1" x14ac:dyDescent="0.25">
      <c r="A88" s="46"/>
      <c r="C88" s="18"/>
      <c r="D88" s="47" t="s">
        <v>112</v>
      </c>
      <c r="E88" s="47"/>
      <c r="F88" s="47"/>
      <c r="G88" s="47" t="s">
        <v>309</v>
      </c>
      <c r="I88" s="58">
        <v>13</v>
      </c>
      <c r="J88" s="93">
        <v>10</v>
      </c>
      <c r="K88" s="93">
        <v>5</v>
      </c>
      <c r="L88" s="136">
        <f t="shared" si="29"/>
        <v>15</v>
      </c>
      <c r="M88" s="93">
        <v>4</v>
      </c>
      <c r="Q88" s="51"/>
      <c r="R88" s="51"/>
      <c r="S88" s="66">
        <v>8</v>
      </c>
      <c r="T88" s="41" t="s">
        <v>479</v>
      </c>
      <c r="Z88" s="43">
        <v>5</v>
      </c>
      <c r="AA88" s="43">
        <v>7</v>
      </c>
      <c r="AB88" s="43">
        <v>4</v>
      </c>
      <c r="AC88" s="43">
        <f>+AA88+AB88</f>
        <v>11</v>
      </c>
      <c r="AD88" s="43">
        <v>0</v>
      </c>
      <c r="AF88" s="66">
        <v>8</v>
      </c>
      <c r="AG88" s="41" t="s">
        <v>296</v>
      </c>
      <c r="AM88" s="43">
        <v>2</v>
      </c>
      <c r="AN88" s="43">
        <v>0</v>
      </c>
      <c r="AO88" s="43">
        <v>1</v>
      </c>
      <c r="AP88" s="43">
        <f t="shared" ref="AP88:AP98" si="33">+AN88+AO88</f>
        <v>1</v>
      </c>
      <c r="AQ88" s="43">
        <v>0</v>
      </c>
      <c r="AR88" s="51"/>
    </row>
    <row r="89" spans="1:44" ht="15.75" customHeight="1" x14ac:dyDescent="0.25">
      <c r="A89" s="46"/>
      <c r="C89" s="18"/>
      <c r="D89" s="47" t="s">
        <v>73</v>
      </c>
      <c r="E89" s="47"/>
      <c r="F89" s="47"/>
      <c r="G89" s="47" t="s">
        <v>307</v>
      </c>
      <c r="I89" s="58">
        <v>11</v>
      </c>
      <c r="J89" s="93">
        <v>7</v>
      </c>
      <c r="K89" s="93">
        <v>7</v>
      </c>
      <c r="L89" s="136">
        <f t="shared" si="29"/>
        <v>14</v>
      </c>
      <c r="M89" s="93">
        <v>2</v>
      </c>
      <c r="Q89" s="54"/>
      <c r="R89" s="54"/>
      <c r="S89" s="66">
        <v>6.5</v>
      </c>
      <c r="T89" s="41" t="s">
        <v>531</v>
      </c>
      <c r="Z89" s="43">
        <v>3</v>
      </c>
      <c r="AA89" s="43">
        <v>1</v>
      </c>
      <c r="AB89" s="43">
        <v>1</v>
      </c>
      <c r="AC89" s="43">
        <f t="shared" ref="AC89" si="34">+AA89+AB89</f>
        <v>2</v>
      </c>
      <c r="AD89" s="43">
        <v>0</v>
      </c>
      <c r="AF89" s="66">
        <v>6</v>
      </c>
      <c r="AG89" s="41" t="s">
        <v>305</v>
      </c>
      <c r="AM89" s="43">
        <v>11</v>
      </c>
      <c r="AN89" s="43">
        <v>0</v>
      </c>
      <c r="AO89" s="43">
        <v>0</v>
      </c>
      <c r="AP89" s="43">
        <f t="shared" si="33"/>
        <v>0</v>
      </c>
      <c r="AQ89" s="43">
        <v>0</v>
      </c>
      <c r="AR89" s="54"/>
    </row>
    <row r="90" spans="1:44" ht="15.75" customHeight="1" x14ac:dyDescent="0.25">
      <c r="A90" s="46"/>
      <c r="C90" s="18"/>
      <c r="D90" s="47" t="s">
        <v>43</v>
      </c>
      <c r="E90" s="47"/>
      <c r="F90" s="47"/>
      <c r="G90" s="47" t="s">
        <v>307</v>
      </c>
      <c r="I90" s="58">
        <v>12</v>
      </c>
      <c r="J90" s="93">
        <v>6</v>
      </c>
      <c r="K90" s="93">
        <v>8</v>
      </c>
      <c r="L90" s="136">
        <f t="shared" si="29"/>
        <v>14</v>
      </c>
      <c r="M90" s="93">
        <v>0</v>
      </c>
      <c r="Q90" s="54"/>
      <c r="R90" s="54"/>
      <c r="S90" s="66">
        <v>7</v>
      </c>
      <c r="T90" s="41" t="s">
        <v>423</v>
      </c>
      <c r="Z90" s="43">
        <v>1</v>
      </c>
      <c r="AA90" s="43">
        <v>0</v>
      </c>
      <c r="AB90" s="43">
        <v>0</v>
      </c>
      <c r="AC90" s="43">
        <f>+AA90+AB90</f>
        <v>0</v>
      </c>
      <c r="AD90" s="43">
        <v>0</v>
      </c>
      <c r="AF90" s="66">
        <v>7</v>
      </c>
      <c r="AG90" s="41" t="s">
        <v>369</v>
      </c>
      <c r="AM90" s="43">
        <v>4</v>
      </c>
      <c r="AN90" s="43">
        <v>2</v>
      </c>
      <c r="AO90" s="43">
        <v>4</v>
      </c>
      <c r="AP90" s="43">
        <f t="shared" si="33"/>
        <v>6</v>
      </c>
      <c r="AQ90" s="43">
        <v>0</v>
      </c>
      <c r="AR90" s="54"/>
    </row>
    <row r="91" spans="1:44" ht="15.75" customHeight="1" x14ac:dyDescent="0.25">
      <c r="A91" s="46"/>
      <c r="C91" s="18"/>
      <c r="D91" s="47" t="s">
        <v>72</v>
      </c>
      <c r="E91" s="47"/>
      <c r="F91" s="47"/>
      <c r="G91" s="47" t="s">
        <v>306</v>
      </c>
      <c r="I91" s="58">
        <v>12</v>
      </c>
      <c r="J91" s="93">
        <v>7</v>
      </c>
      <c r="K91" s="93">
        <v>6</v>
      </c>
      <c r="L91" s="136">
        <f t="shared" si="29"/>
        <v>13</v>
      </c>
      <c r="M91" s="93">
        <v>0</v>
      </c>
      <c r="Q91" s="54"/>
      <c r="R91" s="54"/>
      <c r="S91" s="66">
        <v>8</v>
      </c>
      <c r="T91" s="41" t="s">
        <v>398</v>
      </c>
      <c r="Z91" s="43">
        <v>3</v>
      </c>
      <c r="AA91" s="43">
        <v>1</v>
      </c>
      <c r="AB91" s="43">
        <v>0</v>
      </c>
      <c r="AC91" s="43">
        <f t="shared" ref="AC91" si="35">+AA91+AB91</f>
        <v>1</v>
      </c>
      <c r="AD91" s="43">
        <v>0</v>
      </c>
      <c r="AF91" s="66">
        <v>8.5</v>
      </c>
      <c r="AG91" s="41" t="s">
        <v>428</v>
      </c>
      <c r="AM91" s="43">
        <v>2</v>
      </c>
      <c r="AN91" s="43">
        <v>0</v>
      </c>
      <c r="AO91" s="43">
        <v>0</v>
      </c>
      <c r="AP91" s="43">
        <f t="shared" si="33"/>
        <v>0</v>
      </c>
      <c r="AQ91" s="43">
        <v>0</v>
      </c>
      <c r="AR91" s="54"/>
    </row>
    <row r="92" spans="1:44" ht="15.75" customHeight="1" x14ac:dyDescent="0.25">
      <c r="A92" s="46"/>
      <c r="C92" s="18"/>
      <c r="D92" s="47" t="s">
        <v>134</v>
      </c>
      <c r="E92" s="47"/>
      <c r="F92" s="47"/>
      <c r="G92" s="47" t="s">
        <v>179</v>
      </c>
      <c r="I92" s="58">
        <v>12</v>
      </c>
      <c r="J92" s="93">
        <v>7</v>
      </c>
      <c r="K92" s="93">
        <v>5</v>
      </c>
      <c r="L92" s="136">
        <f t="shared" si="29"/>
        <v>12</v>
      </c>
      <c r="M92" s="93">
        <v>0</v>
      </c>
      <c r="Q92" s="54"/>
      <c r="R92" s="54"/>
      <c r="S92" s="66">
        <v>7</v>
      </c>
      <c r="T92" s="41" t="s">
        <v>422</v>
      </c>
      <c r="Z92" s="43">
        <v>2</v>
      </c>
      <c r="AA92" s="43">
        <v>0</v>
      </c>
      <c r="AB92" s="43">
        <v>1</v>
      </c>
      <c r="AC92" s="43">
        <f>+AA92+AB92</f>
        <v>1</v>
      </c>
      <c r="AD92" s="43">
        <v>0</v>
      </c>
      <c r="AF92" s="66">
        <v>7</v>
      </c>
      <c r="AG92" s="41" t="s">
        <v>298</v>
      </c>
      <c r="AH92" s="18"/>
      <c r="AI92" s="18"/>
      <c r="AJ92" s="18"/>
      <c r="AK92" s="18"/>
      <c r="AL92" s="18"/>
      <c r="AM92" s="43">
        <v>4</v>
      </c>
      <c r="AN92" s="43">
        <v>0</v>
      </c>
      <c r="AO92" s="43">
        <v>0</v>
      </c>
      <c r="AP92" s="43">
        <f t="shared" si="33"/>
        <v>0</v>
      </c>
      <c r="AQ92" s="43">
        <v>0</v>
      </c>
      <c r="AR92" s="54"/>
    </row>
    <row r="93" spans="1:44" ht="15.75" customHeight="1" x14ac:dyDescent="0.25">
      <c r="A93" s="46"/>
      <c r="C93" s="18"/>
      <c r="D93" s="47" t="s">
        <v>161</v>
      </c>
      <c r="E93" s="47"/>
      <c r="F93" s="47"/>
      <c r="G93" s="47" t="s">
        <v>177</v>
      </c>
      <c r="I93" s="58">
        <v>14</v>
      </c>
      <c r="J93" s="93">
        <v>5</v>
      </c>
      <c r="K93" s="93">
        <v>7</v>
      </c>
      <c r="L93" s="136">
        <f t="shared" si="29"/>
        <v>12</v>
      </c>
      <c r="M93" s="93">
        <v>0</v>
      </c>
      <c r="Q93" s="54"/>
      <c r="R93" s="54"/>
      <c r="S93" s="66">
        <v>7.5</v>
      </c>
      <c r="T93" s="41" t="s">
        <v>396</v>
      </c>
      <c r="Z93" s="43">
        <v>2</v>
      </c>
      <c r="AA93" s="43">
        <v>0</v>
      </c>
      <c r="AB93" s="43">
        <v>0</v>
      </c>
      <c r="AC93" s="43">
        <f>+AA93+AB93</f>
        <v>0</v>
      </c>
      <c r="AD93" s="43">
        <v>0</v>
      </c>
      <c r="AF93" s="66">
        <v>8.5</v>
      </c>
      <c r="AG93" s="41" t="s">
        <v>297</v>
      </c>
      <c r="AM93" s="43">
        <v>2</v>
      </c>
      <c r="AN93" s="43">
        <v>0</v>
      </c>
      <c r="AO93" s="43">
        <v>1</v>
      </c>
      <c r="AP93" s="43">
        <f t="shared" si="33"/>
        <v>1</v>
      </c>
      <c r="AQ93" s="43">
        <v>0</v>
      </c>
      <c r="AR93" s="54"/>
    </row>
    <row r="94" spans="1:44" ht="15.75" customHeight="1" x14ac:dyDescent="0.25">
      <c r="A94" s="46"/>
      <c r="C94" s="18"/>
      <c r="D94" s="47" t="s">
        <v>188</v>
      </c>
      <c r="E94" s="47"/>
      <c r="F94" s="47"/>
      <c r="G94" s="47" t="s">
        <v>308</v>
      </c>
      <c r="I94" s="58">
        <v>14</v>
      </c>
      <c r="J94" s="93">
        <v>4</v>
      </c>
      <c r="K94" s="93">
        <v>7</v>
      </c>
      <c r="L94" s="136">
        <f t="shared" si="29"/>
        <v>11</v>
      </c>
      <c r="M94" s="93">
        <v>0</v>
      </c>
      <c r="Q94" s="54"/>
      <c r="R94" s="54"/>
      <c r="S94" s="66">
        <v>6.5</v>
      </c>
      <c r="T94" s="41" t="s">
        <v>242</v>
      </c>
      <c r="U94" s="18"/>
      <c r="V94" s="18"/>
      <c r="W94" s="18"/>
      <c r="X94" s="18"/>
      <c r="Y94" s="18"/>
      <c r="Z94" s="43">
        <v>13</v>
      </c>
      <c r="AA94" s="43">
        <v>2</v>
      </c>
      <c r="AB94" s="43">
        <v>3</v>
      </c>
      <c r="AC94" s="43">
        <f>+AA94+AB94</f>
        <v>5</v>
      </c>
      <c r="AD94" s="43">
        <v>0</v>
      </c>
      <c r="AF94" s="66">
        <v>7.5</v>
      </c>
      <c r="AG94" s="41" t="s">
        <v>407</v>
      </c>
      <c r="AM94" s="43">
        <v>1</v>
      </c>
      <c r="AN94" s="43">
        <v>0</v>
      </c>
      <c r="AO94" s="43">
        <v>0</v>
      </c>
      <c r="AP94" s="43">
        <f t="shared" si="33"/>
        <v>0</v>
      </c>
      <c r="AQ94" s="43">
        <v>0</v>
      </c>
      <c r="AR94" s="54"/>
    </row>
    <row r="95" spans="1:44" ht="15.75" customHeight="1" x14ac:dyDescent="0.25">
      <c r="A95" s="46"/>
      <c r="C95" s="18"/>
      <c r="D95" s="47" t="s">
        <v>137</v>
      </c>
      <c r="E95" s="47"/>
      <c r="F95" s="47"/>
      <c r="G95" s="47" t="s">
        <v>307</v>
      </c>
      <c r="I95" s="58">
        <v>12</v>
      </c>
      <c r="J95" s="93">
        <v>6</v>
      </c>
      <c r="K95" s="93">
        <v>4</v>
      </c>
      <c r="L95" s="136">
        <f t="shared" si="29"/>
        <v>10</v>
      </c>
      <c r="M95" s="93">
        <v>6</v>
      </c>
      <c r="Q95" s="54"/>
      <c r="R95" s="54"/>
      <c r="S95" s="66">
        <v>8</v>
      </c>
      <c r="T95" s="41" t="s">
        <v>458</v>
      </c>
      <c r="Z95" s="43">
        <v>4</v>
      </c>
      <c r="AA95" s="43">
        <v>5</v>
      </c>
      <c r="AB95" s="43">
        <v>0</v>
      </c>
      <c r="AC95" s="43">
        <f t="shared" ref="AC95:AC96" si="36">+AA95+AB95</f>
        <v>5</v>
      </c>
      <c r="AD95" s="43">
        <v>0</v>
      </c>
      <c r="AF95" s="66">
        <v>6</v>
      </c>
      <c r="AG95" s="41" t="s">
        <v>163</v>
      </c>
      <c r="AH95" s="18"/>
      <c r="AI95" s="18"/>
      <c r="AJ95" s="18"/>
      <c r="AK95" s="18"/>
      <c r="AL95" s="18"/>
      <c r="AM95" s="43">
        <v>2</v>
      </c>
      <c r="AN95" s="43">
        <v>0</v>
      </c>
      <c r="AO95" s="43">
        <v>1</v>
      </c>
      <c r="AP95" s="43">
        <f t="shared" si="33"/>
        <v>1</v>
      </c>
      <c r="AQ95" s="43">
        <v>0</v>
      </c>
      <c r="AR95" s="54"/>
    </row>
    <row r="96" spans="1:44" ht="15.75" customHeight="1" x14ac:dyDescent="0.25">
      <c r="A96" s="46"/>
      <c r="C96" s="18"/>
      <c r="D96" s="47"/>
      <c r="E96" s="47"/>
      <c r="F96" s="47"/>
      <c r="G96" s="32"/>
      <c r="H96" s="48"/>
      <c r="I96" s="58"/>
      <c r="J96" s="58"/>
      <c r="K96" s="93"/>
      <c r="M96" s="93"/>
      <c r="Q96" s="54"/>
      <c r="R96" s="54"/>
      <c r="S96" s="66">
        <v>8.5</v>
      </c>
      <c r="T96" s="41" t="s">
        <v>480</v>
      </c>
      <c r="Z96" s="43">
        <v>4</v>
      </c>
      <c r="AA96" s="43">
        <v>2</v>
      </c>
      <c r="AB96" s="43">
        <v>2</v>
      </c>
      <c r="AC96" s="43">
        <f t="shared" si="36"/>
        <v>4</v>
      </c>
      <c r="AD96" s="43">
        <v>0</v>
      </c>
      <c r="AF96" s="66">
        <v>9</v>
      </c>
      <c r="AG96" s="41" t="s">
        <v>497</v>
      </c>
      <c r="AM96" s="43">
        <v>2</v>
      </c>
      <c r="AN96" s="43">
        <v>2</v>
      </c>
      <c r="AO96" s="43">
        <v>0</v>
      </c>
      <c r="AP96" s="43">
        <f t="shared" si="33"/>
        <v>2</v>
      </c>
      <c r="AQ96" s="43">
        <v>0</v>
      </c>
      <c r="AR96" s="54"/>
    </row>
    <row r="97" spans="1:44" ht="15.75" customHeight="1" x14ac:dyDescent="0.25">
      <c r="A97" s="46"/>
      <c r="C97" s="18"/>
      <c r="D97" s="47"/>
      <c r="E97" s="47"/>
      <c r="F97" s="47"/>
      <c r="G97" s="32"/>
      <c r="H97" s="48"/>
      <c r="I97" s="58"/>
      <c r="J97" s="58"/>
      <c r="K97" s="93"/>
      <c r="M97" s="93"/>
      <c r="Q97" s="54"/>
      <c r="R97" s="54"/>
      <c r="S97" s="66">
        <v>7</v>
      </c>
      <c r="T97" s="41" t="s">
        <v>266</v>
      </c>
      <c r="U97" s="18"/>
      <c r="V97" s="18"/>
      <c r="W97" s="18"/>
      <c r="X97" s="18"/>
      <c r="Y97" s="18"/>
      <c r="Z97" s="43">
        <v>1</v>
      </c>
      <c r="AA97" s="43">
        <v>0</v>
      </c>
      <c r="AB97" s="43">
        <v>2</v>
      </c>
      <c r="AC97" s="43">
        <f>+AA97+AB97</f>
        <v>2</v>
      </c>
      <c r="AD97" s="43">
        <v>0</v>
      </c>
      <c r="AF97" s="66">
        <v>6.5</v>
      </c>
      <c r="AG97" s="41" t="s">
        <v>171</v>
      </c>
      <c r="AM97" s="43">
        <v>12</v>
      </c>
      <c r="AN97" s="43">
        <v>1</v>
      </c>
      <c r="AO97" s="43">
        <v>1</v>
      </c>
      <c r="AP97" s="43">
        <f t="shared" si="33"/>
        <v>2</v>
      </c>
      <c r="AQ97" s="43">
        <v>0</v>
      </c>
      <c r="AR97" s="54"/>
    </row>
    <row r="98" spans="1:44" ht="15.75" customHeight="1" thickBot="1" x14ac:dyDescent="0.3">
      <c r="A98" s="46"/>
      <c r="C98" s="18"/>
      <c r="D98" s="14" t="s">
        <v>147</v>
      </c>
      <c r="E98" s="14"/>
      <c r="F98" s="14"/>
      <c r="G98" s="16" t="s">
        <v>2</v>
      </c>
      <c r="H98" s="16"/>
      <c r="I98" s="16" t="s">
        <v>4</v>
      </c>
      <c r="J98" s="16" t="s">
        <v>30</v>
      </c>
      <c r="K98" s="16" t="s">
        <v>31</v>
      </c>
      <c r="L98" s="16" t="s">
        <v>32</v>
      </c>
      <c r="M98" s="153" t="s">
        <v>3</v>
      </c>
      <c r="Q98" s="54"/>
      <c r="R98" s="54"/>
      <c r="S98" s="66">
        <v>9</v>
      </c>
      <c r="T98" s="41" t="s">
        <v>431</v>
      </c>
      <c r="Z98" s="43">
        <v>4</v>
      </c>
      <c r="AA98" s="43">
        <v>1</v>
      </c>
      <c r="AB98" s="43">
        <v>1</v>
      </c>
      <c r="AC98" s="43">
        <f t="shared" ref="AC98" si="37">+AA98+AB98</f>
        <v>2</v>
      </c>
      <c r="AD98" s="43">
        <v>0</v>
      </c>
      <c r="AF98" s="66">
        <v>6</v>
      </c>
      <c r="AG98" s="41" t="s">
        <v>459</v>
      </c>
      <c r="AM98" s="43">
        <v>2</v>
      </c>
      <c r="AN98" s="43">
        <v>0</v>
      </c>
      <c r="AO98" s="43">
        <v>0</v>
      </c>
      <c r="AP98" s="43">
        <f t="shared" si="33"/>
        <v>0</v>
      </c>
      <c r="AQ98" s="43">
        <v>0</v>
      </c>
      <c r="AR98" s="54"/>
    </row>
    <row r="99" spans="1:44" ht="15.75" customHeight="1" thickBot="1" x14ac:dyDescent="0.3">
      <c r="A99" s="46"/>
      <c r="C99" s="18"/>
      <c r="D99" s="47" t="s">
        <v>71</v>
      </c>
      <c r="E99" s="47"/>
      <c r="F99" s="47"/>
      <c r="G99" s="47" t="s">
        <v>17</v>
      </c>
      <c r="I99" s="58">
        <v>12</v>
      </c>
      <c r="J99" s="93">
        <v>17</v>
      </c>
      <c r="K99" s="93">
        <v>16</v>
      </c>
      <c r="L99" s="58">
        <f t="shared" ref="L99:L109" si="38">+J99+K99</f>
        <v>33</v>
      </c>
      <c r="M99" s="136">
        <v>6</v>
      </c>
      <c r="Q99" s="54"/>
      <c r="R99" s="54"/>
      <c r="S99" s="82"/>
      <c r="T99" s="83" t="s">
        <v>164</v>
      </c>
      <c r="U99" s="22"/>
      <c r="V99" s="22"/>
      <c r="W99" s="22"/>
      <c r="X99" s="22"/>
      <c r="Y99" s="22"/>
      <c r="Z99" s="68">
        <f>SUM(Z77:Z98)</f>
        <v>91</v>
      </c>
      <c r="AA99" s="68">
        <f>SUM(AA77:AA98)</f>
        <v>39</v>
      </c>
      <c r="AB99" s="68">
        <f>SUM(AB77:AB98)</f>
        <v>28</v>
      </c>
      <c r="AC99" s="68">
        <f>SUM(AC77:AC98)</f>
        <v>67</v>
      </c>
      <c r="AD99" s="68">
        <f>SUM(AD77:AD98)</f>
        <v>6</v>
      </c>
      <c r="AE99" s="1"/>
      <c r="AF99" s="66">
        <v>8.5</v>
      </c>
      <c r="AG99" s="41" t="s">
        <v>587</v>
      </c>
      <c r="AM99" s="43">
        <v>1</v>
      </c>
      <c r="AN99" s="43">
        <v>0</v>
      </c>
      <c r="AO99" s="43">
        <v>0</v>
      </c>
      <c r="AP99" s="43">
        <f t="shared" ref="AP99" si="39">+AN99+AO99</f>
        <v>0</v>
      </c>
      <c r="AQ99" s="43">
        <v>0</v>
      </c>
      <c r="AR99" s="54"/>
    </row>
    <row r="100" spans="1:44" ht="15.75" customHeight="1" x14ac:dyDescent="0.25">
      <c r="A100" s="46"/>
      <c r="C100" s="18"/>
      <c r="D100" s="47" t="s">
        <v>137</v>
      </c>
      <c r="E100" s="47"/>
      <c r="F100" s="47"/>
      <c r="G100" s="47" t="s">
        <v>307</v>
      </c>
      <c r="I100" s="58">
        <v>12</v>
      </c>
      <c r="J100" s="93">
        <v>6</v>
      </c>
      <c r="K100" s="93">
        <v>4</v>
      </c>
      <c r="L100" s="58">
        <f t="shared" si="38"/>
        <v>10</v>
      </c>
      <c r="M100" s="136">
        <v>6</v>
      </c>
      <c r="Q100" s="54"/>
      <c r="R100" s="54"/>
      <c r="T100" s="76" t="s">
        <v>159</v>
      </c>
      <c r="Z100" s="58">
        <f>+Z99+AM100</f>
        <v>192</v>
      </c>
      <c r="AA100" s="58">
        <f>+AA99+AN100</f>
        <v>69</v>
      </c>
      <c r="AB100" s="58">
        <f>+AB99+AO100</f>
        <v>52</v>
      </c>
      <c r="AC100" s="58">
        <f>+AC99+AP100</f>
        <v>121</v>
      </c>
      <c r="AD100" s="58">
        <f>+AD99+AQ100</f>
        <v>20</v>
      </c>
      <c r="AF100" s="82"/>
      <c r="AG100" s="83" t="s">
        <v>164</v>
      </c>
      <c r="AH100" s="22"/>
      <c r="AI100" s="22"/>
      <c r="AJ100" s="22"/>
      <c r="AK100" s="22"/>
      <c r="AL100" s="22"/>
      <c r="AM100" s="68">
        <f>SUM(AM77:AM99)</f>
        <v>101</v>
      </c>
      <c r="AN100" s="68">
        <f t="shared" ref="AN100:AQ100" si="40">SUM(AN77:AN99)</f>
        <v>30</v>
      </c>
      <c r="AO100" s="68">
        <f t="shared" si="40"/>
        <v>24</v>
      </c>
      <c r="AP100" s="68">
        <f t="shared" si="40"/>
        <v>54</v>
      </c>
      <c r="AQ100" s="68">
        <f t="shared" si="40"/>
        <v>14</v>
      </c>
      <c r="AR100" s="54"/>
    </row>
    <row r="101" spans="1:44" ht="15.75" customHeight="1" x14ac:dyDescent="0.25">
      <c r="A101" s="46"/>
      <c r="C101" s="18"/>
      <c r="D101" s="47" t="s">
        <v>46</v>
      </c>
      <c r="E101" s="47"/>
      <c r="F101" s="47"/>
      <c r="G101" s="47" t="s">
        <v>177</v>
      </c>
      <c r="I101" s="58">
        <v>14</v>
      </c>
      <c r="J101" s="93">
        <v>2</v>
      </c>
      <c r="K101" s="93">
        <v>4</v>
      </c>
      <c r="L101" s="58">
        <f t="shared" si="38"/>
        <v>6</v>
      </c>
      <c r="M101" s="136">
        <v>6</v>
      </c>
      <c r="Q101" s="54"/>
      <c r="R101" s="54"/>
      <c r="AR101" s="54"/>
    </row>
    <row r="102" spans="1:44" ht="15.75" customHeight="1" thickBot="1" x14ac:dyDescent="0.3">
      <c r="A102" s="46"/>
      <c r="C102" s="18"/>
      <c r="D102" s="47" t="s">
        <v>153</v>
      </c>
      <c r="E102" s="47"/>
      <c r="F102" s="47"/>
      <c r="G102" s="47" t="s">
        <v>17</v>
      </c>
      <c r="I102" s="58">
        <v>11</v>
      </c>
      <c r="J102" s="93">
        <v>0</v>
      </c>
      <c r="K102" s="93">
        <v>3</v>
      </c>
      <c r="L102" s="58">
        <f t="shared" si="38"/>
        <v>3</v>
      </c>
      <c r="M102" s="136">
        <v>4</v>
      </c>
      <c r="Q102" s="54"/>
      <c r="R102" s="54"/>
      <c r="S102" s="67" t="s">
        <v>310</v>
      </c>
      <c r="T102" s="67" t="s">
        <v>313</v>
      </c>
      <c r="U102" s="67"/>
      <c r="V102" s="167"/>
      <c r="W102" s="167"/>
      <c r="X102" s="167"/>
      <c r="Y102" s="167"/>
      <c r="Z102" s="167" t="s">
        <v>4</v>
      </c>
      <c r="AA102" s="167" t="s">
        <v>30</v>
      </c>
      <c r="AB102" s="167" t="s">
        <v>31</v>
      </c>
      <c r="AC102" s="167" t="s">
        <v>32</v>
      </c>
      <c r="AD102" s="167" t="s">
        <v>3</v>
      </c>
      <c r="AF102" s="67" t="s">
        <v>310</v>
      </c>
      <c r="AG102" s="67" t="s">
        <v>313</v>
      </c>
      <c r="AH102" s="67"/>
      <c r="AI102" s="167"/>
      <c r="AJ102" s="167"/>
      <c r="AK102" s="167"/>
      <c r="AL102" s="167"/>
      <c r="AM102" s="167" t="s">
        <v>4</v>
      </c>
      <c r="AN102" s="167" t="s">
        <v>30</v>
      </c>
      <c r="AO102" s="167" t="s">
        <v>31</v>
      </c>
      <c r="AP102" s="167" t="s">
        <v>32</v>
      </c>
      <c r="AQ102" s="167" t="s">
        <v>3</v>
      </c>
      <c r="AR102" s="54"/>
    </row>
    <row r="103" spans="1:44" ht="15.75" customHeight="1" x14ac:dyDescent="0.25">
      <c r="A103" s="46"/>
      <c r="C103" s="18"/>
      <c r="D103" s="47" t="s">
        <v>165</v>
      </c>
      <c r="E103" s="47"/>
      <c r="F103" s="47"/>
      <c r="G103" s="47" t="s">
        <v>308</v>
      </c>
      <c r="I103" s="58">
        <v>13</v>
      </c>
      <c r="J103" s="93">
        <v>13</v>
      </c>
      <c r="K103" s="93">
        <v>9</v>
      </c>
      <c r="L103" s="58">
        <f t="shared" si="38"/>
        <v>22</v>
      </c>
      <c r="M103" s="136">
        <v>4</v>
      </c>
      <c r="Q103" s="54"/>
      <c r="R103" s="54"/>
      <c r="S103" s="66">
        <v>8</v>
      </c>
      <c r="T103" s="41" t="s">
        <v>45</v>
      </c>
      <c r="Z103" s="43">
        <v>1</v>
      </c>
      <c r="AA103" s="43">
        <v>1</v>
      </c>
      <c r="AB103" s="43">
        <v>0</v>
      </c>
      <c r="AC103" s="43">
        <f t="shared" ref="AC103:AC109" si="41">+AA103+AB103</f>
        <v>1</v>
      </c>
      <c r="AD103" s="43">
        <v>0</v>
      </c>
      <c r="AF103" s="66">
        <v>9</v>
      </c>
      <c r="AG103" s="76" t="s">
        <v>158</v>
      </c>
      <c r="AM103" s="43">
        <v>1</v>
      </c>
      <c r="AN103" s="43">
        <v>2</v>
      </c>
      <c r="AO103" s="43">
        <v>0</v>
      </c>
      <c r="AP103" s="43">
        <f t="shared" ref="AP103:AP105" si="42">+AN103+AO103</f>
        <v>2</v>
      </c>
      <c r="AQ103" s="43">
        <v>0</v>
      </c>
      <c r="AR103" s="54"/>
    </row>
    <row r="104" spans="1:44" ht="15.75" customHeight="1" x14ac:dyDescent="0.25">
      <c r="A104" s="46"/>
      <c r="C104" s="18"/>
      <c r="D104" s="47" t="s">
        <v>112</v>
      </c>
      <c r="E104" s="47"/>
      <c r="F104" s="47"/>
      <c r="G104" s="47" t="s">
        <v>309</v>
      </c>
      <c r="I104" s="58">
        <v>13</v>
      </c>
      <c r="J104" s="93">
        <v>10</v>
      </c>
      <c r="K104" s="93">
        <v>5</v>
      </c>
      <c r="L104" s="58">
        <f t="shared" si="38"/>
        <v>15</v>
      </c>
      <c r="M104" s="136">
        <v>4</v>
      </c>
      <c r="Q104" s="54"/>
      <c r="R104" s="54"/>
      <c r="S104" s="66">
        <v>6.5</v>
      </c>
      <c r="T104" s="41" t="s">
        <v>161</v>
      </c>
      <c r="Z104" s="43">
        <v>1</v>
      </c>
      <c r="AA104" s="43">
        <v>0</v>
      </c>
      <c r="AB104" s="43">
        <v>1</v>
      </c>
      <c r="AC104" s="43">
        <f t="shared" si="41"/>
        <v>1</v>
      </c>
      <c r="AD104" s="43">
        <v>0</v>
      </c>
      <c r="AF104" s="66">
        <v>9.5</v>
      </c>
      <c r="AG104" s="41" t="s">
        <v>166</v>
      </c>
      <c r="AM104" s="43">
        <v>1</v>
      </c>
      <c r="AN104" s="43">
        <v>2</v>
      </c>
      <c r="AO104" s="43">
        <v>1</v>
      </c>
      <c r="AP104" s="43">
        <f t="shared" si="42"/>
        <v>3</v>
      </c>
      <c r="AQ104" s="43">
        <v>0</v>
      </c>
      <c r="AR104" s="54"/>
    </row>
    <row r="105" spans="1:44" ht="15.75" customHeight="1" x14ac:dyDescent="0.25">
      <c r="A105" s="46"/>
      <c r="C105" s="18"/>
      <c r="D105" s="47" t="s">
        <v>111</v>
      </c>
      <c r="E105" s="47"/>
      <c r="F105" s="47"/>
      <c r="G105" s="47" t="s">
        <v>179</v>
      </c>
      <c r="I105" s="58">
        <v>13</v>
      </c>
      <c r="J105" s="93">
        <v>0</v>
      </c>
      <c r="K105" s="93">
        <v>2</v>
      </c>
      <c r="L105" s="58">
        <f t="shared" si="38"/>
        <v>2</v>
      </c>
      <c r="M105" s="136">
        <v>4</v>
      </c>
      <c r="Q105" s="54"/>
      <c r="R105" s="54"/>
      <c r="S105" s="94">
        <v>7</v>
      </c>
      <c r="T105" s="47" t="s">
        <v>116</v>
      </c>
      <c r="U105" s="47"/>
      <c r="V105" s="47"/>
      <c r="Z105" s="43">
        <v>1</v>
      </c>
      <c r="AA105" s="43">
        <v>0</v>
      </c>
      <c r="AB105" s="43">
        <v>0</v>
      </c>
      <c r="AC105" s="43">
        <f t="shared" si="41"/>
        <v>0</v>
      </c>
      <c r="AD105" s="43">
        <v>0</v>
      </c>
      <c r="AF105" s="66">
        <v>7</v>
      </c>
      <c r="AG105" s="41" t="s">
        <v>157</v>
      </c>
      <c r="AM105" s="43">
        <v>1</v>
      </c>
      <c r="AN105" s="43">
        <v>0</v>
      </c>
      <c r="AO105" s="43">
        <v>0</v>
      </c>
      <c r="AP105" s="43">
        <f t="shared" si="42"/>
        <v>0</v>
      </c>
      <c r="AQ105" s="43">
        <v>0</v>
      </c>
      <c r="AR105" s="54"/>
    </row>
    <row r="106" spans="1:44" ht="15.75" customHeight="1" x14ac:dyDescent="0.25">
      <c r="A106" s="46"/>
      <c r="C106" s="18"/>
      <c r="D106" s="47" t="s">
        <v>150</v>
      </c>
      <c r="E106" s="47"/>
      <c r="F106" s="47"/>
      <c r="G106" s="47" t="s">
        <v>177</v>
      </c>
      <c r="I106" s="58">
        <v>14</v>
      </c>
      <c r="J106" s="93">
        <v>10</v>
      </c>
      <c r="K106" s="93">
        <v>12</v>
      </c>
      <c r="L106" s="58">
        <f t="shared" si="38"/>
        <v>22</v>
      </c>
      <c r="M106" s="136">
        <v>4</v>
      </c>
      <c r="Q106" s="54"/>
      <c r="R106" s="54"/>
      <c r="S106" s="66">
        <v>6.5</v>
      </c>
      <c r="T106" s="41" t="s">
        <v>82</v>
      </c>
      <c r="Z106" s="43">
        <v>1</v>
      </c>
      <c r="AA106" s="43">
        <v>0</v>
      </c>
      <c r="AB106" s="43">
        <v>0</v>
      </c>
      <c r="AC106" s="43">
        <f t="shared" si="41"/>
        <v>0</v>
      </c>
      <c r="AD106" s="43">
        <v>0</v>
      </c>
      <c r="AF106" s="66">
        <v>6.5</v>
      </c>
      <c r="AG106" s="41" t="s">
        <v>83</v>
      </c>
      <c r="AM106" s="43">
        <v>2</v>
      </c>
      <c r="AN106" s="43">
        <v>0</v>
      </c>
      <c r="AO106" s="43">
        <v>1</v>
      </c>
      <c r="AP106" s="43">
        <f>+AN106+AO106</f>
        <v>1</v>
      </c>
      <c r="AQ106" s="43">
        <v>0</v>
      </c>
      <c r="AR106" s="54"/>
    </row>
    <row r="107" spans="1:44" ht="15.75" customHeight="1" x14ac:dyDescent="0.25">
      <c r="A107" s="46"/>
      <c r="C107" s="18"/>
      <c r="D107" s="47" t="s">
        <v>49</v>
      </c>
      <c r="E107" s="47"/>
      <c r="F107" s="47"/>
      <c r="G107" s="47" t="s">
        <v>179</v>
      </c>
      <c r="I107" s="58">
        <v>14</v>
      </c>
      <c r="J107" s="93">
        <v>1</v>
      </c>
      <c r="K107" s="93">
        <v>8</v>
      </c>
      <c r="L107" s="58">
        <f t="shared" si="38"/>
        <v>9</v>
      </c>
      <c r="M107" s="136">
        <v>4</v>
      </c>
      <c r="Q107" s="54"/>
      <c r="R107" s="54"/>
      <c r="S107" s="66">
        <v>7.5</v>
      </c>
      <c r="T107" s="41" t="s">
        <v>115</v>
      </c>
      <c r="Z107" s="43">
        <v>2</v>
      </c>
      <c r="AA107" s="43">
        <v>0</v>
      </c>
      <c r="AB107" s="43">
        <v>0</v>
      </c>
      <c r="AC107" s="43">
        <f t="shared" si="41"/>
        <v>0</v>
      </c>
      <c r="AD107" s="43">
        <v>0</v>
      </c>
      <c r="AF107" s="66">
        <v>8</v>
      </c>
      <c r="AG107" s="41" t="s">
        <v>154</v>
      </c>
      <c r="AM107" s="43">
        <v>1</v>
      </c>
      <c r="AN107" s="43">
        <v>0</v>
      </c>
      <c r="AO107" s="43">
        <v>2</v>
      </c>
      <c r="AP107" s="43">
        <f>+AN107+AO107</f>
        <v>2</v>
      </c>
      <c r="AQ107" s="43">
        <v>0</v>
      </c>
      <c r="AR107" s="54"/>
    </row>
    <row r="108" spans="1:44" ht="15.75" customHeight="1" x14ac:dyDescent="0.25">
      <c r="A108" s="46"/>
      <c r="C108" s="18"/>
      <c r="D108" s="47" t="s">
        <v>55</v>
      </c>
      <c r="E108" s="47"/>
      <c r="F108" s="47"/>
      <c r="G108" s="47" t="s">
        <v>21</v>
      </c>
      <c r="I108" s="58">
        <v>14</v>
      </c>
      <c r="J108" s="93">
        <v>3</v>
      </c>
      <c r="K108" s="93">
        <v>5</v>
      </c>
      <c r="L108" s="58">
        <f t="shared" si="38"/>
        <v>8</v>
      </c>
      <c r="M108" s="136">
        <v>4</v>
      </c>
      <c r="Q108" s="54"/>
      <c r="R108" s="54"/>
      <c r="S108" s="66">
        <v>6.5</v>
      </c>
      <c r="T108" s="41" t="s">
        <v>75</v>
      </c>
      <c r="Z108" s="43">
        <v>1</v>
      </c>
      <c r="AA108" s="43">
        <v>1</v>
      </c>
      <c r="AB108" s="43">
        <v>1</v>
      </c>
      <c r="AC108" s="43">
        <f t="shared" si="41"/>
        <v>2</v>
      </c>
      <c r="AD108" s="43">
        <v>0</v>
      </c>
      <c r="AF108" s="66">
        <v>6</v>
      </c>
      <c r="AG108" s="41" t="s">
        <v>97</v>
      </c>
      <c r="AM108" s="43">
        <v>4</v>
      </c>
      <c r="AN108" s="43">
        <v>0</v>
      </c>
      <c r="AO108" s="43">
        <v>0</v>
      </c>
      <c r="AP108" s="43">
        <f>+AN108+AO108</f>
        <v>0</v>
      </c>
      <c r="AQ108" s="43">
        <v>2</v>
      </c>
      <c r="AR108" s="54"/>
    </row>
    <row r="109" spans="1:44" ht="15.75" customHeight="1" thickBot="1" x14ac:dyDescent="0.3">
      <c r="A109" s="46"/>
      <c r="C109" s="18"/>
      <c r="D109" s="47" t="s">
        <v>41</v>
      </c>
      <c r="E109" s="47"/>
      <c r="F109" s="47"/>
      <c r="G109" s="47" t="s">
        <v>21</v>
      </c>
      <c r="I109" s="58">
        <v>14</v>
      </c>
      <c r="J109" s="93">
        <v>1</v>
      </c>
      <c r="K109" s="93">
        <v>3</v>
      </c>
      <c r="L109" s="58">
        <f t="shared" si="38"/>
        <v>4</v>
      </c>
      <c r="M109" s="136">
        <v>4</v>
      </c>
      <c r="Q109" s="54"/>
      <c r="R109" s="54"/>
      <c r="S109" s="66">
        <v>6</v>
      </c>
      <c r="T109" s="41" t="s">
        <v>100</v>
      </c>
      <c r="Z109" s="43">
        <v>3</v>
      </c>
      <c r="AA109" s="43">
        <v>0</v>
      </c>
      <c r="AB109" s="43">
        <v>0</v>
      </c>
      <c r="AC109" s="43">
        <f t="shared" si="41"/>
        <v>0</v>
      </c>
      <c r="AD109" s="43">
        <v>2</v>
      </c>
      <c r="AF109" s="66">
        <v>6.5</v>
      </c>
      <c r="AG109" s="41" t="s">
        <v>119</v>
      </c>
      <c r="AM109" s="43">
        <v>2</v>
      </c>
      <c r="AN109" s="43">
        <v>0</v>
      </c>
      <c r="AO109" s="43">
        <v>0</v>
      </c>
      <c r="AP109" s="43">
        <f>+AN109+AO109</f>
        <v>0</v>
      </c>
      <c r="AQ109" s="43">
        <v>0</v>
      </c>
      <c r="AR109" s="54"/>
    </row>
    <row r="110" spans="1:44" ht="15.75" customHeight="1" thickBot="1" x14ac:dyDescent="0.3">
      <c r="A110" s="46"/>
      <c r="C110" s="18"/>
      <c r="Q110" s="54"/>
      <c r="R110" s="54"/>
      <c r="S110" s="82"/>
      <c r="T110" s="83" t="s">
        <v>164</v>
      </c>
      <c r="U110" s="22"/>
      <c r="V110" s="22"/>
      <c r="W110" s="22"/>
      <c r="X110" s="22"/>
      <c r="Y110" s="22"/>
      <c r="Z110" s="68">
        <f>SUM(Z103:Z109)</f>
        <v>10</v>
      </c>
      <c r="AA110" s="68">
        <f>SUM(AA103:AA109)</f>
        <v>2</v>
      </c>
      <c r="AB110" s="68">
        <f>SUM(AB103:AB109)</f>
        <v>2</v>
      </c>
      <c r="AC110" s="68">
        <f>SUM(AC103:AC109)</f>
        <v>4</v>
      </c>
      <c r="AD110" s="68">
        <f>SUM(AD103:AD109)</f>
        <v>2</v>
      </c>
      <c r="AF110" s="66">
        <v>9.5</v>
      </c>
      <c r="AG110" s="41" t="s">
        <v>91</v>
      </c>
      <c r="AM110" s="43">
        <v>1</v>
      </c>
      <c r="AN110" s="43">
        <v>0</v>
      </c>
      <c r="AO110" s="43">
        <v>1</v>
      </c>
      <c r="AP110" s="43">
        <f>+AN110+AO110</f>
        <v>1</v>
      </c>
      <c r="AQ110" s="43">
        <v>2</v>
      </c>
      <c r="AR110" s="54"/>
    </row>
    <row r="111" spans="1:44" ht="15.75" customHeight="1" x14ac:dyDescent="0.25">
      <c r="A111" s="46"/>
      <c r="C111" s="18"/>
      <c r="Q111" s="54"/>
      <c r="R111" s="54"/>
      <c r="T111" s="76" t="s">
        <v>160</v>
      </c>
      <c r="U111" s="86"/>
      <c r="V111" s="86"/>
      <c r="W111" s="86"/>
      <c r="X111" s="86"/>
      <c r="Y111" s="86"/>
      <c r="Z111" s="58">
        <f>+Z110+AM111</f>
        <v>23</v>
      </c>
      <c r="AA111" s="58">
        <f>+AA110+AN111</f>
        <v>6</v>
      </c>
      <c r="AB111" s="58">
        <f>+AB110+AO111</f>
        <v>7</v>
      </c>
      <c r="AC111" s="58">
        <f>+AC110+AP111</f>
        <v>13</v>
      </c>
      <c r="AD111" s="58">
        <f>+AD110+AQ111</f>
        <v>6</v>
      </c>
      <c r="AF111" s="82"/>
      <c r="AG111" s="83" t="s">
        <v>164</v>
      </c>
      <c r="AH111" s="22"/>
      <c r="AI111" s="22"/>
      <c r="AJ111" s="22"/>
      <c r="AK111" s="22"/>
      <c r="AL111" s="22"/>
      <c r="AM111" s="68">
        <f>SUM(AM103:AM110)</f>
        <v>13</v>
      </c>
      <c r="AN111" s="68">
        <f>SUM(AN103:AN110)</f>
        <v>4</v>
      </c>
      <c r="AO111" s="68">
        <f>SUM(AO103:AO110)</f>
        <v>5</v>
      </c>
      <c r="AP111" s="68">
        <f>SUM(AP103:AP110)</f>
        <v>9</v>
      </c>
      <c r="AQ111" s="68">
        <f>SUM(AQ103:AQ110)</f>
        <v>4</v>
      </c>
      <c r="AR111" s="54"/>
    </row>
    <row r="112" spans="1:44" ht="15.75" customHeight="1" x14ac:dyDescent="0.25">
      <c r="A112" s="46"/>
      <c r="Q112" s="54"/>
      <c r="R112" s="54"/>
      <c r="S112" s="66"/>
      <c r="T112" s="41"/>
      <c r="Z112" s="43"/>
      <c r="AA112" s="43"/>
      <c r="AB112" s="43"/>
      <c r="AC112" s="43"/>
      <c r="AD112" s="43"/>
      <c r="AP112" s="43"/>
      <c r="AQ112" s="43"/>
      <c r="AR112" s="54"/>
    </row>
    <row r="113" spans="1:44" ht="15.75" customHeight="1" x14ac:dyDescent="0.25">
      <c r="A113" s="46"/>
      <c r="Q113" s="54"/>
      <c r="R113" s="54"/>
      <c r="S113" s="66"/>
      <c r="T113" s="41" t="s">
        <v>159</v>
      </c>
      <c r="U113" s="18"/>
      <c r="V113" s="18"/>
      <c r="W113" s="18"/>
      <c r="X113" s="18"/>
      <c r="Y113" s="18"/>
      <c r="Z113" s="43">
        <f>+Z100+Z111</f>
        <v>215</v>
      </c>
      <c r="AA113" s="43">
        <f>+AA100+AA111</f>
        <v>75</v>
      </c>
      <c r="AB113" s="43">
        <f>+AB100+AB111</f>
        <v>59</v>
      </c>
      <c r="AC113" s="43">
        <f>+AC100+AC111</f>
        <v>134</v>
      </c>
      <c r="AD113" s="43">
        <f>+AD100+AD111</f>
        <v>26</v>
      </c>
      <c r="AR113" s="54"/>
    </row>
    <row r="114" spans="1:44" ht="15.75" customHeight="1" x14ac:dyDescent="0.25">
      <c r="A114" s="46"/>
      <c r="Q114" s="54"/>
      <c r="R114" s="54"/>
      <c r="S114" s="66"/>
      <c r="T114" s="41" t="s">
        <v>144</v>
      </c>
      <c r="U114" s="18"/>
      <c r="V114" s="18"/>
      <c r="W114" s="18"/>
      <c r="X114" s="18"/>
      <c r="Y114" s="18"/>
      <c r="Z114" s="43">
        <f>+Z15+Z27+Z39+Z51+AM15+AM27+AM39+AM51</f>
        <v>215</v>
      </c>
      <c r="AA114" s="43">
        <f>+AA15+AA27+AA39+AA51+AN15+AN27+AN39+AN51</f>
        <v>75</v>
      </c>
      <c r="AB114" s="43">
        <f>+AB15+AB27+AB39+AB51+AO15+AO27+AO39+AO51</f>
        <v>59</v>
      </c>
      <c r="AC114" s="43">
        <f>+AC15+AC27+AC39+AC51+AP15+AP27+AP39+AP51</f>
        <v>134</v>
      </c>
      <c r="AD114" s="43">
        <f>+AD15+AD27+AD39+AD51+AQ15+AQ27+AQ39+AQ51</f>
        <v>26</v>
      </c>
      <c r="AR114" s="54"/>
    </row>
    <row r="115" spans="1:44" ht="15.75" customHeight="1" x14ac:dyDescent="0.25">
      <c r="A115" s="46"/>
      <c r="Q115" s="54"/>
      <c r="R115" s="54"/>
      <c r="AR115" s="54"/>
    </row>
    <row r="116" spans="1:44" ht="15.75" customHeight="1" x14ac:dyDescent="0.25">
      <c r="A116" s="46"/>
      <c r="Q116" s="54"/>
      <c r="R116" s="54"/>
      <c r="AR116" s="54"/>
    </row>
    <row r="117" spans="1:44" ht="15.75" customHeight="1" thickBot="1" x14ac:dyDescent="0.3">
      <c r="A117" s="46"/>
      <c r="Q117" s="54"/>
      <c r="R117" s="54"/>
      <c r="S117" s="67" t="s">
        <v>310</v>
      </c>
      <c r="T117" s="67" t="s">
        <v>314</v>
      </c>
      <c r="U117" s="67"/>
      <c r="V117" s="67"/>
      <c r="W117" s="67"/>
      <c r="X117" s="67"/>
      <c r="Y117" s="67"/>
      <c r="Z117" s="67"/>
      <c r="AA117" s="167" t="s">
        <v>4</v>
      </c>
      <c r="AB117" s="167" t="s">
        <v>8</v>
      </c>
      <c r="AC117" s="167" t="s">
        <v>9</v>
      </c>
      <c r="AD117" s="167" t="s">
        <v>10</v>
      </c>
      <c r="AE117" s="414" t="s">
        <v>129</v>
      </c>
      <c r="AF117" s="414"/>
      <c r="AG117" s="167" t="s">
        <v>3</v>
      </c>
      <c r="AH117" s="167" t="s">
        <v>130</v>
      </c>
      <c r="AI117" s="167" t="s">
        <v>5</v>
      </c>
      <c r="AJ117" s="167" t="s">
        <v>7</v>
      </c>
      <c r="AK117" s="167" t="s">
        <v>6</v>
      </c>
      <c r="AL117" s="167" t="s">
        <v>131</v>
      </c>
      <c r="AR117" s="54"/>
    </row>
    <row r="118" spans="1:44" ht="15.75" customHeight="1" x14ac:dyDescent="0.25">
      <c r="A118" s="46"/>
      <c r="Q118" s="54"/>
      <c r="R118" s="54"/>
      <c r="S118" s="118">
        <v>7.5</v>
      </c>
      <c r="T118" s="76" t="s">
        <v>98</v>
      </c>
      <c r="U118" s="76"/>
      <c r="V118" s="76"/>
      <c r="W118" s="76"/>
      <c r="X118" s="119"/>
      <c r="Y118" s="76"/>
      <c r="Z118" s="58"/>
      <c r="AA118" s="58">
        <v>2</v>
      </c>
      <c r="AB118" s="58">
        <v>2</v>
      </c>
      <c r="AC118" s="58">
        <v>0</v>
      </c>
      <c r="AD118" s="58">
        <v>0</v>
      </c>
      <c r="AE118" s="411">
        <f t="shared" ref="AE118:AE123" si="43">(2*AB118+AD118)/(2*AA118)</f>
        <v>1</v>
      </c>
      <c r="AF118" s="411"/>
      <c r="AG118" s="58">
        <v>0</v>
      </c>
      <c r="AH118" s="58">
        <v>0</v>
      </c>
      <c r="AI118" s="58">
        <v>5</v>
      </c>
      <c r="AJ118" s="58">
        <v>0</v>
      </c>
      <c r="AK118" s="58">
        <v>0</v>
      </c>
      <c r="AL118" s="120">
        <f t="shared" ref="AL118:AL123" si="44">+AI118/AA118</f>
        <v>2.5</v>
      </c>
      <c r="AR118" s="54"/>
    </row>
    <row r="119" spans="1:44" ht="15.75" customHeight="1" x14ac:dyDescent="0.25">
      <c r="A119" s="46"/>
      <c r="Q119" s="54"/>
      <c r="R119" s="54"/>
      <c r="S119" s="118">
        <v>7.5</v>
      </c>
      <c r="T119" s="76" t="s">
        <v>327</v>
      </c>
      <c r="U119" s="76"/>
      <c r="V119" s="76"/>
      <c r="W119" s="76"/>
      <c r="X119" s="119"/>
      <c r="Y119" s="76"/>
      <c r="Z119" s="58"/>
      <c r="AA119" s="58">
        <v>1</v>
      </c>
      <c r="AB119" s="58">
        <v>1</v>
      </c>
      <c r="AC119" s="58">
        <v>0</v>
      </c>
      <c r="AD119" s="58">
        <v>0</v>
      </c>
      <c r="AE119" s="411">
        <f t="shared" si="43"/>
        <v>1</v>
      </c>
      <c r="AF119" s="411"/>
      <c r="AG119" s="58">
        <v>0</v>
      </c>
      <c r="AH119" s="58">
        <v>0</v>
      </c>
      <c r="AI119" s="58">
        <v>1</v>
      </c>
      <c r="AJ119" s="58">
        <v>0</v>
      </c>
      <c r="AK119" s="58">
        <v>0</v>
      </c>
      <c r="AL119" s="120">
        <f t="shared" si="44"/>
        <v>1</v>
      </c>
      <c r="AR119" s="54"/>
    </row>
    <row r="120" spans="1:44" ht="15.75" customHeight="1" x14ac:dyDescent="0.25">
      <c r="A120" s="46"/>
      <c r="Q120" s="54"/>
      <c r="R120" s="54"/>
      <c r="S120" s="118">
        <v>6.5</v>
      </c>
      <c r="T120" s="76" t="s">
        <v>251</v>
      </c>
      <c r="U120" s="76"/>
      <c r="V120" s="76"/>
      <c r="W120" s="76"/>
      <c r="X120" s="119"/>
      <c r="Y120" s="76"/>
      <c r="Z120" s="58"/>
      <c r="AA120" s="58">
        <v>1</v>
      </c>
      <c r="AB120" s="58">
        <v>0</v>
      </c>
      <c r="AC120" s="58">
        <v>0</v>
      </c>
      <c r="AD120" s="58">
        <v>1</v>
      </c>
      <c r="AE120" s="411">
        <f t="shared" si="43"/>
        <v>0.5</v>
      </c>
      <c r="AF120" s="411"/>
      <c r="AG120" s="58">
        <v>0</v>
      </c>
      <c r="AH120" s="58">
        <v>0</v>
      </c>
      <c r="AI120" s="58">
        <v>3</v>
      </c>
      <c r="AJ120" s="58">
        <v>0</v>
      </c>
      <c r="AK120" s="58">
        <v>0</v>
      </c>
      <c r="AL120" s="120">
        <f t="shared" si="44"/>
        <v>3</v>
      </c>
      <c r="AR120" s="54"/>
    </row>
    <row r="121" spans="1:44" ht="15.75" customHeight="1" x14ac:dyDescent="0.25">
      <c r="A121" s="46"/>
      <c r="Q121" s="54"/>
      <c r="R121" s="54"/>
      <c r="S121" s="118">
        <v>7.5</v>
      </c>
      <c r="T121" s="76" t="s">
        <v>16</v>
      </c>
      <c r="U121" s="76"/>
      <c r="V121" s="76"/>
      <c r="W121" s="76"/>
      <c r="X121" s="119"/>
      <c r="Y121" s="76"/>
      <c r="Z121" s="58"/>
      <c r="AA121" s="58">
        <v>1</v>
      </c>
      <c r="AB121" s="58">
        <v>1</v>
      </c>
      <c r="AC121" s="58">
        <v>0</v>
      </c>
      <c r="AD121" s="58">
        <v>0</v>
      </c>
      <c r="AE121" s="411">
        <f t="shared" si="43"/>
        <v>1</v>
      </c>
      <c r="AF121" s="411"/>
      <c r="AG121" s="58">
        <v>0</v>
      </c>
      <c r="AH121" s="58">
        <v>0</v>
      </c>
      <c r="AI121" s="58">
        <v>1</v>
      </c>
      <c r="AJ121" s="58">
        <v>0</v>
      </c>
      <c r="AK121" s="58">
        <v>0</v>
      </c>
      <c r="AL121" s="120">
        <f t="shared" si="44"/>
        <v>1</v>
      </c>
      <c r="AR121" s="54"/>
    </row>
    <row r="122" spans="1:44" ht="15.75" customHeight="1" x14ac:dyDescent="0.25">
      <c r="A122" s="46"/>
      <c r="Q122" s="54"/>
      <c r="R122" s="54"/>
      <c r="S122" s="118">
        <v>7.5</v>
      </c>
      <c r="T122" s="76" t="s">
        <v>149</v>
      </c>
      <c r="U122" s="76"/>
      <c r="V122" s="76"/>
      <c r="W122" s="76"/>
      <c r="X122" s="119"/>
      <c r="Y122" s="76"/>
      <c r="Z122" s="58"/>
      <c r="AA122" s="58">
        <v>0.5</v>
      </c>
      <c r="AB122" s="58">
        <v>0</v>
      </c>
      <c r="AC122" s="58">
        <v>1</v>
      </c>
      <c r="AD122" s="58">
        <v>0</v>
      </c>
      <c r="AE122" s="411">
        <f t="shared" si="43"/>
        <v>0</v>
      </c>
      <c r="AF122" s="411"/>
      <c r="AG122" s="58">
        <v>2</v>
      </c>
      <c r="AH122" s="58">
        <v>0</v>
      </c>
      <c r="AI122" s="58">
        <v>2</v>
      </c>
      <c r="AJ122" s="58">
        <v>0</v>
      </c>
      <c r="AK122" s="58">
        <v>0</v>
      </c>
      <c r="AL122" s="120">
        <f t="shared" si="44"/>
        <v>4</v>
      </c>
      <c r="AR122" s="54"/>
    </row>
    <row r="123" spans="1:44" ht="15.75" customHeight="1" x14ac:dyDescent="0.25">
      <c r="A123" s="46"/>
      <c r="Q123" s="54"/>
      <c r="R123" s="54"/>
      <c r="S123" s="118">
        <v>7.5</v>
      </c>
      <c r="T123" s="76" t="s">
        <v>557</v>
      </c>
      <c r="U123" s="76"/>
      <c r="V123" s="76"/>
      <c r="W123" s="76"/>
      <c r="X123" s="119"/>
      <c r="Y123" s="76"/>
      <c r="Z123" s="58"/>
      <c r="AA123" s="58">
        <v>1</v>
      </c>
      <c r="AB123" s="58">
        <v>1</v>
      </c>
      <c r="AC123" s="58">
        <v>0</v>
      </c>
      <c r="AD123" s="58">
        <v>0</v>
      </c>
      <c r="AE123" s="411">
        <f t="shared" si="43"/>
        <v>1</v>
      </c>
      <c r="AF123" s="411"/>
      <c r="AG123" s="58">
        <v>0</v>
      </c>
      <c r="AH123" s="58">
        <v>0</v>
      </c>
      <c r="AI123" s="58">
        <v>2</v>
      </c>
      <c r="AJ123" s="58">
        <v>0</v>
      </c>
      <c r="AK123" s="58">
        <v>0</v>
      </c>
      <c r="AL123" s="120">
        <f t="shared" si="44"/>
        <v>2</v>
      </c>
      <c r="AR123" s="54"/>
    </row>
    <row r="124" spans="1:44" ht="15.75" customHeight="1" thickBot="1" x14ac:dyDescent="0.3">
      <c r="A124" s="46"/>
      <c r="Q124" s="54"/>
      <c r="R124" s="54"/>
      <c r="S124" s="118">
        <v>7.5</v>
      </c>
      <c r="T124" s="76" t="s">
        <v>127</v>
      </c>
      <c r="U124" s="76"/>
      <c r="V124" s="76"/>
      <c r="W124" s="76"/>
      <c r="X124" s="119"/>
      <c r="Y124" s="76"/>
      <c r="Z124" s="58"/>
      <c r="AA124" s="58">
        <v>1</v>
      </c>
      <c r="AB124" s="58">
        <v>0</v>
      </c>
      <c r="AC124" s="58">
        <v>1</v>
      </c>
      <c r="AD124" s="58">
        <v>0</v>
      </c>
      <c r="AE124" s="411">
        <f>(2*AB124+AD124)/(2*AA124)</f>
        <v>0</v>
      </c>
      <c r="AF124" s="411"/>
      <c r="AG124" s="58">
        <v>0</v>
      </c>
      <c r="AH124" s="58">
        <v>0</v>
      </c>
      <c r="AI124" s="58">
        <v>3</v>
      </c>
      <c r="AJ124" s="58">
        <v>0</v>
      </c>
      <c r="AK124" s="58">
        <v>0</v>
      </c>
      <c r="AL124" s="120">
        <f>+AI124/AA124</f>
        <v>3</v>
      </c>
      <c r="AR124" s="54"/>
    </row>
    <row r="125" spans="1:44" ht="15.75" customHeight="1" x14ac:dyDescent="0.25">
      <c r="A125" s="46"/>
      <c r="Q125" s="54"/>
      <c r="R125" s="54"/>
      <c r="S125" s="82"/>
      <c r="T125" s="84"/>
      <c r="U125" s="83" t="s">
        <v>27</v>
      </c>
      <c r="V125" s="84"/>
      <c r="W125" s="84"/>
      <c r="X125" s="84"/>
      <c r="Y125" s="83"/>
      <c r="Z125" s="68"/>
      <c r="AA125" s="68">
        <f>SUM(AA118:AA124)</f>
        <v>7.5</v>
      </c>
      <c r="AB125" s="68">
        <f>SUM(AB118:AB124)</f>
        <v>5</v>
      </c>
      <c r="AC125" s="68">
        <f>SUM(AC118:AC124)</f>
        <v>2</v>
      </c>
      <c r="AD125" s="68">
        <f>SUM(AD118:AD124)</f>
        <v>1</v>
      </c>
      <c r="AE125" s="413">
        <f>(2*AB125+AD125)/(2*AA125)</f>
        <v>0.73333333333333328</v>
      </c>
      <c r="AF125" s="413"/>
      <c r="AG125" s="68">
        <f>SUM(AG118:AG124)</f>
        <v>2</v>
      </c>
      <c r="AH125" s="68">
        <f>SUM(AH118:AH124)</f>
        <v>0</v>
      </c>
      <c r="AI125" s="68">
        <f>SUM(AI118:AI124)</f>
        <v>17</v>
      </c>
      <c r="AJ125" s="68">
        <f>SUM(AJ118:AJ124)</f>
        <v>0</v>
      </c>
      <c r="AK125" s="68">
        <f>SUM(AK118:AK124)</f>
        <v>0</v>
      </c>
      <c r="AL125" s="85">
        <f>+AI125/AA125</f>
        <v>2.2666666666666666</v>
      </c>
      <c r="AR125" s="54"/>
    </row>
    <row r="126" spans="1:44" ht="15.75" customHeight="1" x14ac:dyDescent="0.25">
      <c r="A126" s="46"/>
      <c r="Q126" s="54"/>
      <c r="R126" s="54"/>
      <c r="AR126" s="54"/>
    </row>
    <row r="127" spans="1:44" ht="15.75" customHeight="1" x14ac:dyDescent="0.25">
      <c r="A127" s="46"/>
      <c r="Q127" s="54"/>
      <c r="R127" s="54"/>
      <c r="AR127" s="54"/>
    </row>
    <row r="128" spans="1:44" ht="15.75" customHeight="1" x14ac:dyDescent="0.25">
      <c r="A128" s="46"/>
      <c r="Q128" s="54"/>
      <c r="R128" s="54"/>
      <c r="AR128" s="54"/>
    </row>
    <row r="129" spans="1:44" ht="15.75" customHeight="1" x14ac:dyDescent="0.25">
      <c r="A129" s="46"/>
      <c r="Q129" s="54"/>
      <c r="R129" s="54"/>
      <c r="AR129" s="54"/>
    </row>
    <row r="130" spans="1:44" ht="15.75" customHeight="1" x14ac:dyDescent="0.25">
      <c r="A130" s="46"/>
      <c r="Q130" s="54"/>
      <c r="R130" s="54"/>
      <c r="AR130" s="54"/>
    </row>
    <row r="131" spans="1:44" ht="15.75" customHeight="1" x14ac:dyDescent="0.25">
      <c r="A131" s="46"/>
      <c r="Q131" s="54"/>
      <c r="R131" s="54"/>
      <c r="AR131" s="54"/>
    </row>
    <row r="132" spans="1:44" ht="15.75" customHeight="1" x14ac:dyDescent="0.25">
      <c r="A132" s="46"/>
      <c r="Q132" s="54"/>
      <c r="R132" s="54"/>
      <c r="AR132" s="54"/>
    </row>
    <row r="133" spans="1:44" ht="15.75" customHeight="1" x14ac:dyDescent="0.25">
      <c r="A133" s="46"/>
      <c r="Q133" s="46"/>
      <c r="R133" s="46"/>
      <c r="AR133" s="46"/>
    </row>
    <row r="134" spans="1:44" ht="15.75" customHeight="1" x14ac:dyDescent="0.25">
      <c r="A134" s="46"/>
      <c r="Q134" s="46"/>
      <c r="R134" s="46"/>
      <c r="AR134" s="46"/>
    </row>
    <row r="135" spans="1:44" ht="15.75" customHeight="1" x14ac:dyDescent="0.25">
      <c r="A135" s="46"/>
      <c r="Q135" s="46"/>
      <c r="R135" s="46"/>
      <c r="AR135" s="46"/>
    </row>
    <row r="136" spans="1:44" ht="15.75" customHeight="1" x14ac:dyDescent="0.25">
      <c r="A136" s="46"/>
      <c r="Q136" s="46"/>
      <c r="R136" s="46"/>
      <c r="AR136" s="46"/>
    </row>
    <row r="137" spans="1:44" ht="15.75" customHeight="1" x14ac:dyDescent="0.25">
      <c r="A137" s="46"/>
      <c r="Q137" s="46"/>
      <c r="R137" s="46"/>
      <c r="S137" s="64"/>
      <c r="T137" s="41"/>
      <c r="U137" s="41"/>
      <c r="V137" s="41"/>
      <c r="W137" s="41"/>
      <c r="X137" s="42"/>
      <c r="Y137" s="41"/>
      <c r="Z137" s="43"/>
      <c r="AA137" s="43"/>
      <c r="AB137" s="43"/>
      <c r="AC137" s="43"/>
      <c r="AD137" s="43"/>
      <c r="AE137" s="63"/>
      <c r="AF137" s="43"/>
      <c r="AG137" s="43"/>
      <c r="AH137" s="43"/>
      <c r="AI137" s="43"/>
      <c r="AJ137" s="43"/>
      <c r="AK137" s="43"/>
      <c r="AL137" s="57"/>
      <c r="AR137" s="46"/>
    </row>
    <row r="138" spans="1:44" ht="15.75" customHeight="1" x14ac:dyDescent="0.25">
      <c r="A138" s="46"/>
      <c r="Q138" s="46"/>
      <c r="R138" s="46"/>
      <c r="S138" s="64"/>
      <c r="T138" s="41"/>
      <c r="AA138" s="43"/>
      <c r="AB138" s="43"/>
      <c r="AC138" s="43"/>
      <c r="AD138" s="43"/>
      <c r="AE138" s="63"/>
      <c r="AF138" s="43"/>
      <c r="AG138" s="43"/>
      <c r="AH138" s="43"/>
      <c r="AI138" s="43"/>
      <c r="AJ138" s="43"/>
      <c r="AK138" s="43"/>
      <c r="AL138" s="57"/>
      <c r="AR138" s="46"/>
    </row>
    <row r="139" spans="1:44" ht="15.75" customHeight="1" x14ac:dyDescent="0.25">
      <c r="A139" s="46"/>
      <c r="Q139" s="46"/>
      <c r="R139" s="46"/>
      <c r="S139" s="64"/>
      <c r="T139" s="41"/>
      <c r="U139" s="41"/>
      <c r="V139" s="41"/>
      <c r="W139" s="41"/>
      <c r="X139" s="42"/>
      <c r="Y139" s="41"/>
      <c r="Z139" s="43"/>
      <c r="AA139" s="43"/>
      <c r="AB139" s="43"/>
      <c r="AC139" s="43"/>
      <c r="AD139" s="43"/>
      <c r="AE139" s="63"/>
      <c r="AF139" s="43"/>
      <c r="AG139" s="43"/>
      <c r="AH139" s="43"/>
      <c r="AI139" s="43"/>
      <c r="AJ139" s="43"/>
      <c r="AK139" s="43"/>
      <c r="AL139" s="57"/>
      <c r="AR139" s="46"/>
    </row>
    <row r="140" spans="1:44" ht="15.75" customHeight="1" x14ac:dyDescent="0.25">
      <c r="A140" s="46"/>
      <c r="Q140" s="45"/>
      <c r="R140" s="45"/>
      <c r="AR140" s="45"/>
    </row>
    <row r="141" spans="1:44" ht="15.75" customHeight="1" x14ac:dyDescent="0.25">
      <c r="A141" s="46"/>
      <c r="Q141" s="45"/>
      <c r="R141" s="45"/>
      <c r="AR141" s="45"/>
    </row>
    <row r="142" spans="1:44" ht="15.75" customHeight="1" x14ac:dyDescent="0.25">
      <c r="A142" s="46"/>
      <c r="D142" s="47"/>
      <c r="E142" s="47"/>
      <c r="F142" s="47"/>
      <c r="G142" s="47"/>
      <c r="I142" s="48"/>
      <c r="J142" s="48"/>
      <c r="K142" s="48"/>
      <c r="L142" s="43"/>
      <c r="M142" s="48"/>
      <c r="Q142" s="45"/>
      <c r="R142" s="45"/>
      <c r="AR142" s="45"/>
    </row>
    <row r="143" spans="1:44" ht="15.75" x14ac:dyDescent="0.25">
      <c r="A143" s="46"/>
      <c r="Q143" s="45"/>
      <c r="R143" s="45"/>
      <c r="AR143" s="45"/>
    </row>
    <row r="144" spans="1:44" ht="15" x14ac:dyDescent="0.2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13"/>
    </row>
  </sheetData>
  <mergeCells count="48">
    <mergeCell ref="AE10:AF10"/>
    <mergeCell ref="B1:P1"/>
    <mergeCell ref="S1:AQ1"/>
    <mergeCell ref="G2:M2"/>
    <mergeCell ref="AE2:AF2"/>
    <mergeCell ref="AE3:AF3"/>
    <mergeCell ref="AE4:AF4"/>
    <mergeCell ref="AE5:AF5"/>
    <mergeCell ref="AE6:AF6"/>
    <mergeCell ref="AE7:AF7"/>
    <mergeCell ref="AE8:AF8"/>
    <mergeCell ref="AE9:AF9"/>
    <mergeCell ref="AE11:AF11"/>
    <mergeCell ref="E14:F14"/>
    <mergeCell ref="X66:Z66"/>
    <mergeCell ref="AK66:AM66"/>
    <mergeCell ref="U67:V67"/>
    <mergeCell ref="AH67:AI67"/>
    <mergeCell ref="Z67:AC67"/>
    <mergeCell ref="U68:V68"/>
    <mergeCell ref="AH68:AI68"/>
    <mergeCell ref="AM68:AO68"/>
    <mergeCell ref="U69:V69"/>
    <mergeCell ref="AH69:AI69"/>
    <mergeCell ref="AM69:AO69"/>
    <mergeCell ref="Z68:AC68"/>
    <mergeCell ref="U70:V70"/>
    <mergeCell ref="AH70:AI70"/>
    <mergeCell ref="AM70:AO70"/>
    <mergeCell ref="U71:V71"/>
    <mergeCell ref="AH71:AI71"/>
    <mergeCell ref="AM71:AO71"/>
    <mergeCell ref="B73:P73"/>
    <mergeCell ref="S73:AQ73"/>
    <mergeCell ref="G74:M74"/>
    <mergeCell ref="S74:AQ74"/>
    <mergeCell ref="AE117:AF117"/>
    <mergeCell ref="AE125:AF125"/>
    <mergeCell ref="Z69:AC69"/>
    <mergeCell ref="Z70:AC70"/>
    <mergeCell ref="Z71:AC71"/>
    <mergeCell ref="AE119:AF119"/>
    <mergeCell ref="AE120:AF120"/>
    <mergeCell ref="AE121:AF121"/>
    <mergeCell ref="AE122:AF122"/>
    <mergeCell ref="AE123:AF123"/>
    <mergeCell ref="AE124:AF124"/>
    <mergeCell ref="AE118:AF118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DF3FC-B7E8-46C6-BBAD-0DF1FA84CFDC}">
  <dimension ref="A1:AR144"/>
  <sheetViews>
    <sheetView zoomScale="71" zoomScaleNormal="71" zoomScaleSheetLayoutView="78" workbookViewId="0">
      <selection activeCell="C2" sqref="C2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3" width="9.7109375" style="44" customWidth="1"/>
    <col min="14" max="15" width="10.7109375" style="44" customWidth="1"/>
    <col min="16" max="16" width="18.7109375" style="44" customWidth="1"/>
    <col min="17" max="18" width="2.7109375" style="44" customWidth="1"/>
    <col min="19" max="19" width="5.85546875" style="44" customWidth="1"/>
    <col min="20" max="23" width="6" style="44" customWidth="1"/>
    <col min="24" max="24" width="4.7109375" style="44" customWidth="1"/>
    <col min="25" max="25" width="10.7109375" style="44" customWidth="1"/>
    <col min="26" max="30" width="5.85546875" style="44" customWidth="1"/>
    <col min="31" max="31" width="5.28515625" style="44" customWidth="1"/>
    <col min="32" max="32" width="5.85546875" style="44" customWidth="1"/>
    <col min="33" max="36" width="6" style="44" customWidth="1"/>
    <col min="37" max="37" width="4.7109375" style="44" customWidth="1"/>
    <col min="38" max="38" width="10.7109375" style="44" customWidth="1"/>
    <col min="39" max="43" width="5.85546875" style="44" customWidth="1"/>
    <col min="44" max="44" width="2.7109375" style="44" customWidth="1"/>
    <col min="45" max="16384" width="9.140625" style="44"/>
  </cols>
  <sheetData>
    <row r="1" spans="1:44" ht="24" customHeight="1" x14ac:dyDescent="0.3">
      <c r="A1" s="45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5"/>
      <c r="R1" s="45"/>
      <c r="S1" s="425" t="s">
        <v>0</v>
      </c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45"/>
    </row>
    <row r="2" spans="1:44" ht="18.600000000000001" customHeight="1" thickBot="1" x14ac:dyDescent="0.35">
      <c r="A2" s="46"/>
      <c r="B2" s="60" t="s">
        <v>146</v>
      </c>
      <c r="C2" s="60">
        <v>13</v>
      </c>
      <c r="D2" s="59"/>
      <c r="E2" s="59"/>
      <c r="F2" s="59"/>
      <c r="G2" s="431" t="s">
        <v>209</v>
      </c>
      <c r="H2" s="431"/>
      <c r="I2" s="431"/>
      <c r="J2" s="431"/>
      <c r="K2" s="431"/>
      <c r="L2" s="431"/>
      <c r="M2" s="431"/>
      <c r="N2" s="59"/>
      <c r="O2" s="59"/>
      <c r="P2" s="59"/>
      <c r="Q2" s="46"/>
      <c r="R2" s="46"/>
      <c r="S2" s="159" t="s">
        <v>310</v>
      </c>
      <c r="T2" s="25" t="s">
        <v>1</v>
      </c>
      <c r="U2" s="25"/>
      <c r="V2" s="25"/>
      <c r="W2" s="25"/>
      <c r="X2" s="25"/>
      <c r="Y2" s="25" t="s">
        <v>2</v>
      </c>
      <c r="Z2" s="25"/>
      <c r="AA2" s="159" t="s">
        <v>4</v>
      </c>
      <c r="AB2" s="159" t="s">
        <v>8</v>
      </c>
      <c r="AC2" s="159" t="s">
        <v>9</v>
      </c>
      <c r="AD2" s="159" t="s">
        <v>10</v>
      </c>
      <c r="AE2" s="423" t="s">
        <v>129</v>
      </c>
      <c r="AF2" s="423"/>
      <c r="AG2" s="159" t="s">
        <v>3</v>
      </c>
      <c r="AH2" s="159" t="s">
        <v>130</v>
      </c>
      <c r="AI2" s="159" t="s">
        <v>5</v>
      </c>
      <c r="AJ2" s="159" t="s">
        <v>7</v>
      </c>
      <c r="AK2" s="159" t="s">
        <v>6</v>
      </c>
      <c r="AL2" s="159" t="s">
        <v>131</v>
      </c>
      <c r="AM2" s="41"/>
      <c r="AN2" s="42"/>
      <c r="AO2" s="42"/>
      <c r="AP2" s="43"/>
      <c r="AQ2" s="43"/>
      <c r="AR2" s="45"/>
    </row>
    <row r="3" spans="1:44" ht="18.75" thickBot="1" x14ac:dyDescent="0.3">
      <c r="A3" s="46"/>
      <c r="B3" s="14" t="s">
        <v>151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16" t="str">
        <f>"Week "&amp;TEXT(C2-1,"##")</f>
        <v>Week 12</v>
      </c>
      <c r="Q3" s="46"/>
      <c r="R3" s="46"/>
      <c r="S3" s="94">
        <v>7.5</v>
      </c>
      <c r="T3" s="106" t="s">
        <v>16</v>
      </c>
      <c r="U3" s="107"/>
      <c r="V3" s="106"/>
      <c r="W3" s="106"/>
      <c r="X3" s="108"/>
      <c r="Y3" s="106" t="s">
        <v>17</v>
      </c>
      <c r="Z3" s="58"/>
      <c r="AA3" s="58">
        <v>10.5</v>
      </c>
      <c r="AB3" s="58">
        <v>6</v>
      </c>
      <c r="AC3" s="58">
        <v>3</v>
      </c>
      <c r="AD3" s="58">
        <v>1</v>
      </c>
      <c r="AE3" s="413">
        <f t="shared" ref="AE3:AE10" si="0">+(AB3*2+AD3)/(2*AA3)</f>
        <v>0.61904761904761907</v>
      </c>
      <c r="AF3" s="413"/>
      <c r="AG3" s="58">
        <v>0</v>
      </c>
      <c r="AH3" s="58">
        <v>0</v>
      </c>
      <c r="AI3" s="58">
        <v>15</v>
      </c>
      <c r="AJ3" s="58">
        <v>0</v>
      </c>
      <c r="AK3" s="58">
        <v>4</v>
      </c>
      <c r="AL3" s="79">
        <f t="shared" ref="AL3:AL10" si="1">+AI3/AA3</f>
        <v>1.4285714285714286</v>
      </c>
      <c r="AM3" s="18"/>
      <c r="AN3" s="18"/>
      <c r="AQ3" s="43"/>
      <c r="AR3" s="45"/>
    </row>
    <row r="4" spans="1:44" ht="18" x14ac:dyDescent="0.25">
      <c r="A4" s="46"/>
      <c r="B4" s="19">
        <v>5</v>
      </c>
      <c r="C4" s="20" t="s">
        <v>173</v>
      </c>
      <c r="D4" s="42"/>
      <c r="E4" s="20"/>
      <c r="F4" s="42"/>
      <c r="G4" s="19">
        <v>9</v>
      </c>
      <c r="H4" s="19">
        <v>2</v>
      </c>
      <c r="I4" s="19">
        <v>2</v>
      </c>
      <c r="J4" s="19">
        <f t="shared" ref="J4:J11" si="2">2*G4+I4</f>
        <v>20</v>
      </c>
      <c r="K4" s="91">
        <f t="shared" ref="K4:K11" si="3">+J4/((G4+H4+I4)*2)</f>
        <v>0.76923076923076927</v>
      </c>
      <c r="L4" s="19">
        <f>+$AN$26</f>
        <v>45</v>
      </c>
      <c r="M4" s="19">
        <v>22</v>
      </c>
      <c r="N4" s="19">
        <f>+$AO$26</f>
        <v>71</v>
      </c>
      <c r="O4" s="19">
        <f>+$AQ$26</f>
        <v>16</v>
      </c>
      <c r="P4" s="19">
        <v>1</v>
      </c>
      <c r="Q4" s="51"/>
      <c r="R4" s="46"/>
      <c r="S4" s="94">
        <v>7.5</v>
      </c>
      <c r="T4" s="106" t="s">
        <v>180</v>
      </c>
      <c r="U4" s="107"/>
      <c r="V4" s="106"/>
      <c r="W4" s="106"/>
      <c r="X4" s="108"/>
      <c r="Y4" s="106" t="s">
        <v>173</v>
      </c>
      <c r="Z4" s="58"/>
      <c r="AA4" s="58">
        <v>11</v>
      </c>
      <c r="AB4" s="58">
        <v>7</v>
      </c>
      <c r="AC4" s="58">
        <v>2</v>
      </c>
      <c r="AD4" s="58">
        <v>2</v>
      </c>
      <c r="AE4" s="411">
        <f t="shared" si="0"/>
        <v>0.72727272727272729</v>
      </c>
      <c r="AF4" s="411"/>
      <c r="AG4" s="58">
        <v>0</v>
      </c>
      <c r="AH4" s="58">
        <v>3</v>
      </c>
      <c r="AI4" s="58">
        <v>19</v>
      </c>
      <c r="AJ4" s="58">
        <v>0</v>
      </c>
      <c r="AK4" s="58">
        <v>2</v>
      </c>
      <c r="AL4" s="79">
        <f t="shared" si="1"/>
        <v>1.7272727272727273</v>
      </c>
      <c r="AM4" s="18"/>
      <c r="AN4" s="18"/>
      <c r="AQ4" s="43"/>
      <c r="AR4" s="45"/>
    </row>
    <row r="5" spans="1:44" ht="18" x14ac:dyDescent="0.25">
      <c r="A5" s="46"/>
      <c r="B5" s="19">
        <v>8</v>
      </c>
      <c r="C5" s="20" t="s">
        <v>23</v>
      </c>
      <c r="D5" s="42"/>
      <c r="E5" s="42"/>
      <c r="F5" s="42"/>
      <c r="G5" s="19">
        <v>7</v>
      </c>
      <c r="H5" s="19">
        <v>5</v>
      </c>
      <c r="I5" s="19">
        <v>1</v>
      </c>
      <c r="J5" s="19">
        <f>2*G5+I5</f>
        <v>15</v>
      </c>
      <c r="K5" s="91">
        <f>+J5/((G5+H5+I5)*2)</f>
        <v>0.57692307692307687</v>
      </c>
      <c r="L5" s="19">
        <f>+$AN$62</f>
        <v>39</v>
      </c>
      <c r="M5" s="19">
        <v>37</v>
      </c>
      <c r="N5" s="19">
        <f>+$AO$62</f>
        <v>60</v>
      </c>
      <c r="O5" s="19">
        <f>+$AQ$62</f>
        <v>12</v>
      </c>
      <c r="P5" s="19">
        <v>2</v>
      </c>
      <c r="Q5" s="51"/>
      <c r="R5" s="46"/>
      <c r="S5" s="94">
        <v>8</v>
      </c>
      <c r="T5" s="106" t="s">
        <v>18</v>
      </c>
      <c r="U5" s="107"/>
      <c r="V5" s="106"/>
      <c r="W5" s="106"/>
      <c r="X5" s="108"/>
      <c r="Y5" s="106" t="s">
        <v>177</v>
      </c>
      <c r="Z5" s="58"/>
      <c r="AA5" s="58">
        <v>13</v>
      </c>
      <c r="AB5" s="58">
        <v>5</v>
      </c>
      <c r="AC5" s="58">
        <v>4</v>
      </c>
      <c r="AD5" s="58">
        <v>4</v>
      </c>
      <c r="AE5" s="411">
        <f t="shared" si="0"/>
        <v>0.53846153846153844</v>
      </c>
      <c r="AF5" s="411"/>
      <c r="AG5" s="58">
        <v>0</v>
      </c>
      <c r="AH5" s="58">
        <v>0</v>
      </c>
      <c r="AI5" s="58">
        <v>25</v>
      </c>
      <c r="AJ5" s="58">
        <v>1</v>
      </c>
      <c r="AK5" s="58">
        <v>3</v>
      </c>
      <c r="AL5" s="79">
        <f t="shared" si="1"/>
        <v>1.9230769230769231</v>
      </c>
      <c r="AM5" s="18"/>
      <c r="AN5" s="18"/>
      <c r="AQ5" s="43"/>
      <c r="AR5" s="45"/>
    </row>
    <row r="6" spans="1:44" ht="18" x14ac:dyDescent="0.25">
      <c r="A6" s="46"/>
      <c r="B6" s="19">
        <v>3</v>
      </c>
      <c r="C6" s="20" t="s">
        <v>53</v>
      </c>
      <c r="D6" s="42"/>
      <c r="E6" s="20"/>
      <c r="F6" s="42"/>
      <c r="G6" s="19">
        <v>7</v>
      </c>
      <c r="H6" s="19">
        <v>5</v>
      </c>
      <c r="I6" s="19">
        <v>1</v>
      </c>
      <c r="J6" s="19">
        <f>2*G6+I6</f>
        <v>15</v>
      </c>
      <c r="K6" s="91">
        <f>+J6/((G6+H6+I6)*2)</f>
        <v>0.57692307692307687</v>
      </c>
      <c r="L6" s="19">
        <f>+$AA$50</f>
        <v>45</v>
      </c>
      <c r="M6" s="19">
        <v>36</v>
      </c>
      <c r="N6" s="19">
        <f>+$AB$50</f>
        <v>64</v>
      </c>
      <c r="O6" s="19">
        <f>+$AD$50</f>
        <v>20</v>
      </c>
      <c r="P6" s="19">
        <v>3</v>
      </c>
      <c r="Q6" s="51"/>
      <c r="R6" s="46"/>
      <c r="S6" s="94">
        <v>7</v>
      </c>
      <c r="T6" s="106" t="s">
        <v>24</v>
      </c>
      <c r="U6" s="107"/>
      <c r="V6" s="106"/>
      <c r="W6" s="106"/>
      <c r="X6" s="108"/>
      <c r="Y6" s="106" t="s">
        <v>25</v>
      </c>
      <c r="Z6" s="58"/>
      <c r="AA6" s="58">
        <v>13</v>
      </c>
      <c r="AB6" s="58">
        <v>7</v>
      </c>
      <c r="AC6" s="58">
        <v>5</v>
      </c>
      <c r="AD6" s="58">
        <v>1</v>
      </c>
      <c r="AE6" s="411">
        <f t="shared" si="0"/>
        <v>0.57692307692307687</v>
      </c>
      <c r="AF6" s="411"/>
      <c r="AG6" s="58">
        <v>2</v>
      </c>
      <c r="AH6" s="58">
        <v>0</v>
      </c>
      <c r="AI6" s="58">
        <v>35</v>
      </c>
      <c r="AJ6" s="58">
        <v>1</v>
      </c>
      <c r="AK6" s="58">
        <v>1</v>
      </c>
      <c r="AL6" s="79">
        <f t="shared" si="1"/>
        <v>2.6923076923076925</v>
      </c>
      <c r="AM6" s="18"/>
      <c r="AN6" s="18"/>
      <c r="AQ6" s="43"/>
      <c r="AR6" s="45"/>
    </row>
    <row r="7" spans="1:44" ht="18" x14ac:dyDescent="0.25">
      <c r="A7" s="46"/>
      <c r="B7" s="19">
        <v>7</v>
      </c>
      <c r="C7" s="20" t="s">
        <v>86</v>
      </c>
      <c r="D7" s="42"/>
      <c r="E7" s="20"/>
      <c r="F7" s="42"/>
      <c r="G7" s="19">
        <v>7</v>
      </c>
      <c r="H7" s="19">
        <v>5</v>
      </c>
      <c r="I7" s="19">
        <v>1</v>
      </c>
      <c r="J7" s="19">
        <f t="shared" si="2"/>
        <v>15</v>
      </c>
      <c r="K7" s="91">
        <f t="shared" si="3"/>
        <v>0.57692307692307687</v>
      </c>
      <c r="L7" s="19">
        <f>+$AN$50</f>
        <v>35</v>
      </c>
      <c r="M7" s="19">
        <v>23</v>
      </c>
      <c r="N7" s="19">
        <f>+$AO$50</f>
        <v>55</v>
      </c>
      <c r="O7" s="19">
        <f>+$AQ$50</f>
        <v>18</v>
      </c>
      <c r="P7" s="19">
        <v>3</v>
      </c>
      <c r="Q7" s="51"/>
      <c r="R7" s="46"/>
      <c r="S7" s="94">
        <v>7.5</v>
      </c>
      <c r="T7" s="106" t="s">
        <v>149</v>
      </c>
      <c r="U7" s="107"/>
      <c r="V7" s="106"/>
      <c r="W7" s="106"/>
      <c r="X7" s="108"/>
      <c r="Y7" s="106" t="s">
        <v>23</v>
      </c>
      <c r="Z7" s="58"/>
      <c r="AA7" s="58">
        <v>12</v>
      </c>
      <c r="AB7" s="58">
        <v>6</v>
      </c>
      <c r="AC7" s="58">
        <v>5</v>
      </c>
      <c r="AD7" s="58">
        <v>1</v>
      </c>
      <c r="AE7" s="411">
        <f t="shared" si="0"/>
        <v>0.54166666666666663</v>
      </c>
      <c r="AF7" s="411"/>
      <c r="AG7" s="58">
        <v>0</v>
      </c>
      <c r="AH7" s="58">
        <v>1</v>
      </c>
      <c r="AI7" s="58">
        <v>35</v>
      </c>
      <c r="AJ7" s="58">
        <v>1</v>
      </c>
      <c r="AK7" s="58">
        <v>1</v>
      </c>
      <c r="AL7" s="79">
        <f t="shared" si="1"/>
        <v>2.9166666666666665</v>
      </c>
      <c r="AM7" s="18"/>
      <c r="AN7" s="18"/>
      <c r="AQ7" s="43"/>
      <c r="AR7" s="45"/>
    </row>
    <row r="8" spans="1:44" ht="18" x14ac:dyDescent="0.25">
      <c r="A8" s="46"/>
      <c r="B8" s="19">
        <v>2</v>
      </c>
      <c r="C8" s="20" t="s">
        <v>172</v>
      </c>
      <c r="D8" s="42"/>
      <c r="E8" s="42"/>
      <c r="F8" s="42"/>
      <c r="G8" s="19">
        <v>5</v>
      </c>
      <c r="H8" s="19">
        <v>4</v>
      </c>
      <c r="I8" s="19">
        <v>4</v>
      </c>
      <c r="J8" s="19">
        <f t="shared" si="2"/>
        <v>14</v>
      </c>
      <c r="K8" s="91">
        <f t="shared" si="3"/>
        <v>0.53846153846153844</v>
      </c>
      <c r="L8" s="19">
        <f>+$AA$38</f>
        <v>33</v>
      </c>
      <c r="M8" s="19">
        <v>26</v>
      </c>
      <c r="N8" s="19">
        <f>+$AB$38</f>
        <v>46</v>
      </c>
      <c r="O8" s="19">
        <f>+$AD$38</f>
        <v>16</v>
      </c>
      <c r="P8" s="19">
        <v>5</v>
      </c>
      <c r="Q8" s="51"/>
      <c r="R8" s="46"/>
      <c r="S8" s="94">
        <v>8</v>
      </c>
      <c r="T8" s="106" t="s">
        <v>126</v>
      </c>
      <c r="U8" s="107"/>
      <c r="V8" s="106"/>
      <c r="W8" s="106"/>
      <c r="X8" s="108"/>
      <c r="Y8" s="106" t="s">
        <v>21</v>
      </c>
      <c r="Z8" s="58"/>
      <c r="AA8" s="58">
        <v>13</v>
      </c>
      <c r="AB8" s="58">
        <v>3</v>
      </c>
      <c r="AC8" s="58">
        <v>9</v>
      </c>
      <c r="AD8" s="58">
        <v>1</v>
      </c>
      <c r="AE8" s="411">
        <f t="shared" si="0"/>
        <v>0.26923076923076922</v>
      </c>
      <c r="AF8" s="411"/>
      <c r="AG8" s="58">
        <v>0</v>
      </c>
      <c r="AH8" s="58">
        <v>0</v>
      </c>
      <c r="AI8" s="58">
        <v>45</v>
      </c>
      <c r="AJ8" s="58">
        <v>0</v>
      </c>
      <c r="AK8" s="58">
        <v>0</v>
      </c>
      <c r="AL8" s="79">
        <f t="shared" si="1"/>
        <v>3.4615384615384617</v>
      </c>
      <c r="AM8" s="18"/>
      <c r="AN8" s="18"/>
      <c r="AQ8" s="43"/>
      <c r="AR8" s="45"/>
    </row>
    <row r="9" spans="1:44" ht="18" x14ac:dyDescent="0.25">
      <c r="A9" s="46"/>
      <c r="B9" s="19">
        <v>6</v>
      </c>
      <c r="C9" s="20" t="s">
        <v>15</v>
      </c>
      <c r="D9" s="42"/>
      <c r="E9" s="20"/>
      <c r="F9" s="42"/>
      <c r="G9" s="19">
        <v>3</v>
      </c>
      <c r="H9" s="19">
        <v>5</v>
      </c>
      <c r="I9" s="19">
        <v>5</v>
      </c>
      <c r="J9" s="19">
        <f t="shared" si="2"/>
        <v>11</v>
      </c>
      <c r="K9" s="91">
        <f t="shared" si="3"/>
        <v>0.42307692307692307</v>
      </c>
      <c r="L9" s="19">
        <f>+$AN$38</f>
        <v>42</v>
      </c>
      <c r="M9" s="19">
        <v>45</v>
      </c>
      <c r="N9" s="19">
        <f>+$AO$38</f>
        <v>60</v>
      </c>
      <c r="O9" s="19">
        <f>+$AQ$38</f>
        <v>10</v>
      </c>
      <c r="P9" s="19">
        <v>6</v>
      </c>
      <c r="Q9" s="51"/>
      <c r="R9" s="46"/>
      <c r="S9" s="94">
        <v>7</v>
      </c>
      <c r="T9" s="106" t="s">
        <v>22</v>
      </c>
      <c r="U9" s="107"/>
      <c r="V9" s="106"/>
      <c r="W9" s="106"/>
      <c r="X9" s="108"/>
      <c r="Y9" s="106" t="s">
        <v>15</v>
      </c>
      <c r="Z9" s="58"/>
      <c r="AA9" s="58">
        <v>12</v>
      </c>
      <c r="AB9" s="58">
        <v>3</v>
      </c>
      <c r="AC9" s="58">
        <v>5</v>
      </c>
      <c r="AD9" s="58">
        <v>4</v>
      </c>
      <c r="AE9" s="411">
        <f t="shared" si="0"/>
        <v>0.41666666666666669</v>
      </c>
      <c r="AF9" s="411"/>
      <c r="AG9" s="58">
        <v>0</v>
      </c>
      <c r="AH9" s="58">
        <v>1</v>
      </c>
      <c r="AI9" s="58">
        <v>42</v>
      </c>
      <c r="AJ9" s="58">
        <v>0</v>
      </c>
      <c r="AK9" s="58">
        <v>0</v>
      </c>
      <c r="AL9" s="79">
        <f t="shared" si="1"/>
        <v>3.5</v>
      </c>
      <c r="AM9" s="18"/>
      <c r="AN9" s="18"/>
      <c r="AQ9" s="43"/>
      <c r="AR9" s="45"/>
    </row>
    <row r="10" spans="1:44" ht="18" x14ac:dyDescent="0.25">
      <c r="A10" s="51"/>
      <c r="B10" s="19">
        <v>4</v>
      </c>
      <c r="C10" s="20" t="s">
        <v>21</v>
      </c>
      <c r="D10" s="42"/>
      <c r="E10" s="20"/>
      <c r="F10" s="42"/>
      <c r="G10" s="19">
        <v>3</v>
      </c>
      <c r="H10" s="19">
        <v>9</v>
      </c>
      <c r="I10" s="19">
        <v>1</v>
      </c>
      <c r="J10" s="19">
        <f t="shared" si="2"/>
        <v>7</v>
      </c>
      <c r="K10" s="91">
        <f t="shared" si="3"/>
        <v>0.26923076923076922</v>
      </c>
      <c r="L10" s="19">
        <f>+$AA$62</f>
        <v>16</v>
      </c>
      <c r="M10" s="19">
        <v>45</v>
      </c>
      <c r="N10" s="19">
        <f>+$AB$62</f>
        <v>18</v>
      </c>
      <c r="O10" s="19">
        <f>+$AD$62</f>
        <v>12</v>
      </c>
      <c r="P10" s="19">
        <v>7</v>
      </c>
      <c r="Q10" s="51"/>
      <c r="R10" s="51"/>
      <c r="S10" s="94">
        <v>7.5</v>
      </c>
      <c r="T10" s="106" t="s">
        <v>127</v>
      </c>
      <c r="U10" s="107"/>
      <c r="V10" s="106"/>
      <c r="W10" s="106"/>
      <c r="X10" s="108"/>
      <c r="Y10" s="106" t="s">
        <v>19</v>
      </c>
      <c r="Z10" s="58"/>
      <c r="AA10" s="58">
        <v>13</v>
      </c>
      <c r="AB10" s="58">
        <v>2</v>
      </c>
      <c r="AC10" s="58">
        <v>8</v>
      </c>
      <c r="AD10" s="58">
        <v>3</v>
      </c>
      <c r="AE10" s="411">
        <f t="shared" si="0"/>
        <v>0.26923076923076922</v>
      </c>
      <c r="AF10" s="411"/>
      <c r="AG10" s="58">
        <v>0</v>
      </c>
      <c r="AH10" s="58">
        <v>1</v>
      </c>
      <c r="AI10" s="58">
        <v>47</v>
      </c>
      <c r="AJ10" s="58">
        <v>1</v>
      </c>
      <c r="AK10" s="58">
        <v>0</v>
      </c>
      <c r="AL10" s="79">
        <f t="shared" si="1"/>
        <v>3.6153846153846154</v>
      </c>
      <c r="AM10" s="18"/>
      <c r="AN10" s="18"/>
      <c r="AQ10" s="43"/>
      <c r="AR10" s="45"/>
    </row>
    <row r="11" spans="1:44" ht="18.75" thickBot="1" x14ac:dyDescent="0.3">
      <c r="A11" s="51"/>
      <c r="B11" s="19">
        <v>1</v>
      </c>
      <c r="C11" s="20" t="s">
        <v>51</v>
      </c>
      <c r="D11" s="42"/>
      <c r="E11" s="42"/>
      <c r="F11" s="42"/>
      <c r="G11" s="19">
        <v>2</v>
      </c>
      <c r="H11" s="19">
        <v>8</v>
      </c>
      <c r="I11" s="19">
        <v>3</v>
      </c>
      <c r="J11" s="19">
        <f t="shared" si="2"/>
        <v>7</v>
      </c>
      <c r="K11" s="91">
        <f t="shared" si="3"/>
        <v>0.26923076923076922</v>
      </c>
      <c r="L11" s="19">
        <f>+$AA$26</f>
        <v>27</v>
      </c>
      <c r="M11" s="19">
        <v>48</v>
      </c>
      <c r="N11" s="19">
        <f>+$AB$26</f>
        <v>35</v>
      </c>
      <c r="O11" s="19">
        <f>+$AD$26</f>
        <v>6</v>
      </c>
      <c r="P11" s="19">
        <v>8</v>
      </c>
      <c r="Q11" s="51"/>
      <c r="R11" s="51"/>
      <c r="S11" s="72"/>
      <c r="T11" s="41" t="s">
        <v>26</v>
      </c>
      <c r="V11" s="41"/>
      <c r="W11" s="41"/>
      <c r="X11" s="42"/>
      <c r="Y11" s="41"/>
      <c r="Z11" s="43"/>
      <c r="AA11" s="43">
        <f>+AA125</f>
        <v>6.5</v>
      </c>
      <c r="AB11" s="43">
        <f>+AB125</f>
        <v>4</v>
      </c>
      <c r="AC11" s="43">
        <f>+AC125</f>
        <v>2</v>
      </c>
      <c r="AD11" s="43">
        <f>+AD125</f>
        <v>1</v>
      </c>
      <c r="AE11" s="411">
        <f>+AE125</f>
        <v>0.69230769230769229</v>
      </c>
      <c r="AF11" s="411"/>
      <c r="AG11" s="43">
        <f t="shared" ref="AG11:AL11" si="4">+AG125</f>
        <v>2</v>
      </c>
      <c r="AH11" s="43">
        <f t="shared" si="4"/>
        <v>0</v>
      </c>
      <c r="AI11" s="43">
        <f t="shared" si="4"/>
        <v>15</v>
      </c>
      <c r="AJ11" s="43">
        <f t="shared" si="4"/>
        <v>0</v>
      </c>
      <c r="AK11" s="43">
        <f t="shared" si="4"/>
        <v>0</v>
      </c>
      <c r="AL11" s="57">
        <f t="shared" si="4"/>
        <v>2.3076923076923075</v>
      </c>
      <c r="AM11" s="41"/>
      <c r="AN11" s="42"/>
      <c r="AQ11" s="42"/>
      <c r="AR11" s="45"/>
    </row>
    <row r="12" spans="1:44" ht="18" x14ac:dyDescent="0.25">
      <c r="A12" s="51"/>
      <c r="B12" s="21"/>
      <c r="C12" s="21"/>
      <c r="D12" s="21"/>
      <c r="E12" s="22"/>
      <c r="F12" s="21"/>
      <c r="G12" s="23">
        <f>SUM(G4:G11)</f>
        <v>43</v>
      </c>
      <c r="H12" s="23">
        <f>SUM(H4:H11)</f>
        <v>43</v>
      </c>
      <c r="I12" s="23">
        <f>SUM(I4:I11)</f>
        <v>18</v>
      </c>
      <c r="J12" s="23"/>
      <c r="K12" s="23"/>
      <c r="L12" s="23">
        <f>SUM(L4:L11)</f>
        <v>282</v>
      </c>
      <c r="M12" s="23">
        <f>SUM(M4:M11)</f>
        <v>282</v>
      </c>
      <c r="N12" s="23">
        <f>SUM(N4:N11)</f>
        <v>409</v>
      </c>
      <c r="O12" s="23">
        <f>SUM(O4:O11)</f>
        <v>110</v>
      </c>
      <c r="P12" s="23"/>
      <c r="Q12" s="51"/>
      <c r="R12" s="51"/>
      <c r="S12" s="84"/>
      <c r="T12" s="84"/>
      <c r="U12" s="83" t="s">
        <v>27</v>
      </c>
      <c r="V12" s="84"/>
      <c r="W12" s="84"/>
      <c r="X12" s="84"/>
      <c r="Y12" s="83"/>
      <c r="Z12" s="68"/>
      <c r="AA12" s="68">
        <f t="shared" ref="AA12:AD12" si="5">SUM(AA3:AA11)</f>
        <v>104</v>
      </c>
      <c r="AB12" s="68">
        <f t="shared" si="5"/>
        <v>43</v>
      </c>
      <c r="AC12" s="68">
        <f t="shared" si="5"/>
        <v>43</v>
      </c>
      <c r="AD12" s="68">
        <f t="shared" si="5"/>
        <v>18</v>
      </c>
      <c r="AE12" s="68"/>
      <c r="AF12" s="68"/>
      <c r="AG12" s="68">
        <f t="shared" ref="AG12:AK12" si="6">SUM(AG3:AG11)</f>
        <v>4</v>
      </c>
      <c r="AH12" s="68">
        <f t="shared" si="6"/>
        <v>6</v>
      </c>
      <c r="AI12" s="68">
        <f t="shared" si="6"/>
        <v>278</v>
      </c>
      <c r="AJ12" s="68">
        <f t="shared" si="6"/>
        <v>4</v>
      </c>
      <c r="AK12" s="68">
        <f t="shared" si="6"/>
        <v>11</v>
      </c>
      <c r="AL12" s="85">
        <f>+AI12/AA12</f>
        <v>2.6730769230769229</v>
      </c>
      <c r="AM12" s="18"/>
      <c r="AN12" s="18"/>
      <c r="AQ12" s="18"/>
      <c r="AR12" s="45"/>
    </row>
    <row r="13" spans="1:44" ht="15.75" x14ac:dyDescent="0.25">
      <c r="A13" s="54"/>
      <c r="B13" s="1"/>
      <c r="C13" s="1"/>
      <c r="D13" s="1"/>
      <c r="P13" s="1"/>
      <c r="Q13" s="54"/>
      <c r="R13" s="54"/>
      <c r="AR13" s="45"/>
    </row>
    <row r="14" spans="1:44" ht="15.95" customHeight="1" thickBot="1" x14ac:dyDescent="0.3">
      <c r="A14" s="54"/>
      <c r="B14" s="62" t="str">
        <f>"Summary for Week "&amp;TEXT(C2,"##")&amp;":"</f>
        <v>Summary for Week 13:</v>
      </c>
      <c r="C14" s="2"/>
      <c r="D14" s="2"/>
      <c r="E14" s="424">
        <v>44242</v>
      </c>
      <c r="F14" s="424"/>
      <c r="G14" s="8" t="s">
        <v>128</v>
      </c>
      <c r="H14" s="8" t="s">
        <v>33</v>
      </c>
      <c r="I14" s="8" t="s">
        <v>170</v>
      </c>
      <c r="J14" s="3"/>
      <c r="K14" s="3"/>
      <c r="L14" s="8" t="s">
        <v>169</v>
      </c>
      <c r="M14" s="3"/>
      <c r="N14" s="3"/>
      <c r="O14" s="3"/>
      <c r="P14" s="3"/>
      <c r="Q14" s="54"/>
      <c r="R14" s="54"/>
      <c r="S14" s="43" t="s">
        <v>310</v>
      </c>
      <c r="T14" s="41" t="s">
        <v>152</v>
      </c>
      <c r="U14" s="41"/>
      <c r="V14" s="41"/>
      <c r="W14" s="41"/>
      <c r="X14" s="41" t="s">
        <v>311</v>
      </c>
      <c r="Y14" s="25" t="s">
        <v>29</v>
      </c>
      <c r="Z14" s="43" t="s">
        <v>4</v>
      </c>
      <c r="AA14" s="43" t="s">
        <v>30</v>
      </c>
      <c r="AB14" s="43" t="s">
        <v>31</v>
      </c>
      <c r="AC14" s="43" t="s">
        <v>32</v>
      </c>
      <c r="AD14" s="43" t="s">
        <v>3</v>
      </c>
      <c r="AE14" s="42"/>
      <c r="AF14" s="43" t="s">
        <v>310</v>
      </c>
      <c r="AG14" s="41" t="s">
        <v>152</v>
      </c>
      <c r="AH14" s="41"/>
      <c r="AI14" s="41"/>
      <c r="AJ14" s="41"/>
      <c r="AK14" s="41" t="s">
        <v>311</v>
      </c>
      <c r="AL14" s="25" t="s">
        <v>29</v>
      </c>
      <c r="AM14" s="43" t="s">
        <v>4</v>
      </c>
      <c r="AN14" s="43" t="s">
        <v>30</v>
      </c>
      <c r="AO14" s="43" t="s">
        <v>31</v>
      </c>
      <c r="AP14" s="43" t="s">
        <v>32</v>
      </c>
      <c r="AQ14" s="43" t="s">
        <v>3</v>
      </c>
      <c r="AR14" s="45"/>
    </row>
    <row r="15" spans="1:44" ht="15.95" customHeight="1" x14ac:dyDescent="0.25">
      <c r="A15" s="54"/>
      <c r="B15" s="50" t="s">
        <v>56</v>
      </c>
      <c r="C15" s="20" t="s">
        <v>184</v>
      </c>
      <c r="D15" s="42"/>
      <c r="E15" s="41"/>
      <c r="F15" s="41"/>
      <c r="G15" s="19">
        <v>1</v>
      </c>
      <c r="H15" s="43">
        <v>2</v>
      </c>
      <c r="I15" s="41" t="s">
        <v>41</v>
      </c>
      <c r="J15" s="41"/>
      <c r="K15" s="41"/>
      <c r="L15" s="41" t="s">
        <v>543</v>
      </c>
      <c r="M15" s="41"/>
      <c r="N15" s="41"/>
      <c r="O15" s="41"/>
      <c r="P15" s="41"/>
      <c r="Q15" s="54"/>
      <c r="R15" s="54"/>
      <c r="S15" s="28" t="s">
        <v>51</v>
      </c>
      <c r="T15" s="28"/>
      <c r="U15" s="28"/>
      <c r="V15" s="28"/>
      <c r="W15" s="28"/>
      <c r="X15" s="30" t="s">
        <v>52</v>
      </c>
      <c r="Z15" s="68">
        <v>29</v>
      </c>
      <c r="AA15" s="31">
        <v>9</v>
      </c>
      <c r="AB15" s="31">
        <v>8</v>
      </c>
      <c r="AC15" s="68">
        <f t="shared" ref="AC15:AC25" si="7">+AA15+AB15</f>
        <v>17</v>
      </c>
      <c r="AD15" s="31">
        <v>0</v>
      </c>
      <c r="AE15" s="27"/>
      <c r="AF15" s="28" t="s">
        <v>173</v>
      </c>
      <c r="AG15" s="28"/>
      <c r="AH15" s="28"/>
      <c r="AI15" s="28"/>
      <c r="AJ15" s="29"/>
      <c r="AK15" s="30" t="s">
        <v>178</v>
      </c>
      <c r="AM15" s="68">
        <v>10</v>
      </c>
      <c r="AN15" s="68">
        <v>12</v>
      </c>
      <c r="AO15" s="31">
        <v>4</v>
      </c>
      <c r="AP15" s="68">
        <f t="shared" ref="AP15:AP25" si="8">+AN15+AO15</f>
        <v>16</v>
      </c>
      <c r="AQ15" s="31">
        <v>2</v>
      </c>
      <c r="AR15" s="45"/>
    </row>
    <row r="16" spans="1:44" ht="15.95" customHeight="1" x14ac:dyDescent="0.25">
      <c r="A16" s="54"/>
      <c r="B16" s="43" t="s">
        <v>36</v>
      </c>
      <c r="C16" s="41"/>
      <c r="D16" s="65" t="s">
        <v>190</v>
      </c>
      <c r="E16" s="41"/>
      <c r="F16" s="41"/>
      <c r="G16" s="19"/>
      <c r="H16" s="43"/>
      <c r="I16" s="41"/>
      <c r="J16" s="41"/>
      <c r="K16" s="41"/>
      <c r="L16" s="41"/>
      <c r="M16" s="41"/>
      <c r="N16" s="41"/>
      <c r="O16" s="41"/>
      <c r="P16" s="41"/>
      <c r="Q16" s="54"/>
      <c r="R16" s="54"/>
      <c r="S16" s="94">
        <v>8.5</v>
      </c>
      <c r="T16" s="41" t="s">
        <v>72</v>
      </c>
      <c r="U16" s="41"/>
      <c r="V16" s="41"/>
      <c r="W16" s="41"/>
      <c r="X16" s="43">
        <v>13</v>
      </c>
      <c r="Y16" s="47" t="s">
        <v>306</v>
      </c>
      <c r="Z16" s="58">
        <v>11</v>
      </c>
      <c r="AA16" s="93">
        <v>6</v>
      </c>
      <c r="AB16" s="93">
        <v>6</v>
      </c>
      <c r="AC16" s="58">
        <f t="shared" si="7"/>
        <v>12</v>
      </c>
      <c r="AD16" s="93">
        <v>0</v>
      </c>
      <c r="AE16" s="27"/>
      <c r="AF16" s="94">
        <v>9</v>
      </c>
      <c r="AG16" s="47" t="s">
        <v>158</v>
      </c>
      <c r="AH16" s="47"/>
      <c r="AI16" s="47"/>
      <c r="AJ16" s="64"/>
      <c r="AK16" s="48">
        <v>9</v>
      </c>
      <c r="AL16" s="32" t="s">
        <v>179</v>
      </c>
      <c r="AM16" s="58">
        <v>13</v>
      </c>
      <c r="AN16" s="58">
        <v>19</v>
      </c>
      <c r="AO16" s="93">
        <v>6</v>
      </c>
      <c r="AP16" s="58">
        <f t="shared" si="8"/>
        <v>25</v>
      </c>
      <c r="AQ16" s="93">
        <v>2</v>
      </c>
      <c r="AR16" s="45"/>
    </row>
    <row r="17" spans="1:44" ht="15.95" customHeight="1" x14ac:dyDescent="0.25">
      <c r="A17" s="54"/>
      <c r="B17" s="18"/>
      <c r="C17" s="18"/>
      <c r="D17" s="18"/>
      <c r="E17" s="18"/>
      <c r="F17" s="18"/>
      <c r="G17" s="18"/>
      <c r="H17" s="43"/>
      <c r="I17" s="41"/>
      <c r="J17" s="41"/>
      <c r="K17" s="41"/>
      <c r="L17" s="41"/>
      <c r="M17" s="41"/>
      <c r="N17" s="41"/>
      <c r="O17" s="41"/>
      <c r="P17" s="41"/>
      <c r="Q17" s="54"/>
      <c r="R17" s="54"/>
      <c r="S17" s="94">
        <v>7</v>
      </c>
      <c r="T17" s="41" t="s">
        <v>58</v>
      </c>
      <c r="U17" s="41"/>
      <c r="V17" s="41"/>
      <c r="W17" s="41"/>
      <c r="X17" s="43">
        <v>6</v>
      </c>
      <c r="Y17" s="47" t="s">
        <v>306</v>
      </c>
      <c r="Z17" s="58">
        <v>13</v>
      </c>
      <c r="AA17" s="93">
        <v>1</v>
      </c>
      <c r="AB17" s="93">
        <v>6</v>
      </c>
      <c r="AC17" s="58">
        <f t="shared" si="7"/>
        <v>7</v>
      </c>
      <c r="AD17" s="93">
        <v>0</v>
      </c>
      <c r="AE17" s="27"/>
      <c r="AF17" s="94">
        <v>7.5</v>
      </c>
      <c r="AG17" s="47" t="s">
        <v>37</v>
      </c>
      <c r="AH17" s="47"/>
      <c r="AI17" s="47"/>
      <c r="AJ17" s="64"/>
      <c r="AK17" s="48">
        <v>4</v>
      </c>
      <c r="AL17" s="32" t="s">
        <v>179</v>
      </c>
      <c r="AM17" s="58">
        <v>13</v>
      </c>
      <c r="AN17" s="58">
        <v>4</v>
      </c>
      <c r="AO17" s="93">
        <v>13</v>
      </c>
      <c r="AP17" s="58">
        <f t="shared" si="8"/>
        <v>17</v>
      </c>
      <c r="AQ17" s="93">
        <v>2</v>
      </c>
      <c r="AR17" s="45"/>
    </row>
    <row r="18" spans="1:44" ht="15.95" customHeight="1" x14ac:dyDescent="0.25">
      <c r="A18" s="54"/>
      <c r="B18" s="43" t="s">
        <v>60</v>
      </c>
      <c r="C18" s="20" t="s">
        <v>183</v>
      </c>
      <c r="D18" s="42"/>
      <c r="E18" s="41"/>
      <c r="F18" s="41"/>
      <c r="G18" s="19">
        <v>8</v>
      </c>
      <c r="H18" s="43">
        <v>1</v>
      </c>
      <c r="I18" s="41" t="s">
        <v>137</v>
      </c>
      <c r="J18" s="18"/>
      <c r="K18" s="18"/>
      <c r="L18" s="41" t="s">
        <v>545</v>
      </c>
      <c r="M18" s="41"/>
      <c r="N18" s="41"/>
      <c r="O18" s="18"/>
      <c r="Q18" s="54"/>
      <c r="R18" s="54"/>
      <c r="S18" s="94">
        <v>6.5</v>
      </c>
      <c r="T18" s="41" t="s">
        <v>99</v>
      </c>
      <c r="U18" s="41"/>
      <c r="V18" s="41"/>
      <c r="W18" s="41"/>
      <c r="X18" s="43">
        <v>11</v>
      </c>
      <c r="Y18" s="47" t="s">
        <v>306</v>
      </c>
      <c r="Z18" s="58">
        <v>10</v>
      </c>
      <c r="AA18" s="93">
        <v>3</v>
      </c>
      <c r="AB18" s="93">
        <v>3</v>
      </c>
      <c r="AC18" s="58">
        <f t="shared" si="7"/>
        <v>6</v>
      </c>
      <c r="AD18" s="93">
        <v>2</v>
      </c>
      <c r="AE18" s="27"/>
      <c r="AF18" s="94">
        <v>9</v>
      </c>
      <c r="AG18" s="47" t="s">
        <v>134</v>
      </c>
      <c r="AH18" s="47"/>
      <c r="AI18" s="47"/>
      <c r="AJ18" s="64"/>
      <c r="AK18" s="48">
        <v>3</v>
      </c>
      <c r="AL18" s="32" t="s">
        <v>179</v>
      </c>
      <c r="AM18" s="58">
        <v>11</v>
      </c>
      <c r="AN18" s="58">
        <v>7</v>
      </c>
      <c r="AO18" s="93">
        <v>5</v>
      </c>
      <c r="AP18" s="58">
        <f t="shared" si="8"/>
        <v>12</v>
      </c>
      <c r="AQ18" s="93">
        <v>0</v>
      </c>
      <c r="AR18" s="45"/>
    </row>
    <row r="19" spans="1:44" ht="15.95" customHeight="1" x14ac:dyDescent="0.25">
      <c r="A19" s="54"/>
      <c r="B19" s="43" t="s">
        <v>36</v>
      </c>
      <c r="C19" s="41" t="s">
        <v>542</v>
      </c>
      <c r="D19" s="65"/>
      <c r="E19" s="41"/>
      <c r="F19" s="41"/>
      <c r="G19" s="19"/>
      <c r="H19" s="43">
        <v>1</v>
      </c>
      <c r="I19" s="41" t="s">
        <v>166</v>
      </c>
      <c r="J19" s="18"/>
      <c r="K19" s="18"/>
      <c r="L19" s="41" t="s">
        <v>362</v>
      </c>
      <c r="M19" s="41"/>
      <c r="N19" s="41"/>
      <c r="O19" s="18"/>
      <c r="Q19" s="54"/>
      <c r="R19" s="54"/>
      <c r="S19" s="94">
        <v>9</v>
      </c>
      <c r="T19" s="41" t="s">
        <v>117</v>
      </c>
      <c r="U19" s="41"/>
      <c r="V19" s="41"/>
      <c r="W19" s="41"/>
      <c r="X19" s="43">
        <v>4</v>
      </c>
      <c r="Y19" s="47" t="s">
        <v>306</v>
      </c>
      <c r="Z19" s="58">
        <v>7</v>
      </c>
      <c r="AA19" s="93">
        <v>4</v>
      </c>
      <c r="AB19" s="93">
        <v>1</v>
      </c>
      <c r="AC19" s="58">
        <f t="shared" si="7"/>
        <v>5</v>
      </c>
      <c r="AD19" s="93">
        <v>0</v>
      </c>
      <c r="AE19" s="27"/>
      <c r="AF19" s="94">
        <v>8</v>
      </c>
      <c r="AG19" s="47" t="s">
        <v>96</v>
      </c>
      <c r="AH19" s="47"/>
      <c r="AI19" s="47"/>
      <c r="AJ19" s="64"/>
      <c r="AK19" s="48">
        <v>11</v>
      </c>
      <c r="AL19" s="32" t="s">
        <v>179</v>
      </c>
      <c r="AM19" s="58">
        <v>8</v>
      </c>
      <c r="AN19" s="58">
        <v>1</v>
      </c>
      <c r="AO19" s="93">
        <v>8</v>
      </c>
      <c r="AP19" s="58">
        <f t="shared" si="8"/>
        <v>9</v>
      </c>
      <c r="AQ19" s="93">
        <v>0</v>
      </c>
      <c r="AR19" s="45"/>
    </row>
    <row r="20" spans="1:44" ht="15.95" customHeight="1" x14ac:dyDescent="0.25">
      <c r="A20" s="54"/>
      <c r="C20" s="18"/>
      <c r="D20" s="18"/>
      <c r="E20" s="18"/>
      <c r="F20" s="18"/>
      <c r="G20" s="18"/>
      <c r="H20" s="43">
        <v>1</v>
      </c>
      <c r="I20" s="41" t="s">
        <v>43</v>
      </c>
      <c r="J20" s="18"/>
      <c r="K20" s="18"/>
      <c r="L20" s="41"/>
      <c r="M20" s="41" t="s">
        <v>254</v>
      </c>
      <c r="N20" s="41"/>
      <c r="O20" s="18"/>
      <c r="Q20" s="54"/>
      <c r="R20" s="54"/>
      <c r="S20" s="94">
        <v>7</v>
      </c>
      <c r="T20" s="41" t="s">
        <v>47</v>
      </c>
      <c r="U20" s="41"/>
      <c r="V20" s="41"/>
      <c r="W20" s="41"/>
      <c r="X20" s="43">
        <v>10</v>
      </c>
      <c r="Y20" s="47" t="s">
        <v>306</v>
      </c>
      <c r="Z20" s="58">
        <v>10</v>
      </c>
      <c r="AA20" s="93">
        <v>3</v>
      </c>
      <c r="AB20" s="93">
        <v>1</v>
      </c>
      <c r="AC20" s="58">
        <f t="shared" si="7"/>
        <v>4</v>
      </c>
      <c r="AD20" s="93">
        <v>2</v>
      </c>
      <c r="AE20" s="27"/>
      <c r="AF20" s="94">
        <v>7.5</v>
      </c>
      <c r="AG20" s="47" t="s">
        <v>57</v>
      </c>
      <c r="AH20" s="47"/>
      <c r="AI20" s="47"/>
      <c r="AJ20" s="64"/>
      <c r="AK20" s="48">
        <v>10</v>
      </c>
      <c r="AL20" s="32" t="s">
        <v>179</v>
      </c>
      <c r="AM20" s="58">
        <v>13</v>
      </c>
      <c r="AN20" s="58">
        <v>1</v>
      </c>
      <c r="AO20" s="93">
        <v>8</v>
      </c>
      <c r="AP20" s="58">
        <f t="shared" si="8"/>
        <v>9</v>
      </c>
      <c r="AQ20" s="93">
        <v>0</v>
      </c>
      <c r="AR20" s="45"/>
    </row>
    <row r="21" spans="1:44" ht="15.95" customHeight="1" x14ac:dyDescent="0.25">
      <c r="A21" s="54"/>
      <c r="C21" s="18"/>
      <c r="D21" s="18"/>
      <c r="E21" s="18"/>
      <c r="F21" s="18"/>
      <c r="G21" s="18"/>
      <c r="H21" s="43">
        <v>1</v>
      </c>
      <c r="I21" s="41" t="s">
        <v>166</v>
      </c>
      <c r="J21" s="18"/>
      <c r="K21" s="18"/>
      <c r="L21" s="41"/>
      <c r="M21" s="41" t="s">
        <v>254</v>
      </c>
      <c r="N21" s="41"/>
      <c r="O21" s="18"/>
      <c r="Q21" s="54"/>
      <c r="R21" s="54"/>
      <c r="S21" s="94">
        <v>9</v>
      </c>
      <c r="T21" s="41" t="s">
        <v>133</v>
      </c>
      <c r="U21" s="41"/>
      <c r="V21" s="41"/>
      <c r="W21" s="41"/>
      <c r="X21" s="43">
        <v>7</v>
      </c>
      <c r="Y21" s="47" t="s">
        <v>306</v>
      </c>
      <c r="Z21" s="58">
        <v>5</v>
      </c>
      <c r="AA21" s="93">
        <v>1</v>
      </c>
      <c r="AB21" s="93">
        <v>3</v>
      </c>
      <c r="AC21" s="58">
        <f t="shared" si="7"/>
        <v>4</v>
      </c>
      <c r="AD21" s="93">
        <v>2</v>
      </c>
      <c r="AE21" s="27"/>
      <c r="AF21" s="94">
        <v>7</v>
      </c>
      <c r="AG21" s="47" t="s">
        <v>49</v>
      </c>
      <c r="AH21" s="47"/>
      <c r="AI21" s="47"/>
      <c r="AJ21" s="64"/>
      <c r="AK21" s="48">
        <v>12</v>
      </c>
      <c r="AL21" s="32" t="s">
        <v>179</v>
      </c>
      <c r="AM21" s="58">
        <v>13</v>
      </c>
      <c r="AN21" s="58">
        <v>1</v>
      </c>
      <c r="AO21" s="93">
        <v>8</v>
      </c>
      <c r="AP21" s="58">
        <f t="shared" si="8"/>
        <v>9</v>
      </c>
      <c r="AQ21" s="93">
        <v>4</v>
      </c>
      <c r="AR21" s="45"/>
    </row>
    <row r="22" spans="1:44" ht="15.95" customHeight="1" x14ac:dyDescent="0.25">
      <c r="A22" s="54"/>
      <c r="C22" s="18"/>
      <c r="D22" s="18"/>
      <c r="E22" s="18"/>
      <c r="F22" s="18"/>
      <c r="G22" s="18"/>
      <c r="H22" s="43">
        <v>1</v>
      </c>
      <c r="I22" s="41" t="s">
        <v>43</v>
      </c>
      <c r="J22" s="18"/>
      <c r="K22" s="18"/>
      <c r="L22" s="41" t="s">
        <v>544</v>
      </c>
      <c r="M22" s="41"/>
      <c r="N22" s="41"/>
      <c r="O22" s="18"/>
      <c r="Q22" s="54"/>
      <c r="R22" s="54"/>
      <c r="S22" s="94">
        <v>7.5</v>
      </c>
      <c r="T22" s="41" t="s">
        <v>66</v>
      </c>
      <c r="U22" s="41"/>
      <c r="V22" s="41"/>
      <c r="W22" s="41"/>
      <c r="X22" s="43">
        <v>3</v>
      </c>
      <c r="Y22" s="47" t="s">
        <v>306</v>
      </c>
      <c r="Z22" s="58">
        <v>11</v>
      </c>
      <c r="AA22" s="93">
        <v>0</v>
      </c>
      <c r="AB22" s="93">
        <v>3</v>
      </c>
      <c r="AC22" s="58">
        <f t="shared" si="7"/>
        <v>3</v>
      </c>
      <c r="AD22" s="93">
        <v>0</v>
      </c>
      <c r="AE22" s="27"/>
      <c r="AF22" s="94">
        <v>7</v>
      </c>
      <c r="AG22" s="47" t="s">
        <v>116</v>
      </c>
      <c r="AH22" s="47"/>
      <c r="AI22" s="47"/>
      <c r="AJ22" s="64"/>
      <c r="AK22" s="48">
        <v>15</v>
      </c>
      <c r="AL22" s="32" t="s">
        <v>179</v>
      </c>
      <c r="AM22" s="58">
        <v>11</v>
      </c>
      <c r="AN22" s="58">
        <v>0</v>
      </c>
      <c r="AO22" s="93">
        <v>6</v>
      </c>
      <c r="AP22" s="58">
        <f t="shared" si="8"/>
        <v>6</v>
      </c>
      <c r="AQ22" s="93">
        <v>0</v>
      </c>
      <c r="AR22" s="5"/>
    </row>
    <row r="23" spans="1:44" ht="15.95" customHeight="1" x14ac:dyDescent="0.25">
      <c r="A23" s="54"/>
      <c r="C23" s="18"/>
      <c r="D23" s="18"/>
      <c r="E23" s="18"/>
      <c r="F23" s="18"/>
      <c r="G23" s="18"/>
      <c r="H23" s="43">
        <v>1</v>
      </c>
      <c r="I23" s="41" t="s">
        <v>166</v>
      </c>
      <c r="J23" s="18"/>
      <c r="K23" s="18"/>
      <c r="L23" s="41" t="s">
        <v>38</v>
      </c>
      <c r="M23" s="41"/>
      <c r="N23" s="41"/>
      <c r="O23" s="18"/>
      <c r="Q23" s="54"/>
      <c r="R23" s="54"/>
      <c r="S23" s="94">
        <v>6.5</v>
      </c>
      <c r="T23" s="41" t="s">
        <v>119</v>
      </c>
      <c r="U23" s="41"/>
      <c r="V23" s="41"/>
      <c r="W23" s="41"/>
      <c r="X23" s="43">
        <v>12</v>
      </c>
      <c r="Y23" s="47" t="s">
        <v>306</v>
      </c>
      <c r="Z23" s="58">
        <v>9</v>
      </c>
      <c r="AA23" s="93">
        <v>0</v>
      </c>
      <c r="AB23" s="93">
        <v>2</v>
      </c>
      <c r="AC23" s="58">
        <f t="shared" si="7"/>
        <v>2</v>
      </c>
      <c r="AD23" s="93">
        <v>0</v>
      </c>
      <c r="AE23" s="27"/>
      <c r="AF23" s="94">
        <v>7</v>
      </c>
      <c r="AG23" s="47" t="s">
        <v>64</v>
      </c>
      <c r="AH23" s="47"/>
      <c r="AI23" s="47"/>
      <c r="AJ23" s="64"/>
      <c r="AK23" s="48">
        <v>5</v>
      </c>
      <c r="AL23" s="32" t="s">
        <v>179</v>
      </c>
      <c r="AM23" s="58">
        <v>13</v>
      </c>
      <c r="AN23" s="58">
        <v>0</v>
      </c>
      <c r="AO23" s="93">
        <v>4</v>
      </c>
      <c r="AP23" s="58">
        <f t="shared" si="8"/>
        <v>4</v>
      </c>
      <c r="AQ23" s="93">
        <v>0</v>
      </c>
      <c r="AR23" s="46"/>
    </row>
    <row r="24" spans="1:44" ht="15.95" customHeight="1" x14ac:dyDescent="0.25">
      <c r="A24" s="54"/>
      <c r="H24" s="43">
        <v>2</v>
      </c>
      <c r="I24" s="41" t="s">
        <v>167</v>
      </c>
      <c r="J24" s="18"/>
      <c r="K24" s="18"/>
      <c r="L24" s="41" t="s">
        <v>555</v>
      </c>
      <c r="M24" s="41"/>
      <c r="N24" s="41"/>
      <c r="O24" s="18"/>
      <c r="Q24" s="54"/>
      <c r="R24" s="54"/>
      <c r="S24" s="94">
        <v>6.5</v>
      </c>
      <c r="T24" s="41" t="s">
        <v>75</v>
      </c>
      <c r="U24" s="41"/>
      <c r="V24" s="41"/>
      <c r="W24" s="41"/>
      <c r="X24" s="43">
        <v>5</v>
      </c>
      <c r="Y24" s="47" t="s">
        <v>306</v>
      </c>
      <c r="Z24" s="58">
        <v>10</v>
      </c>
      <c r="AA24" s="93">
        <v>0</v>
      </c>
      <c r="AB24" s="93">
        <v>1</v>
      </c>
      <c r="AC24" s="58">
        <f t="shared" si="7"/>
        <v>1</v>
      </c>
      <c r="AD24" s="93">
        <v>0</v>
      </c>
      <c r="AE24" s="27"/>
      <c r="AF24" s="94">
        <v>6.5</v>
      </c>
      <c r="AG24" s="47" t="s">
        <v>20</v>
      </c>
      <c r="AH24" s="47"/>
      <c r="AI24" s="47"/>
      <c r="AJ24" s="64"/>
      <c r="AK24" s="48">
        <v>8</v>
      </c>
      <c r="AL24" s="32" t="s">
        <v>179</v>
      </c>
      <c r="AM24" s="58">
        <v>12</v>
      </c>
      <c r="AN24" s="58">
        <v>0</v>
      </c>
      <c r="AO24" s="93">
        <v>4</v>
      </c>
      <c r="AP24" s="58">
        <f t="shared" si="8"/>
        <v>4</v>
      </c>
      <c r="AQ24" s="93">
        <v>2</v>
      </c>
      <c r="AR24" s="46"/>
    </row>
    <row r="25" spans="1:44" ht="15.95" customHeight="1" x14ac:dyDescent="0.25">
      <c r="A25" s="54"/>
      <c r="H25" s="43">
        <v>2</v>
      </c>
      <c r="I25" s="41" t="s">
        <v>166</v>
      </c>
      <c r="J25" s="18"/>
      <c r="K25" s="18"/>
      <c r="L25" s="41" t="s">
        <v>137</v>
      </c>
      <c r="M25" s="41"/>
      <c r="N25" s="41"/>
      <c r="O25" s="18"/>
      <c r="Q25" s="54"/>
      <c r="R25" s="54"/>
      <c r="S25" s="94">
        <v>6</v>
      </c>
      <c r="T25" s="41" t="s">
        <v>100</v>
      </c>
      <c r="U25" s="41"/>
      <c r="V25" s="41"/>
      <c r="W25" s="41"/>
      <c r="X25" s="43">
        <v>2</v>
      </c>
      <c r="Y25" s="47" t="s">
        <v>306</v>
      </c>
      <c r="Z25" s="58">
        <v>13</v>
      </c>
      <c r="AA25" s="93">
        <v>0</v>
      </c>
      <c r="AB25" s="93">
        <v>0</v>
      </c>
      <c r="AC25" s="58">
        <f t="shared" si="7"/>
        <v>0</v>
      </c>
      <c r="AD25" s="93">
        <v>0</v>
      </c>
      <c r="AE25" s="27"/>
      <c r="AF25" s="94">
        <v>6</v>
      </c>
      <c r="AG25" s="47" t="s">
        <v>111</v>
      </c>
      <c r="AH25" s="47"/>
      <c r="AI25" s="47"/>
      <c r="AJ25" s="64"/>
      <c r="AK25" s="48">
        <v>14</v>
      </c>
      <c r="AL25" s="32" t="s">
        <v>179</v>
      </c>
      <c r="AM25" s="58">
        <v>12</v>
      </c>
      <c r="AN25" s="58">
        <v>0</v>
      </c>
      <c r="AO25" s="93">
        <v>2</v>
      </c>
      <c r="AP25" s="58">
        <f t="shared" si="8"/>
        <v>2</v>
      </c>
      <c r="AQ25" s="93">
        <v>4</v>
      </c>
      <c r="AR25" s="46"/>
    </row>
    <row r="26" spans="1:44" ht="15.95" customHeight="1" thickBot="1" x14ac:dyDescent="0.3">
      <c r="A26" s="54"/>
      <c r="B26" s="6"/>
      <c r="C26" s="4"/>
      <c r="D26" s="4"/>
      <c r="E26" s="4"/>
      <c r="F26" s="4"/>
      <c r="G26" s="4"/>
      <c r="H26" s="4"/>
      <c r="I26" s="4"/>
      <c r="J26" s="7"/>
      <c r="K26" s="7"/>
      <c r="L26" s="7"/>
      <c r="M26" s="7"/>
      <c r="N26" s="7"/>
      <c r="O26" s="7"/>
      <c r="P26" s="7"/>
      <c r="Q26" s="54"/>
      <c r="R26" s="54"/>
      <c r="S26" s="33" t="s">
        <v>247</v>
      </c>
      <c r="T26" s="33"/>
      <c r="U26" s="33"/>
      <c r="V26" s="33"/>
      <c r="W26" s="33"/>
      <c r="X26" s="33"/>
      <c r="Y26" s="33"/>
      <c r="Z26" s="56">
        <f>SUM(Z15:Z25)</f>
        <v>128</v>
      </c>
      <c r="AA26" s="56">
        <f t="shared" ref="AA26" si="9">SUM(AA15:AA25)</f>
        <v>27</v>
      </c>
      <c r="AB26" s="56">
        <f>SUM(AB15:AB25)+SUMIF($Y$3:$Y$10,"Canadiens",$AH$3:$AH$10)</f>
        <v>35</v>
      </c>
      <c r="AC26" s="56">
        <f>+AB26+AA26</f>
        <v>62</v>
      </c>
      <c r="AD26" s="56">
        <f>SUM(AD15:AD25)+SUMIF($Y$3:$Y$10,"Canadiens",$AG$3:$AG$10)</f>
        <v>6</v>
      </c>
      <c r="AE26" s="27"/>
      <c r="AF26" s="33" t="s">
        <v>175</v>
      </c>
      <c r="AG26" s="33"/>
      <c r="AH26" s="33"/>
      <c r="AI26" s="33"/>
      <c r="AJ26" s="33"/>
      <c r="AK26" s="33"/>
      <c r="AL26" s="33"/>
      <c r="AM26" s="56">
        <f>SUM(AM15:AM25)</f>
        <v>129</v>
      </c>
      <c r="AN26" s="56">
        <f t="shared" ref="AN26" si="10">SUM(AN15:AN25)</f>
        <v>45</v>
      </c>
      <c r="AO26" s="56">
        <f>SUM(AO15:AO25)+SUMIF($Y$3:$Y$10,"Stiletto",$AH$3:$AH$10)</f>
        <v>71</v>
      </c>
      <c r="AP26" s="56">
        <f>+AO26+AN26</f>
        <v>116</v>
      </c>
      <c r="AQ26" s="56">
        <f>SUM(AQ15:AQ25)+SUMIF($Y$3:$Y$10,"Stiletto",$AG$3:$AG$10)</f>
        <v>16</v>
      </c>
      <c r="AR26" s="46"/>
    </row>
    <row r="27" spans="1:44" ht="15.95" customHeight="1" x14ac:dyDescent="0.25">
      <c r="A27" s="54"/>
      <c r="B27" s="50" t="s">
        <v>65</v>
      </c>
      <c r="C27" s="20" t="s">
        <v>185</v>
      </c>
      <c r="D27" s="18"/>
      <c r="E27" s="41"/>
      <c r="F27" s="41"/>
      <c r="G27" s="19">
        <v>5</v>
      </c>
      <c r="H27" s="43">
        <v>1</v>
      </c>
      <c r="I27" s="41" t="s">
        <v>158</v>
      </c>
      <c r="J27" s="41"/>
      <c r="K27" s="41"/>
      <c r="L27" s="41" t="s">
        <v>547</v>
      </c>
      <c r="M27" s="41"/>
      <c r="N27" s="41"/>
      <c r="O27" s="41"/>
      <c r="P27" s="41"/>
      <c r="Q27" s="54"/>
      <c r="R27" s="54"/>
      <c r="S27" s="34" t="s">
        <v>172</v>
      </c>
      <c r="T27" s="34"/>
      <c r="U27" s="34"/>
      <c r="V27" s="34"/>
      <c r="W27" s="34"/>
      <c r="X27" s="32" t="s">
        <v>176</v>
      </c>
      <c r="Z27" s="68">
        <v>24</v>
      </c>
      <c r="AA27" s="31">
        <v>5</v>
      </c>
      <c r="AB27" s="31">
        <v>8</v>
      </c>
      <c r="AC27" s="68">
        <f t="shared" ref="AC27" si="11">+AA27+AB27</f>
        <v>13</v>
      </c>
      <c r="AD27" s="31">
        <v>4</v>
      </c>
      <c r="AE27" s="27"/>
      <c r="AF27" s="35" t="s">
        <v>15</v>
      </c>
      <c r="AG27" s="35"/>
      <c r="AH27" s="35"/>
      <c r="AI27" s="35"/>
      <c r="AJ27" s="35"/>
      <c r="AK27" s="32" t="s">
        <v>34</v>
      </c>
      <c r="AM27" s="68">
        <v>26</v>
      </c>
      <c r="AN27" s="31">
        <v>11</v>
      </c>
      <c r="AO27" s="31">
        <v>10</v>
      </c>
      <c r="AP27" s="68">
        <f t="shared" ref="AP27:AP37" si="12">+AN27+AO27</f>
        <v>21</v>
      </c>
      <c r="AQ27" s="31">
        <v>2</v>
      </c>
      <c r="AR27" s="46"/>
    </row>
    <row r="28" spans="1:44" ht="15.95" customHeight="1" x14ac:dyDescent="0.25">
      <c r="A28" s="54"/>
      <c r="B28" s="48" t="s">
        <v>36</v>
      </c>
      <c r="C28" s="65" t="s">
        <v>546</v>
      </c>
      <c r="D28" s="65"/>
      <c r="E28" s="41"/>
      <c r="F28" s="41"/>
      <c r="G28" s="42"/>
      <c r="H28" s="43">
        <v>1</v>
      </c>
      <c r="I28" s="41" t="s">
        <v>158</v>
      </c>
      <c r="J28" s="41"/>
      <c r="K28" s="41"/>
      <c r="L28" s="41" t="s">
        <v>470</v>
      </c>
      <c r="M28" s="41"/>
      <c r="N28" s="41"/>
      <c r="O28" s="41"/>
      <c r="P28" s="41"/>
      <c r="Q28" s="54"/>
      <c r="R28" s="54"/>
      <c r="S28" s="94">
        <v>9</v>
      </c>
      <c r="T28" s="41" t="s">
        <v>150</v>
      </c>
      <c r="U28" s="41"/>
      <c r="V28" s="41"/>
      <c r="W28" s="41"/>
      <c r="X28" s="43">
        <v>27</v>
      </c>
      <c r="Y28" s="41" t="s">
        <v>177</v>
      </c>
      <c r="Z28" s="58">
        <v>13</v>
      </c>
      <c r="AA28" s="93">
        <v>10</v>
      </c>
      <c r="AB28" s="93">
        <v>12</v>
      </c>
      <c r="AC28" s="58">
        <f t="shared" ref="AC28:AC37" si="13">+AA28+AB28</f>
        <v>22</v>
      </c>
      <c r="AD28" s="93">
        <v>4</v>
      </c>
      <c r="AE28" s="27"/>
      <c r="AF28" s="94">
        <v>9.5</v>
      </c>
      <c r="AG28" s="47" t="s">
        <v>165</v>
      </c>
      <c r="AH28" s="47"/>
      <c r="AI28" s="47"/>
      <c r="AJ28" s="64"/>
      <c r="AK28" s="48">
        <v>40</v>
      </c>
      <c r="AL28" s="47" t="s">
        <v>308</v>
      </c>
      <c r="AM28" s="58">
        <v>12</v>
      </c>
      <c r="AN28" s="93">
        <v>13</v>
      </c>
      <c r="AO28" s="93">
        <v>8</v>
      </c>
      <c r="AP28" s="58">
        <f t="shared" si="12"/>
        <v>21</v>
      </c>
      <c r="AQ28" s="93">
        <v>4</v>
      </c>
      <c r="AR28" s="46"/>
    </row>
    <row r="29" spans="1:44" ht="15.95" customHeight="1" x14ac:dyDescent="0.25">
      <c r="A29" s="54"/>
      <c r="C29" s="18"/>
      <c r="D29" s="65"/>
      <c r="E29" s="41"/>
      <c r="F29" s="41"/>
      <c r="G29" s="19"/>
      <c r="H29" s="43">
        <v>2</v>
      </c>
      <c r="I29" s="41" t="s">
        <v>470</v>
      </c>
      <c r="J29" s="41"/>
      <c r="K29" s="41"/>
      <c r="L29" s="41" t="s">
        <v>548</v>
      </c>
      <c r="M29" s="41"/>
      <c r="N29" s="41"/>
      <c r="O29" s="41"/>
      <c r="P29" s="41"/>
      <c r="Q29" s="54"/>
      <c r="R29" s="54"/>
      <c r="S29" s="94">
        <v>6.5</v>
      </c>
      <c r="T29" s="41" t="s">
        <v>161</v>
      </c>
      <c r="U29" s="41"/>
      <c r="V29" s="41"/>
      <c r="W29" s="41"/>
      <c r="X29" s="43">
        <v>2</v>
      </c>
      <c r="Y29" s="41" t="s">
        <v>177</v>
      </c>
      <c r="Z29" s="58">
        <v>13</v>
      </c>
      <c r="AA29" s="93">
        <v>3</v>
      </c>
      <c r="AB29" s="93">
        <v>6</v>
      </c>
      <c r="AC29" s="58">
        <f t="shared" si="13"/>
        <v>9</v>
      </c>
      <c r="AD29" s="93">
        <v>0</v>
      </c>
      <c r="AE29" s="27"/>
      <c r="AF29" s="94">
        <v>9</v>
      </c>
      <c r="AG29" s="47" t="s">
        <v>35</v>
      </c>
      <c r="AH29" s="47"/>
      <c r="AI29" s="47"/>
      <c r="AJ29" s="64"/>
      <c r="AK29" s="48">
        <v>19</v>
      </c>
      <c r="AL29" s="47" t="s">
        <v>308</v>
      </c>
      <c r="AM29" s="58">
        <v>11</v>
      </c>
      <c r="AN29" s="93">
        <v>6</v>
      </c>
      <c r="AO29" s="93">
        <v>12</v>
      </c>
      <c r="AP29" s="58">
        <f t="shared" si="12"/>
        <v>18</v>
      </c>
      <c r="AQ29" s="93">
        <v>0</v>
      </c>
      <c r="AR29" s="46"/>
    </row>
    <row r="30" spans="1:44" ht="15.95" customHeight="1" x14ac:dyDescent="0.25">
      <c r="A30" s="54"/>
      <c r="C30" s="18"/>
      <c r="D30" s="65"/>
      <c r="E30" s="41"/>
      <c r="F30" s="41"/>
      <c r="G30" s="19"/>
      <c r="H30" s="43">
        <v>2</v>
      </c>
      <c r="I30" s="41" t="s">
        <v>470</v>
      </c>
      <c r="J30" s="41"/>
      <c r="K30" s="41"/>
      <c r="L30" s="41" t="s">
        <v>553</v>
      </c>
      <c r="M30" s="41"/>
      <c r="N30" s="41"/>
      <c r="O30" s="41"/>
      <c r="Q30" s="54"/>
      <c r="R30" s="54"/>
      <c r="S30" s="94">
        <v>8.5</v>
      </c>
      <c r="T30" s="41" t="s">
        <v>143</v>
      </c>
      <c r="U30" s="41"/>
      <c r="V30" s="41"/>
      <c r="W30" s="41"/>
      <c r="X30" s="43">
        <v>10</v>
      </c>
      <c r="Y30" s="41" t="s">
        <v>177</v>
      </c>
      <c r="Z30" s="58">
        <v>7</v>
      </c>
      <c r="AA30" s="93">
        <v>5</v>
      </c>
      <c r="AB30" s="93">
        <v>2</v>
      </c>
      <c r="AC30" s="58">
        <f t="shared" si="13"/>
        <v>7</v>
      </c>
      <c r="AD30" s="93">
        <v>0</v>
      </c>
      <c r="AE30" s="27"/>
      <c r="AF30" s="94">
        <v>7</v>
      </c>
      <c r="AG30" s="47" t="s">
        <v>188</v>
      </c>
      <c r="AH30" s="47"/>
      <c r="AI30" s="47"/>
      <c r="AJ30" s="64"/>
      <c r="AK30" s="48">
        <v>28</v>
      </c>
      <c r="AL30" s="47" t="s">
        <v>308</v>
      </c>
      <c r="AM30" s="58">
        <v>13</v>
      </c>
      <c r="AN30" s="93">
        <v>3</v>
      </c>
      <c r="AO30" s="93">
        <v>7</v>
      </c>
      <c r="AP30" s="58">
        <f t="shared" si="12"/>
        <v>10</v>
      </c>
      <c r="AQ30" s="93">
        <v>0</v>
      </c>
      <c r="AR30" s="46"/>
    </row>
    <row r="31" spans="1:44" ht="15.95" customHeight="1" x14ac:dyDescent="0.25">
      <c r="A31" s="54"/>
      <c r="C31" s="18"/>
      <c r="D31" s="18"/>
      <c r="E31" s="18"/>
      <c r="F31" s="18"/>
      <c r="G31" s="18"/>
      <c r="H31" s="43">
        <v>2</v>
      </c>
      <c r="I31" s="41" t="s">
        <v>37</v>
      </c>
      <c r="L31" s="41" t="s">
        <v>554</v>
      </c>
      <c r="Q31" s="54"/>
      <c r="R31" s="54"/>
      <c r="S31" s="94">
        <v>7.5</v>
      </c>
      <c r="T31" s="41" t="s">
        <v>90</v>
      </c>
      <c r="U31" s="41"/>
      <c r="V31" s="41"/>
      <c r="W31" s="41"/>
      <c r="X31" s="43">
        <v>4</v>
      </c>
      <c r="Y31" s="41" t="s">
        <v>177</v>
      </c>
      <c r="Z31" s="58">
        <v>11</v>
      </c>
      <c r="AA31" s="93">
        <v>3</v>
      </c>
      <c r="AB31" s="93">
        <v>3</v>
      </c>
      <c r="AC31" s="58">
        <f t="shared" si="13"/>
        <v>6</v>
      </c>
      <c r="AD31" s="93">
        <v>0</v>
      </c>
      <c r="AE31" s="27"/>
      <c r="AF31" s="94">
        <v>6.5</v>
      </c>
      <c r="AG31" s="47" t="s">
        <v>48</v>
      </c>
      <c r="AH31" s="47"/>
      <c r="AI31" s="47"/>
      <c r="AJ31" s="64"/>
      <c r="AK31" s="48">
        <v>66</v>
      </c>
      <c r="AL31" s="47" t="s">
        <v>308</v>
      </c>
      <c r="AM31" s="58">
        <v>8</v>
      </c>
      <c r="AN31" s="93">
        <v>2</v>
      </c>
      <c r="AO31" s="93">
        <v>5</v>
      </c>
      <c r="AP31" s="58">
        <f t="shared" si="12"/>
        <v>7</v>
      </c>
      <c r="AQ31" s="93">
        <v>0</v>
      </c>
      <c r="AR31" s="46"/>
    </row>
    <row r="32" spans="1:44" ht="15.95" customHeight="1" x14ac:dyDescent="0.25">
      <c r="A32" s="54"/>
      <c r="C32" s="18"/>
      <c r="D32" s="18"/>
      <c r="E32" s="18"/>
      <c r="F32" s="18"/>
      <c r="G32" s="18"/>
      <c r="Q32" s="54"/>
      <c r="R32" s="54"/>
      <c r="S32" s="94">
        <v>8</v>
      </c>
      <c r="T32" s="41" t="s">
        <v>76</v>
      </c>
      <c r="U32" s="41"/>
      <c r="V32" s="41"/>
      <c r="W32" s="41"/>
      <c r="X32" s="43">
        <v>5</v>
      </c>
      <c r="Y32" s="41" t="s">
        <v>177</v>
      </c>
      <c r="Z32" s="58">
        <v>12</v>
      </c>
      <c r="AA32" s="93">
        <v>2</v>
      </c>
      <c r="AB32" s="93">
        <v>3</v>
      </c>
      <c r="AC32" s="58">
        <f t="shared" si="13"/>
        <v>5</v>
      </c>
      <c r="AD32" s="93">
        <v>0</v>
      </c>
      <c r="AE32" s="27"/>
      <c r="AF32" s="94">
        <v>6</v>
      </c>
      <c r="AG32" s="47" t="s">
        <v>81</v>
      </c>
      <c r="AH32" s="47"/>
      <c r="AI32" s="47"/>
      <c r="AJ32" s="64"/>
      <c r="AK32" s="48">
        <v>3</v>
      </c>
      <c r="AL32" s="47" t="s">
        <v>308</v>
      </c>
      <c r="AM32" s="58">
        <v>6</v>
      </c>
      <c r="AN32" s="93">
        <v>0</v>
      </c>
      <c r="AO32" s="93">
        <v>7</v>
      </c>
      <c r="AP32" s="58">
        <f t="shared" si="12"/>
        <v>7</v>
      </c>
      <c r="AQ32" s="93">
        <v>0</v>
      </c>
      <c r="AR32" s="46"/>
    </row>
    <row r="33" spans="1:44" ht="15.95" customHeight="1" x14ac:dyDescent="0.25">
      <c r="A33" s="54" t="s">
        <v>74</v>
      </c>
      <c r="C33" s="20" t="s">
        <v>124</v>
      </c>
      <c r="D33" s="18"/>
      <c r="E33" s="41"/>
      <c r="F33" s="41"/>
      <c r="G33" s="19">
        <v>2</v>
      </c>
      <c r="H33" s="43">
        <v>1</v>
      </c>
      <c r="I33" s="41" t="s">
        <v>188</v>
      </c>
      <c r="J33" s="41"/>
      <c r="K33" s="41"/>
      <c r="L33" s="41" t="s">
        <v>549</v>
      </c>
      <c r="M33" s="41"/>
      <c r="N33" s="41"/>
      <c r="O33" s="41"/>
      <c r="Q33" s="54"/>
      <c r="R33" s="54"/>
      <c r="S33" s="94">
        <v>6</v>
      </c>
      <c r="T33" s="41" t="s">
        <v>187</v>
      </c>
      <c r="U33" s="41"/>
      <c r="V33" s="41"/>
      <c r="W33" s="41"/>
      <c r="X33" s="43">
        <v>8</v>
      </c>
      <c r="Y33" s="41" t="s">
        <v>177</v>
      </c>
      <c r="Z33" s="58">
        <v>11</v>
      </c>
      <c r="AA33" s="93">
        <v>2</v>
      </c>
      <c r="AB33" s="93">
        <v>3</v>
      </c>
      <c r="AC33" s="58">
        <f t="shared" si="13"/>
        <v>5</v>
      </c>
      <c r="AD33" s="93">
        <v>0</v>
      </c>
      <c r="AE33" s="27"/>
      <c r="AF33" s="94">
        <v>7.5</v>
      </c>
      <c r="AG33" s="47" t="s">
        <v>42</v>
      </c>
      <c r="AH33" s="47"/>
      <c r="AI33" s="47"/>
      <c r="AJ33" s="64"/>
      <c r="AK33" s="48">
        <v>7</v>
      </c>
      <c r="AL33" s="47" t="s">
        <v>308</v>
      </c>
      <c r="AM33" s="58">
        <v>12</v>
      </c>
      <c r="AN33" s="93">
        <v>2</v>
      </c>
      <c r="AO33" s="93">
        <v>4</v>
      </c>
      <c r="AP33" s="58">
        <f t="shared" si="12"/>
        <v>6</v>
      </c>
      <c r="AQ33" s="93">
        <v>0</v>
      </c>
      <c r="AR33" s="46"/>
    </row>
    <row r="34" spans="1:44" ht="15.95" customHeight="1" x14ac:dyDescent="0.25">
      <c r="A34" s="54"/>
      <c r="B34" s="43" t="s">
        <v>36</v>
      </c>
      <c r="C34" s="65"/>
      <c r="D34" s="65" t="s">
        <v>190</v>
      </c>
      <c r="E34" s="18"/>
      <c r="F34" s="18"/>
      <c r="G34" s="18"/>
      <c r="H34" s="43">
        <v>1</v>
      </c>
      <c r="I34" s="41" t="s">
        <v>490</v>
      </c>
      <c r="J34" s="41"/>
      <c r="K34" s="41"/>
      <c r="L34" s="41" t="s">
        <v>157</v>
      </c>
      <c r="M34" s="41"/>
      <c r="N34" s="41"/>
      <c r="O34" s="41"/>
      <c r="Q34" s="54"/>
      <c r="R34" s="54"/>
      <c r="S34" s="94">
        <v>7</v>
      </c>
      <c r="T34" s="41" t="s">
        <v>114</v>
      </c>
      <c r="U34" s="41"/>
      <c r="V34" s="41"/>
      <c r="W34" s="41"/>
      <c r="X34" s="43">
        <v>6</v>
      </c>
      <c r="Y34" s="41" t="s">
        <v>177</v>
      </c>
      <c r="Z34" s="58">
        <v>7</v>
      </c>
      <c r="AA34" s="93">
        <v>2</v>
      </c>
      <c r="AB34" s="93">
        <v>2</v>
      </c>
      <c r="AC34" s="58">
        <f t="shared" si="13"/>
        <v>4</v>
      </c>
      <c r="AD34" s="93">
        <v>0</v>
      </c>
      <c r="AE34" s="27"/>
      <c r="AF34" s="94">
        <v>7</v>
      </c>
      <c r="AG34" s="47" t="s">
        <v>157</v>
      </c>
      <c r="AH34" s="47"/>
      <c r="AI34" s="47"/>
      <c r="AJ34" s="64"/>
      <c r="AK34" s="48">
        <v>86</v>
      </c>
      <c r="AL34" s="47" t="s">
        <v>308</v>
      </c>
      <c r="AM34" s="58">
        <v>12</v>
      </c>
      <c r="AN34" s="93">
        <v>3</v>
      </c>
      <c r="AO34" s="93">
        <v>2</v>
      </c>
      <c r="AP34" s="58">
        <f t="shared" si="12"/>
        <v>5</v>
      </c>
      <c r="AQ34" s="93">
        <v>2</v>
      </c>
      <c r="AR34" s="46"/>
    </row>
    <row r="35" spans="1:44" ht="15.95" customHeight="1" x14ac:dyDescent="0.25">
      <c r="A35" s="54"/>
      <c r="B35" s="4"/>
      <c r="C35" s="4"/>
      <c r="D35" s="4"/>
      <c r="E35" s="4"/>
      <c r="F35" s="4"/>
      <c r="G35" s="4"/>
      <c r="H35" s="4"/>
      <c r="I35" s="7"/>
      <c r="J35" s="7"/>
      <c r="K35" s="7"/>
      <c r="L35" s="7"/>
      <c r="M35" s="7"/>
      <c r="N35" s="7"/>
      <c r="O35" s="7"/>
      <c r="P35" s="7"/>
      <c r="Q35" s="54"/>
      <c r="R35" s="54"/>
      <c r="S35" s="94">
        <v>7</v>
      </c>
      <c r="T35" s="41" t="s">
        <v>118</v>
      </c>
      <c r="U35" s="41"/>
      <c r="V35" s="41"/>
      <c r="W35" s="41"/>
      <c r="X35" s="43">
        <v>55</v>
      </c>
      <c r="Y35" s="41" t="s">
        <v>177</v>
      </c>
      <c r="Z35" s="58">
        <v>8</v>
      </c>
      <c r="AA35" s="93">
        <v>0</v>
      </c>
      <c r="AB35" s="93">
        <v>4</v>
      </c>
      <c r="AC35" s="58">
        <f t="shared" si="13"/>
        <v>4</v>
      </c>
      <c r="AD35" s="93">
        <v>0</v>
      </c>
      <c r="AE35" s="27"/>
      <c r="AF35" s="94">
        <v>7.5</v>
      </c>
      <c r="AG35" s="47" t="s">
        <v>115</v>
      </c>
      <c r="AH35" s="47"/>
      <c r="AI35" s="47"/>
      <c r="AJ35" s="64"/>
      <c r="AK35" s="48">
        <v>4</v>
      </c>
      <c r="AL35" s="47" t="s">
        <v>308</v>
      </c>
      <c r="AM35" s="58">
        <v>13</v>
      </c>
      <c r="AN35" s="93">
        <v>0</v>
      </c>
      <c r="AO35" s="93">
        <v>3</v>
      </c>
      <c r="AP35" s="58">
        <f t="shared" si="12"/>
        <v>3</v>
      </c>
      <c r="AQ35" s="93">
        <v>0</v>
      </c>
      <c r="AR35" s="46"/>
    </row>
    <row r="36" spans="1:44" ht="15.95" customHeight="1" x14ac:dyDescent="0.25">
      <c r="A36" s="54"/>
      <c r="B36" s="50" t="s">
        <v>77</v>
      </c>
      <c r="C36" s="20" t="s">
        <v>125</v>
      </c>
      <c r="D36" s="18"/>
      <c r="E36" s="18"/>
      <c r="F36" s="61"/>
      <c r="G36" s="19">
        <v>3</v>
      </c>
      <c r="H36" s="43">
        <v>2</v>
      </c>
      <c r="I36" s="41" t="s">
        <v>91</v>
      </c>
      <c r="J36" s="41"/>
      <c r="K36" s="41"/>
      <c r="L36" s="41" t="s">
        <v>112</v>
      </c>
      <c r="M36" s="41"/>
      <c r="N36" s="41"/>
      <c r="O36" s="41"/>
      <c r="P36" s="41"/>
      <c r="Q36" s="54"/>
      <c r="R36" s="54"/>
      <c r="S36" s="94">
        <v>7.5</v>
      </c>
      <c r="T36" s="41" t="s">
        <v>46</v>
      </c>
      <c r="U36" s="41"/>
      <c r="V36" s="41"/>
      <c r="W36" s="41"/>
      <c r="X36" s="43">
        <v>7</v>
      </c>
      <c r="Y36" s="41" t="s">
        <v>177</v>
      </c>
      <c r="Z36" s="58">
        <v>13</v>
      </c>
      <c r="AA36" s="93">
        <v>1</v>
      </c>
      <c r="AB36" s="93">
        <v>2</v>
      </c>
      <c r="AC36" s="58">
        <f t="shared" si="13"/>
        <v>3</v>
      </c>
      <c r="AD36" s="93">
        <v>6</v>
      </c>
      <c r="AE36" s="27"/>
      <c r="AF36" s="94">
        <v>8</v>
      </c>
      <c r="AG36" s="47" t="s">
        <v>136</v>
      </c>
      <c r="AH36" s="47"/>
      <c r="AI36" s="47"/>
      <c r="AJ36" s="64"/>
      <c r="AK36" s="48">
        <v>2</v>
      </c>
      <c r="AL36" s="47" t="s">
        <v>308</v>
      </c>
      <c r="AM36" s="58">
        <v>6</v>
      </c>
      <c r="AN36" s="93">
        <v>2</v>
      </c>
      <c r="AO36" s="93">
        <v>0</v>
      </c>
      <c r="AP36" s="58">
        <f t="shared" si="12"/>
        <v>2</v>
      </c>
      <c r="AQ36" s="93">
        <v>0</v>
      </c>
      <c r="AR36" s="46"/>
    </row>
    <row r="37" spans="1:44" ht="15.95" customHeight="1" x14ac:dyDescent="0.25">
      <c r="A37" s="54"/>
      <c r="B37" s="48" t="s">
        <v>36</v>
      </c>
      <c r="C37" s="41"/>
      <c r="D37" s="41" t="s">
        <v>190</v>
      </c>
      <c r="E37" s="41"/>
      <c r="F37" s="18"/>
      <c r="G37" s="18"/>
      <c r="H37" s="43">
        <v>2</v>
      </c>
      <c r="I37" s="41" t="s">
        <v>257</v>
      </c>
      <c r="J37" s="18"/>
      <c r="K37" s="18"/>
      <c r="L37" s="41" t="s">
        <v>61</v>
      </c>
      <c r="M37" s="41"/>
      <c r="N37" s="41"/>
      <c r="O37" s="41"/>
      <c r="P37" s="41"/>
      <c r="Q37" s="54"/>
      <c r="R37" s="54"/>
      <c r="S37" s="94">
        <v>6</v>
      </c>
      <c r="T37" s="41" t="s">
        <v>140</v>
      </c>
      <c r="U37" s="41"/>
      <c r="V37" s="41"/>
      <c r="W37" s="41"/>
      <c r="X37" s="43">
        <v>13</v>
      </c>
      <c r="Y37" s="41" t="s">
        <v>177</v>
      </c>
      <c r="Z37" s="58">
        <v>10</v>
      </c>
      <c r="AA37" s="93">
        <v>0</v>
      </c>
      <c r="AB37" s="93">
        <v>1</v>
      </c>
      <c r="AC37" s="58">
        <f t="shared" si="13"/>
        <v>1</v>
      </c>
      <c r="AD37" s="93">
        <v>2</v>
      </c>
      <c r="AE37" s="27"/>
      <c r="AF37" s="94">
        <v>6.5</v>
      </c>
      <c r="AG37" s="47" t="s">
        <v>62</v>
      </c>
      <c r="AH37" s="47"/>
      <c r="AI37" s="47"/>
      <c r="AJ37" s="64"/>
      <c r="AK37" s="48">
        <v>55</v>
      </c>
      <c r="AL37" s="47" t="s">
        <v>308</v>
      </c>
      <c r="AM37" s="58">
        <v>8</v>
      </c>
      <c r="AN37" s="93">
        <v>0</v>
      </c>
      <c r="AO37" s="93">
        <v>1</v>
      </c>
      <c r="AP37" s="58">
        <f t="shared" si="12"/>
        <v>1</v>
      </c>
      <c r="AQ37" s="93">
        <v>2</v>
      </c>
      <c r="AR37" s="46"/>
    </row>
    <row r="38" spans="1:44" ht="15.95" customHeight="1" thickBot="1" x14ac:dyDescent="0.3">
      <c r="A38" s="54"/>
      <c r="C38" s="18"/>
      <c r="D38" s="18"/>
      <c r="E38" s="18"/>
      <c r="F38" s="18"/>
      <c r="G38" s="18"/>
      <c r="H38" s="43">
        <v>2</v>
      </c>
      <c r="I38" s="41" t="s">
        <v>257</v>
      </c>
      <c r="J38" s="18"/>
      <c r="K38" s="18"/>
      <c r="L38" s="41" t="s">
        <v>551</v>
      </c>
      <c r="M38" s="41"/>
      <c r="N38" s="41"/>
      <c r="O38" s="18"/>
      <c r="Q38" s="54"/>
      <c r="R38" s="54"/>
      <c r="S38" s="33" t="s">
        <v>174</v>
      </c>
      <c r="T38" s="33"/>
      <c r="U38" s="33"/>
      <c r="V38" s="33"/>
      <c r="W38" s="33"/>
      <c r="X38" s="33"/>
      <c r="Y38" s="33"/>
      <c r="Z38" s="56">
        <f>SUM(Z27:Z37)</f>
        <v>129</v>
      </c>
      <c r="AA38" s="56">
        <f t="shared" ref="AA38" si="14">SUM(AA27:AA37)</f>
        <v>33</v>
      </c>
      <c r="AB38" s="56">
        <f>SUM(AB27:AB37)+SUMIF($Y$3:$Y$10,"SotF",$AH$3:$AH$10)</f>
        <v>46</v>
      </c>
      <c r="AC38" s="56">
        <f>+AB38+AA38</f>
        <v>79</v>
      </c>
      <c r="AD38" s="56">
        <f>SUM(AD27:AD37)+SUMIF($Y$3:$Y$10,"SotF",$AG$3:$AG$10)</f>
        <v>16</v>
      </c>
      <c r="AE38" s="27"/>
      <c r="AF38" s="33" t="s">
        <v>50</v>
      </c>
      <c r="AG38" s="33"/>
      <c r="AH38" s="33"/>
      <c r="AI38" s="33"/>
      <c r="AJ38" s="33"/>
      <c r="AK38" s="33"/>
      <c r="AL38" s="33"/>
      <c r="AM38" s="56">
        <f>SUM(AM27:AM37)</f>
        <v>127</v>
      </c>
      <c r="AN38" s="56">
        <f t="shared" ref="AN38" si="15">SUM(AN27:AN37)</f>
        <v>42</v>
      </c>
      <c r="AO38" s="56">
        <f>SUM(AO27:AO37)+SUMIF($Y$3:$Y$10,"State Farm",$AH$3:$AH$10)</f>
        <v>60</v>
      </c>
      <c r="AP38" s="56">
        <f>+AO38+AN38</f>
        <v>102</v>
      </c>
      <c r="AQ38" s="56">
        <f>SUM(AQ27:AQ37)+SUMIF($Y$3:$Y$10,"State Farm",$AG$3:$AG$10)</f>
        <v>10</v>
      </c>
      <c r="AR38" s="46"/>
    </row>
    <row r="39" spans="1:44" ht="15.95" customHeight="1" x14ac:dyDescent="0.25">
      <c r="A39" s="54"/>
      <c r="C39" s="18"/>
      <c r="D39" s="18"/>
      <c r="E39" s="18"/>
      <c r="F39" s="18"/>
      <c r="G39" s="18"/>
      <c r="H39" s="18"/>
      <c r="Q39" s="54"/>
      <c r="R39" s="54"/>
      <c r="S39" s="34" t="s">
        <v>53</v>
      </c>
      <c r="T39" s="34"/>
      <c r="U39" s="34"/>
      <c r="V39" s="34"/>
      <c r="W39" s="34"/>
      <c r="X39" s="32" t="s">
        <v>54</v>
      </c>
      <c r="Z39" s="68">
        <v>25</v>
      </c>
      <c r="AA39" s="31">
        <v>6</v>
      </c>
      <c r="AB39" s="31">
        <v>4</v>
      </c>
      <c r="AC39" s="68">
        <f t="shared" ref="AC39" si="16">+AA39+AB39</f>
        <v>10</v>
      </c>
      <c r="AD39" s="31">
        <v>10</v>
      </c>
      <c r="AE39" s="27"/>
      <c r="AF39" s="35" t="s">
        <v>86</v>
      </c>
      <c r="AG39" s="35"/>
      <c r="AH39" s="35"/>
      <c r="AI39" s="35"/>
      <c r="AJ39" s="35"/>
      <c r="AK39" s="32" t="s">
        <v>87</v>
      </c>
      <c r="AM39" s="68">
        <v>24</v>
      </c>
      <c r="AN39" s="31">
        <v>9</v>
      </c>
      <c r="AO39" s="31">
        <v>7</v>
      </c>
      <c r="AP39" s="68">
        <f t="shared" ref="AP39" si="17">+AN39+AO39</f>
        <v>16</v>
      </c>
      <c r="AQ39" s="31">
        <v>0</v>
      </c>
      <c r="AR39" s="46"/>
    </row>
    <row r="40" spans="1:44" ht="15.95" customHeight="1" x14ac:dyDescent="0.25">
      <c r="A40" s="54"/>
      <c r="B40" s="18"/>
      <c r="C40" s="20" t="s">
        <v>186</v>
      </c>
      <c r="D40" s="97"/>
      <c r="E40" s="41"/>
      <c r="F40" s="41"/>
      <c r="G40" s="19">
        <v>5</v>
      </c>
      <c r="H40" s="43">
        <v>1</v>
      </c>
      <c r="I40" s="41" t="s">
        <v>71</v>
      </c>
      <c r="J40" s="18"/>
      <c r="K40" s="18"/>
      <c r="L40" s="41" t="s">
        <v>40</v>
      </c>
      <c r="M40" s="41"/>
      <c r="N40" s="41"/>
      <c r="O40" s="41"/>
      <c r="P40" s="41"/>
      <c r="Q40" s="54"/>
      <c r="R40" s="54"/>
      <c r="S40" s="94">
        <v>9.5</v>
      </c>
      <c r="T40" s="47" t="s">
        <v>166</v>
      </c>
      <c r="U40" s="47"/>
      <c r="V40" s="47"/>
      <c r="W40" s="47"/>
      <c r="X40" s="48">
        <v>9</v>
      </c>
      <c r="Y40" s="47" t="s">
        <v>307</v>
      </c>
      <c r="Z40" s="58">
        <v>13</v>
      </c>
      <c r="AA40" s="93">
        <v>18</v>
      </c>
      <c r="AB40" s="93">
        <v>11</v>
      </c>
      <c r="AC40" s="58">
        <f t="shared" ref="AC40:AC49" si="18">+AA40+AB40</f>
        <v>29</v>
      </c>
      <c r="AD40" s="93">
        <v>0</v>
      </c>
      <c r="AE40" s="27"/>
      <c r="AF40" s="94">
        <v>9.5</v>
      </c>
      <c r="AG40" s="47" t="s">
        <v>71</v>
      </c>
      <c r="AH40" s="47"/>
      <c r="AI40" s="47"/>
      <c r="AJ40" s="64"/>
      <c r="AK40" s="48">
        <v>10</v>
      </c>
      <c r="AL40" s="47" t="s">
        <v>17</v>
      </c>
      <c r="AM40" s="58">
        <v>11</v>
      </c>
      <c r="AN40" s="93">
        <v>15</v>
      </c>
      <c r="AO40" s="93">
        <v>11</v>
      </c>
      <c r="AP40" s="58">
        <f t="shared" ref="AP40:AP49" si="19">+AN40+AO40</f>
        <v>26</v>
      </c>
      <c r="AQ40" s="93">
        <v>6</v>
      </c>
      <c r="AR40" s="46"/>
    </row>
    <row r="41" spans="1:44" ht="15.95" customHeight="1" x14ac:dyDescent="0.25">
      <c r="A41" s="54"/>
      <c r="B41" s="43" t="s">
        <v>36</v>
      </c>
      <c r="C41" s="65" t="s">
        <v>550</v>
      </c>
      <c r="D41" s="65"/>
      <c r="E41" s="18"/>
      <c r="F41" s="18"/>
      <c r="G41" s="18"/>
      <c r="H41" s="43">
        <v>1</v>
      </c>
      <c r="I41" s="41" t="s">
        <v>94</v>
      </c>
      <c r="J41" s="18"/>
      <c r="K41" s="18"/>
      <c r="L41" s="41" t="s">
        <v>71</v>
      </c>
      <c r="M41" s="41"/>
      <c r="N41" s="41"/>
      <c r="O41" s="41"/>
      <c r="P41" s="41"/>
      <c r="Q41" s="54"/>
      <c r="R41" s="54"/>
      <c r="S41" s="94">
        <v>8.5</v>
      </c>
      <c r="T41" s="47" t="s">
        <v>73</v>
      </c>
      <c r="U41" s="47"/>
      <c r="V41" s="47"/>
      <c r="W41" s="47"/>
      <c r="X41" s="48">
        <v>14</v>
      </c>
      <c r="Y41" s="47" t="s">
        <v>307</v>
      </c>
      <c r="Z41" s="58">
        <v>10</v>
      </c>
      <c r="AA41" s="93">
        <v>7</v>
      </c>
      <c r="AB41" s="93">
        <v>7</v>
      </c>
      <c r="AC41" s="58">
        <f t="shared" si="18"/>
        <v>14</v>
      </c>
      <c r="AD41" s="93">
        <v>2</v>
      </c>
      <c r="AE41" s="27"/>
      <c r="AF41" s="94">
        <v>8.5</v>
      </c>
      <c r="AG41" s="47" t="s">
        <v>40</v>
      </c>
      <c r="AH41" s="47"/>
      <c r="AI41" s="47"/>
      <c r="AJ41" s="64"/>
      <c r="AK41" s="48">
        <v>7</v>
      </c>
      <c r="AL41" s="47" t="s">
        <v>17</v>
      </c>
      <c r="AM41" s="58">
        <v>12</v>
      </c>
      <c r="AN41" s="93">
        <v>7</v>
      </c>
      <c r="AO41" s="93">
        <v>19</v>
      </c>
      <c r="AP41" s="58">
        <f t="shared" si="19"/>
        <v>26</v>
      </c>
      <c r="AQ41" s="93">
        <v>0</v>
      </c>
      <c r="AR41" s="46"/>
    </row>
    <row r="42" spans="1:44" ht="15.95" customHeight="1" x14ac:dyDescent="0.25">
      <c r="A42" s="54"/>
      <c r="C42" s="18"/>
      <c r="D42" s="18"/>
      <c r="E42" s="18"/>
      <c r="F42" s="18"/>
      <c r="G42" s="18"/>
      <c r="H42" s="43">
        <v>2</v>
      </c>
      <c r="I42" s="41" t="s">
        <v>71</v>
      </c>
      <c r="J42" s="18"/>
      <c r="K42" s="18"/>
      <c r="L42" s="41" t="s">
        <v>40</v>
      </c>
      <c r="M42" s="41"/>
      <c r="N42" s="41"/>
      <c r="O42" s="41"/>
      <c r="P42" s="41"/>
      <c r="Q42" s="54"/>
      <c r="R42" s="54"/>
      <c r="S42" s="94">
        <v>7.5</v>
      </c>
      <c r="T42" s="47" t="s">
        <v>43</v>
      </c>
      <c r="U42" s="47"/>
      <c r="V42" s="47"/>
      <c r="W42" s="47"/>
      <c r="X42" s="48">
        <v>27</v>
      </c>
      <c r="Y42" s="47" t="s">
        <v>307</v>
      </c>
      <c r="Z42" s="58">
        <v>12</v>
      </c>
      <c r="AA42" s="93">
        <v>6</v>
      </c>
      <c r="AB42" s="93">
        <v>8</v>
      </c>
      <c r="AC42" s="58">
        <f t="shared" si="18"/>
        <v>14</v>
      </c>
      <c r="AD42" s="93">
        <v>0</v>
      </c>
      <c r="AE42" s="27"/>
      <c r="AF42" s="94">
        <v>7.5</v>
      </c>
      <c r="AG42" s="47" t="s">
        <v>89</v>
      </c>
      <c r="AH42" s="47"/>
      <c r="AI42" s="47"/>
      <c r="AJ42" s="64"/>
      <c r="AK42" s="48">
        <v>11</v>
      </c>
      <c r="AL42" s="47" t="s">
        <v>17</v>
      </c>
      <c r="AM42" s="58">
        <v>13</v>
      </c>
      <c r="AN42" s="93">
        <v>1</v>
      </c>
      <c r="AO42" s="93">
        <v>6</v>
      </c>
      <c r="AP42" s="58">
        <f t="shared" si="19"/>
        <v>7</v>
      </c>
      <c r="AQ42" s="93">
        <v>0</v>
      </c>
      <c r="AR42" s="46"/>
    </row>
    <row r="43" spans="1:44" ht="15.95" customHeight="1" x14ac:dyDescent="0.25">
      <c r="A43" s="54"/>
      <c r="C43" s="18"/>
      <c r="D43" s="18"/>
      <c r="E43" s="18"/>
      <c r="F43" s="18"/>
      <c r="G43" s="18"/>
      <c r="H43" s="43">
        <v>2</v>
      </c>
      <c r="I43" s="41" t="s">
        <v>71</v>
      </c>
      <c r="J43" s="18"/>
      <c r="K43" s="18"/>
      <c r="L43" s="41" t="s">
        <v>40</v>
      </c>
      <c r="M43" s="41"/>
      <c r="N43" s="41"/>
      <c r="O43" s="41"/>
      <c r="P43" s="41"/>
      <c r="Q43" s="54"/>
      <c r="R43" s="54"/>
      <c r="S43" s="94">
        <v>8</v>
      </c>
      <c r="T43" s="47" t="s">
        <v>137</v>
      </c>
      <c r="U43" s="47"/>
      <c r="V43" s="47"/>
      <c r="W43" s="47"/>
      <c r="X43" s="48">
        <v>18</v>
      </c>
      <c r="Y43" s="47" t="s">
        <v>307</v>
      </c>
      <c r="Z43" s="58">
        <v>11</v>
      </c>
      <c r="AA43" s="93">
        <v>5</v>
      </c>
      <c r="AB43" s="93">
        <v>4</v>
      </c>
      <c r="AC43" s="58">
        <f t="shared" si="18"/>
        <v>9</v>
      </c>
      <c r="AD43" s="93">
        <v>2</v>
      </c>
      <c r="AE43" s="27"/>
      <c r="AF43" s="94">
        <v>8</v>
      </c>
      <c r="AG43" s="47" t="s">
        <v>45</v>
      </c>
      <c r="AH43" s="47"/>
      <c r="AI43" s="47"/>
      <c r="AJ43" s="64"/>
      <c r="AK43" s="48">
        <v>4</v>
      </c>
      <c r="AL43" s="47" t="s">
        <v>17</v>
      </c>
      <c r="AM43" s="58">
        <v>11</v>
      </c>
      <c r="AN43" s="93">
        <v>1</v>
      </c>
      <c r="AO43" s="93">
        <v>3</v>
      </c>
      <c r="AP43" s="58">
        <f t="shared" si="19"/>
        <v>4</v>
      </c>
      <c r="AQ43" s="93">
        <v>2</v>
      </c>
      <c r="AR43" s="46"/>
    </row>
    <row r="44" spans="1:44" ht="15.95" customHeight="1" x14ac:dyDescent="0.25">
      <c r="A44" s="54"/>
      <c r="H44" s="43">
        <v>2</v>
      </c>
      <c r="I44" s="41" t="s">
        <v>71</v>
      </c>
      <c r="J44" s="18"/>
      <c r="K44" s="18"/>
      <c r="L44" s="41" t="s">
        <v>552</v>
      </c>
      <c r="M44" s="41"/>
      <c r="N44" s="41"/>
      <c r="O44" s="41"/>
      <c r="P44" s="41" t="s">
        <v>286</v>
      </c>
      <c r="Q44" s="54"/>
      <c r="R44" s="54"/>
      <c r="S44" s="94">
        <v>7</v>
      </c>
      <c r="T44" s="47" t="s">
        <v>167</v>
      </c>
      <c r="U44" s="47"/>
      <c r="V44" s="47"/>
      <c r="W44" s="47"/>
      <c r="X44" s="48">
        <v>8</v>
      </c>
      <c r="Y44" s="47" t="s">
        <v>307</v>
      </c>
      <c r="Z44" s="58">
        <v>11</v>
      </c>
      <c r="AA44" s="93">
        <v>3</v>
      </c>
      <c r="AB44" s="93">
        <v>5</v>
      </c>
      <c r="AC44" s="58">
        <f t="shared" si="18"/>
        <v>8</v>
      </c>
      <c r="AD44" s="93">
        <v>2</v>
      </c>
      <c r="AE44" s="27"/>
      <c r="AF44" s="94">
        <v>6.5</v>
      </c>
      <c r="AG44" s="47" t="s">
        <v>94</v>
      </c>
      <c r="AH44" s="47"/>
      <c r="AI44" s="47"/>
      <c r="AJ44" s="64"/>
      <c r="AK44" s="48">
        <v>5</v>
      </c>
      <c r="AL44" s="47" t="s">
        <v>17</v>
      </c>
      <c r="AM44" s="58">
        <v>5</v>
      </c>
      <c r="AN44" s="93">
        <v>1</v>
      </c>
      <c r="AO44" s="93">
        <v>2</v>
      </c>
      <c r="AP44" s="58">
        <f t="shared" si="19"/>
        <v>3</v>
      </c>
      <c r="AQ44" s="93">
        <v>0</v>
      </c>
      <c r="AR44" s="46"/>
    </row>
    <row r="45" spans="1:44" ht="15.95" customHeight="1" x14ac:dyDescent="0.25">
      <c r="A45" s="54"/>
      <c r="B45" s="8"/>
      <c r="C45" s="4"/>
      <c r="D45" s="4"/>
      <c r="E45" s="4"/>
      <c r="F45" s="4"/>
      <c r="G45" s="4"/>
      <c r="H45" s="4"/>
      <c r="I45" s="4"/>
      <c r="J45" s="7"/>
      <c r="K45" s="7"/>
      <c r="L45" s="7"/>
      <c r="M45" s="7"/>
      <c r="N45" s="7"/>
      <c r="O45" s="7"/>
      <c r="P45" s="7"/>
      <c r="Q45" s="54"/>
      <c r="R45" s="54"/>
      <c r="S45" s="94">
        <v>7.5</v>
      </c>
      <c r="T45" s="47" t="s">
        <v>59</v>
      </c>
      <c r="U45" s="47"/>
      <c r="V45" s="47"/>
      <c r="W45" s="47"/>
      <c r="X45" s="48">
        <v>4</v>
      </c>
      <c r="Y45" s="47" t="s">
        <v>307</v>
      </c>
      <c r="Z45" s="58">
        <v>11</v>
      </c>
      <c r="AA45" s="93">
        <v>0</v>
      </c>
      <c r="AB45" s="93">
        <v>6</v>
      </c>
      <c r="AC45" s="58">
        <f t="shared" si="18"/>
        <v>6</v>
      </c>
      <c r="AD45" s="93">
        <v>0</v>
      </c>
      <c r="AE45" s="27"/>
      <c r="AF45" s="94">
        <v>6.5</v>
      </c>
      <c r="AG45" s="47" t="s">
        <v>95</v>
      </c>
      <c r="AH45" s="47"/>
      <c r="AI45" s="47"/>
      <c r="AJ45" s="64"/>
      <c r="AK45" s="48">
        <v>14</v>
      </c>
      <c r="AL45" s="47" t="s">
        <v>17</v>
      </c>
      <c r="AM45" s="58">
        <v>7</v>
      </c>
      <c r="AN45" s="93">
        <v>0</v>
      </c>
      <c r="AO45" s="93">
        <v>3</v>
      </c>
      <c r="AP45" s="58">
        <f t="shared" si="19"/>
        <v>3</v>
      </c>
      <c r="AQ45" s="93">
        <v>0</v>
      </c>
      <c r="AR45" s="46"/>
    </row>
    <row r="46" spans="1:44" ht="15.95" customHeight="1" x14ac:dyDescent="0.25">
      <c r="A46" s="54"/>
      <c r="B46" s="50" t="s">
        <v>93</v>
      </c>
      <c r="C46" s="20" t="s">
        <v>181</v>
      </c>
      <c r="D46" s="18"/>
      <c r="E46" s="42"/>
      <c r="F46" s="42"/>
      <c r="G46" s="19">
        <v>0</v>
      </c>
      <c r="H46" s="43"/>
      <c r="I46" s="41"/>
      <c r="J46" s="41"/>
      <c r="K46" s="41"/>
      <c r="L46" s="41"/>
      <c r="M46" s="41"/>
      <c r="N46" s="41"/>
      <c r="O46" s="41"/>
      <c r="P46" s="41"/>
      <c r="Q46" s="54"/>
      <c r="R46" s="54"/>
      <c r="S46" s="94">
        <v>6</v>
      </c>
      <c r="T46" s="47" t="s">
        <v>67</v>
      </c>
      <c r="U46" s="47"/>
      <c r="V46" s="47"/>
      <c r="W46" s="47"/>
      <c r="X46" s="48">
        <v>3</v>
      </c>
      <c r="Y46" s="47" t="s">
        <v>307</v>
      </c>
      <c r="Z46" s="58">
        <v>5</v>
      </c>
      <c r="AA46" s="93">
        <v>0</v>
      </c>
      <c r="AB46" s="93">
        <v>5</v>
      </c>
      <c r="AC46" s="58">
        <f t="shared" si="18"/>
        <v>5</v>
      </c>
      <c r="AD46" s="93">
        <v>0</v>
      </c>
      <c r="AE46" s="27"/>
      <c r="AF46" s="94">
        <v>7.5</v>
      </c>
      <c r="AG46" s="47" t="s">
        <v>153</v>
      </c>
      <c r="AH46" s="47"/>
      <c r="AI46" s="47"/>
      <c r="AJ46" s="64"/>
      <c r="AK46" s="48">
        <v>6</v>
      </c>
      <c r="AL46" s="47" t="s">
        <v>17</v>
      </c>
      <c r="AM46" s="58">
        <v>11</v>
      </c>
      <c r="AN46" s="93">
        <v>0</v>
      </c>
      <c r="AO46" s="93">
        <v>3</v>
      </c>
      <c r="AP46" s="58">
        <f t="shared" si="19"/>
        <v>3</v>
      </c>
      <c r="AQ46" s="93">
        <v>4</v>
      </c>
      <c r="AR46" s="46"/>
    </row>
    <row r="47" spans="1:44" ht="15.95" customHeight="1" x14ac:dyDescent="0.25">
      <c r="A47" s="54"/>
      <c r="B47" s="48" t="s">
        <v>36</v>
      </c>
      <c r="C47" s="65" t="s">
        <v>538</v>
      </c>
      <c r="D47" s="65"/>
      <c r="E47" s="65"/>
      <c r="F47" s="18"/>
      <c r="G47" s="18"/>
      <c r="H47" s="43"/>
      <c r="I47" s="41"/>
      <c r="J47" s="41"/>
      <c r="K47" s="41"/>
      <c r="L47" s="41"/>
      <c r="M47" s="41"/>
      <c r="N47" s="41"/>
      <c r="O47" s="41"/>
      <c r="P47" s="41"/>
      <c r="Q47" s="54"/>
      <c r="R47" s="54"/>
      <c r="S47" s="94">
        <v>6.5</v>
      </c>
      <c r="T47" s="47" t="s">
        <v>139</v>
      </c>
      <c r="U47" s="47"/>
      <c r="V47" s="47"/>
      <c r="W47" s="47"/>
      <c r="X47" s="48">
        <v>34</v>
      </c>
      <c r="Y47" s="47" t="s">
        <v>307</v>
      </c>
      <c r="Z47" s="58">
        <v>10</v>
      </c>
      <c r="AA47" s="93">
        <v>0</v>
      </c>
      <c r="AB47" s="93">
        <v>5</v>
      </c>
      <c r="AC47" s="58">
        <f t="shared" si="18"/>
        <v>5</v>
      </c>
      <c r="AD47" s="93">
        <v>0</v>
      </c>
      <c r="AE47" s="27"/>
      <c r="AF47" s="94">
        <v>7</v>
      </c>
      <c r="AG47" s="47" t="s">
        <v>138</v>
      </c>
      <c r="AH47" s="47"/>
      <c r="AI47" s="47"/>
      <c r="AJ47" s="64"/>
      <c r="AK47" s="48">
        <v>2</v>
      </c>
      <c r="AL47" s="47" t="s">
        <v>17</v>
      </c>
      <c r="AM47" s="58">
        <v>10</v>
      </c>
      <c r="AN47" s="93">
        <v>1</v>
      </c>
      <c r="AO47" s="93">
        <v>0</v>
      </c>
      <c r="AP47" s="58">
        <f t="shared" si="19"/>
        <v>1</v>
      </c>
      <c r="AQ47" s="93">
        <v>2</v>
      </c>
      <c r="AR47" s="46"/>
    </row>
    <row r="48" spans="1:44" ht="15.95" customHeight="1" x14ac:dyDescent="0.25">
      <c r="A48" s="54"/>
      <c r="C48" s="18"/>
      <c r="D48" s="18"/>
      <c r="E48" s="18"/>
      <c r="F48" s="18"/>
      <c r="G48" s="18"/>
      <c r="H48" s="43"/>
      <c r="I48" s="41"/>
      <c r="J48" s="18"/>
      <c r="K48" s="18"/>
      <c r="L48" s="41"/>
      <c r="M48" s="41"/>
      <c r="N48" s="41"/>
      <c r="O48" s="41"/>
      <c r="P48" s="41"/>
      <c r="Q48" s="54"/>
      <c r="R48" s="54"/>
      <c r="S48" s="94">
        <v>7.5</v>
      </c>
      <c r="T48" s="47" t="s">
        <v>38</v>
      </c>
      <c r="U48" s="47"/>
      <c r="V48" s="47"/>
      <c r="W48" s="47"/>
      <c r="X48" s="48">
        <v>13</v>
      </c>
      <c r="Y48" s="47" t="s">
        <v>307</v>
      </c>
      <c r="Z48" s="58">
        <v>11</v>
      </c>
      <c r="AA48" s="93">
        <v>0</v>
      </c>
      <c r="AB48" s="93">
        <v>5</v>
      </c>
      <c r="AC48" s="58">
        <f t="shared" si="18"/>
        <v>5</v>
      </c>
      <c r="AD48" s="93">
        <v>0</v>
      </c>
      <c r="AE48" s="27"/>
      <c r="AF48" s="94">
        <v>6.5</v>
      </c>
      <c r="AG48" s="47" t="s">
        <v>82</v>
      </c>
      <c r="AH48" s="47"/>
      <c r="AI48" s="47"/>
      <c r="AJ48" s="64"/>
      <c r="AK48" s="48">
        <v>3</v>
      </c>
      <c r="AL48" s="47" t="s">
        <v>17</v>
      </c>
      <c r="AM48" s="58">
        <v>12</v>
      </c>
      <c r="AN48" s="93">
        <v>0</v>
      </c>
      <c r="AO48" s="93">
        <v>1</v>
      </c>
      <c r="AP48" s="58">
        <f t="shared" si="19"/>
        <v>1</v>
      </c>
      <c r="AQ48" s="93">
        <v>2</v>
      </c>
      <c r="AR48" s="46"/>
    </row>
    <row r="49" spans="1:44" ht="15.95" customHeight="1" x14ac:dyDescent="0.25">
      <c r="A49" s="54"/>
      <c r="B49" s="26"/>
      <c r="C49" s="20" t="s">
        <v>182</v>
      </c>
      <c r="D49" s="65"/>
      <c r="E49" s="18"/>
      <c r="F49" s="42"/>
      <c r="G49" s="19">
        <v>3</v>
      </c>
      <c r="H49" s="43">
        <v>1</v>
      </c>
      <c r="I49" s="41" t="s">
        <v>150</v>
      </c>
      <c r="J49" s="18"/>
      <c r="K49" s="18"/>
      <c r="L49" s="41" t="s">
        <v>539</v>
      </c>
      <c r="M49" s="41"/>
      <c r="N49" s="41"/>
      <c r="O49" s="41"/>
      <c r="P49" s="41"/>
      <c r="Q49" s="54"/>
      <c r="R49" s="54"/>
      <c r="S49" s="94">
        <v>6</v>
      </c>
      <c r="T49" s="47" t="s">
        <v>362</v>
      </c>
      <c r="U49" s="47"/>
      <c r="V49" s="47"/>
      <c r="W49" s="47"/>
      <c r="X49" s="48">
        <v>5</v>
      </c>
      <c r="Y49" s="47" t="s">
        <v>307</v>
      </c>
      <c r="Z49" s="58">
        <v>8</v>
      </c>
      <c r="AA49" s="93">
        <v>0</v>
      </c>
      <c r="AB49" s="93">
        <v>4</v>
      </c>
      <c r="AC49" s="58">
        <f t="shared" si="18"/>
        <v>4</v>
      </c>
      <c r="AD49" s="93">
        <v>2</v>
      </c>
      <c r="AE49" s="27"/>
      <c r="AF49" s="94">
        <v>7</v>
      </c>
      <c r="AG49" s="47" t="s">
        <v>98</v>
      </c>
      <c r="AH49" s="47"/>
      <c r="AI49" s="47"/>
      <c r="AJ49" s="64"/>
      <c r="AK49" s="48">
        <v>15</v>
      </c>
      <c r="AL49" s="47" t="s">
        <v>17</v>
      </c>
      <c r="AM49" s="58">
        <v>12</v>
      </c>
      <c r="AN49" s="93">
        <v>0</v>
      </c>
      <c r="AO49" s="93">
        <v>0</v>
      </c>
      <c r="AP49" s="58">
        <f t="shared" si="19"/>
        <v>0</v>
      </c>
      <c r="AQ49" s="93">
        <v>0</v>
      </c>
      <c r="AR49" s="46"/>
    </row>
    <row r="50" spans="1:44" ht="15.95" customHeight="1" thickBot="1" x14ac:dyDescent="0.3">
      <c r="A50" s="54"/>
      <c r="B50" s="48" t="s">
        <v>36</v>
      </c>
      <c r="C50" s="41"/>
      <c r="D50" s="65" t="s">
        <v>190</v>
      </c>
      <c r="E50" s="41"/>
      <c r="F50" s="41"/>
      <c r="G50" s="19"/>
      <c r="H50" s="43">
        <v>2</v>
      </c>
      <c r="I50" s="41" t="s">
        <v>150</v>
      </c>
      <c r="J50" s="18"/>
      <c r="K50" s="18"/>
      <c r="L50" s="41" t="s">
        <v>540</v>
      </c>
      <c r="M50" s="41"/>
      <c r="N50" s="41"/>
      <c r="O50" s="41"/>
      <c r="P50" s="41"/>
      <c r="Q50" s="54"/>
      <c r="R50" s="54"/>
      <c r="S50" s="33" t="s">
        <v>245</v>
      </c>
      <c r="T50" s="33"/>
      <c r="U50" s="33"/>
      <c r="V50" s="33"/>
      <c r="W50" s="33"/>
      <c r="X50" s="33"/>
      <c r="Y50" s="33"/>
      <c r="Z50" s="56">
        <f>SUM(Z39:Z49)</f>
        <v>127</v>
      </c>
      <c r="AA50" s="56">
        <f t="shared" ref="AA50" si="20">SUM(AA39:AA49)</f>
        <v>45</v>
      </c>
      <c r="AB50" s="56">
        <f>SUM(AB39:AB49)+SUMIF($Y$3:$Y$10,"Dive Shop",$AH$3:$AH$10)</f>
        <v>64</v>
      </c>
      <c r="AC50" s="56">
        <f>+AB50+AA50</f>
        <v>109</v>
      </c>
      <c r="AD50" s="56">
        <f>SUM(AD39:AD49)+SUMIF($Y$3:$Y$10,"Dive Shop",$AG$3:$AG$10)</f>
        <v>20</v>
      </c>
      <c r="AE50" s="27"/>
      <c r="AF50" s="33" t="s">
        <v>246</v>
      </c>
      <c r="AG50" s="33"/>
      <c r="AH50" s="33"/>
      <c r="AI50" s="33"/>
      <c r="AJ50" s="33"/>
      <c r="AK50" s="33"/>
      <c r="AL50" s="33"/>
      <c r="AM50" s="56">
        <f>SUM(AM39:AM49)</f>
        <v>128</v>
      </c>
      <c r="AN50" s="56">
        <f t="shared" ref="AN50" si="21">SUM(AN39:AN49)</f>
        <v>35</v>
      </c>
      <c r="AO50" s="56">
        <f>SUM(AO39:AO49)+SUMIF($Y$3:$Y$10,"Bruins",$AH$3:$AH$10)</f>
        <v>55</v>
      </c>
      <c r="AP50" s="56">
        <f>+AO50+AN50</f>
        <v>90</v>
      </c>
      <c r="AQ50" s="56">
        <f>SUM(AQ39:AQ49)+SUMIF($Y$3:$Y$10,"Bruins",$AG$3:$AG$10)+2</f>
        <v>18</v>
      </c>
      <c r="AR50" s="46"/>
    </row>
    <row r="51" spans="1:44" ht="15.95" customHeight="1" x14ac:dyDescent="0.25">
      <c r="A51" s="54"/>
      <c r="C51" s="18"/>
      <c r="D51" s="18"/>
      <c r="E51" s="18"/>
      <c r="F51" s="18"/>
      <c r="G51" s="18"/>
      <c r="H51" s="43">
        <v>2</v>
      </c>
      <c r="I51" s="41" t="s">
        <v>387</v>
      </c>
      <c r="J51" s="18"/>
      <c r="K51" s="18"/>
      <c r="L51" s="41" t="s">
        <v>541</v>
      </c>
      <c r="M51" s="41"/>
      <c r="N51" s="41"/>
      <c r="O51" s="41"/>
      <c r="P51" s="41"/>
      <c r="Q51" s="54"/>
      <c r="R51" s="54"/>
      <c r="S51" s="35" t="s">
        <v>21</v>
      </c>
      <c r="T51" s="35"/>
      <c r="U51" s="35"/>
      <c r="V51" s="35"/>
      <c r="W51" s="35"/>
      <c r="X51" s="32" t="s">
        <v>88</v>
      </c>
      <c r="Z51" s="68">
        <v>34</v>
      </c>
      <c r="AA51" s="31">
        <v>3</v>
      </c>
      <c r="AB51" s="31">
        <v>3</v>
      </c>
      <c r="AC51" s="68">
        <f t="shared" ref="AC51:AC61" si="22">+AA51+AB51</f>
        <v>6</v>
      </c>
      <c r="AD51" s="31">
        <v>2</v>
      </c>
      <c r="AE51" s="27"/>
      <c r="AF51" s="35" t="s">
        <v>23</v>
      </c>
      <c r="AG51" s="35"/>
      <c r="AH51" s="35"/>
      <c r="AI51" s="35"/>
      <c r="AJ51" s="35"/>
      <c r="AK51" s="32" t="s">
        <v>70</v>
      </c>
      <c r="AM51" s="68">
        <v>23</v>
      </c>
      <c r="AN51" s="31">
        <v>12</v>
      </c>
      <c r="AO51" s="31">
        <v>10</v>
      </c>
      <c r="AP51" s="68">
        <f t="shared" ref="AP51" si="23">+AN51+AO51</f>
        <v>22</v>
      </c>
      <c r="AQ51" s="31">
        <v>4</v>
      </c>
      <c r="AR51" s="46"/>
    </row>
    <row r="52" spans="1:44" ht="15.95" customHeight="1" x14ac:dyDescent="0.25">
      <c r="A52" s="54"/>
      <c r="B52" s="9"/>
      <c r="C52" s="10"/>
      <c r="D52" s="10"/>
      <c r="E52" s="10"/>
      <c r="F52" s="10"/>
      <c r="G52" s="11"/>
      <c r="H52" s="12"/>
      <c r="I52" s="10"/>
      <c r="J52" s="10"/>
      <c r="K52" s="12"/>
      <c r="L52" s="12"/>
      <c r="M52" s="12"/>
      <c r="N52" s="12"/>
      <c r="O52" s="12"/>
      <c r="P52" s="12"/>
      <c r="Q52" s="54"/>
      <c r="R52" s="54"/>
      <c r="S52" s="94">
        <v>8</v>
      </c>
      <c r="T52" s="47" t="s">
        <v>55</v>
      </c>
      <c r="U52" s="47"/>
      <c r="V52" s="47"/>
      <c r="W52" s="47"/>
      <c r="X52" s="48">
        <v>11</v>
      </c>
      <c r="Y52" s="41" t="s">
        <v>21</v>
      </c>
      <c r="Z52" s="58">
        <v>13</v>
      </c>
      <c r="AA52" s="93">
        <v>3</v>
      </c>
      <c r="AB52" s="93">
        <v>4</v>
      </c>
      <c r="AC52" s="58">
        <f t="shared" si="22"/>
        <v>7</v>
      </c>
      <c r="AD52" s="93">
        <v>4</v>
      </c>
      <c r="AE52" s="27"/>
      <c r="AF52" s="94">
        <v>9.5</v>
      </c>
      <c r="AG52" s="47" t="s">
        <v>91</v>
      </c>
      <c r="AH52" s="47"/>
      <c r="AI52" s="47"/>
      <c r="AJ52" s="64"/>
      <c r="AK52" s="48">
        <v>14</v>
      </c>
      <c r="AL52" s="47" t="s">
        <v>309</v>
      </c>
      <c r="AM52" s="58">
        <v>12</v>
      </c>
      <c r="AN52" s="93">
        <v>12</v>
      </c>
      <c r="AO52" s="93">
        <v>9</v>
      </c>
      <c r="AP52" s="58">
        <f t="shared" ref="AP52:AP61" si="24">+AN52+AO52</f>
        <v>21</v>
      </c>
      <c r="AQ52" s="93">
        <v>0</v>
      </c>
      <c r="AR52" s="46"/>
    </row>
    <row r="53" spans="1:44" ht="15.95" customHeight="1" x14ac:dyDescent="0.25">
      <c r="A53" s="54"/>
      <c r="B53" s="26"/>
      <c r="C53" s="26"/>
      <c r="D53" s="26"/>
      <c r="E53" s="47" t="s">
        <v>211</v>
      </c>
      <c r="F53" s="47"/>
      <c r="G53" s="49">
        <f>SUM(G14:G52)</f>
        <v>27</v>
      </c>
      <c r="H53" s="49"/>
      <c r="I53" s="36"/>
      <c r="J53" s="47" t="s">
        <v>101</v>
      </c>
      <c r="K53" s="36"/>
      <c r="L53" s="49">
        <f>COUNTA(C14:C52)-8</f>
        <v>4</v>
      </c>
      <c r="N53" s="47" t="s">
        <v>132</v>
      </c>
      <c r="O53" s="49">
        <v>8</v>
      </c>
      <c r="P53" s="26"/>
      <c r="Q53" s="54"/>
      <c r="R53" s="54"/>
      <c r="S53" s="94">
        <v>8.5</v>
      </c>
      <c r="T53" s="47" t="s">
        <v>39</v>
      </c>
      <c r="U53" s="47"/>
      <c r="V53" s="47"/>
      <c r="W53" s="47"/>
      <c r="X53" s="48">
        <v>4</v>
      </c>
      <c r="Y53" s="41" t="s">
        <v>21</v>
      </c>
      <c r="Z53" s="58">
        <v>10</v>
      </c>
      <c r="AA53" s="93">
        <v>3</v>
      </c>
      <c r="AB53" s="93">
        <v>1</v>
      </c>
      <c r="AC53" s="58">
        <f t="shared" si="22"/>
        <v>4</v>
      </c>
      <c r="AD53" s="93">
        <v>0</v>
      </c>
      <c r="AE53" s="27"/>
      <c r="AF53" s="94">
        <v>8.5</v>
      </c>
      <c r="AG53" s="47" t="s">
        <v>112</v>
      </c>
      <c r="AH53" s="47"/>
      <c r="AI53" s="47"/>
      <c r="AJ53" s="64"/>
      <c r="AK53" s="48">
        <v>20</v>
      </c>
      <c r="AL53" s="47" t="s">
        <v>309</v>
      </c>
      <c r="AM53" s="58">
        <v>12</v>
      </c>
      <c r="AN53" s="93">
        <v>9</v>
      </c>
      <c r="AO53" s="93">
        <v>5</v>
      </c>
      <c r="AP53" s="58">
        <f t="shared" si="24"/>
        <v>14</v>
      </c>
      <c r="AQ53" s="93">
        <v>4</v>
      </c>
      <c r="AR53" s="46"/>
    </row>
    <row r="54" spans="1:44" ht="15.95" customHeight="1" x14ac:dyDescent="0.25">
      <c r="A54" s="54"/>
      <c r="E54" s="47" t="s">
        <v>210</v>
      </c>
      <c r="F54" s="47"/>
      <c r="G54" s="49">
        <f>COUNTA(L15:L52)+COUNTIF(L15:L52,"*&amp;*")</f>
        <v>39</v>
      </c>
      <c r="Q54" s="54"/>
      <c r="R54" s="54"/>
      <c r="S54" s="94">
        <v>7.5</v>
      </c>
      <c r="T54" s="47" t="s">
        <v>113</v>
      </c>
      <c r="U54" s="47"/>
      <c r="V54" s="47"/>
      <c r="W54" s="47"/>
      <c r="X54" s="48">
        <v>22</v>
      </c>
      <c r="Y54" s="41" t="s">
        <v>21</v>
      </c>
      <c r="Z54" s="58">
        <v>13</v>
      </c>
      <c r="AA54" s="93">
        <v>2</v>
      </c>
      <c r="AB54" s="93">
        <v>2</v>
      </c>
      <c r="AC54" s="58">
        <f t="shared" si="22"/>
        <v>4</v>
      </c>
      <c r="AD54" s="93">
        <v>0</v>
      </c>
      <c r="AE54" s="27"/>
      <c r="AF54" s="94">
        <v>6.5</v>
      </c>
      <c r="AG54" s="47" t="s">
        <v>44</v>
      </c>
      <c r="AH54" s="47"/>
      <c r="AI54" s="47"/>
      <c r="AJ54" s="64"/>
      <c r="AK54" s="48">
        <v>28</v>
      </c>
      <c r="AL54" s="47" t="s">
        <v>309</v>
      </c>
      <c r="AM54" s="58">
        <v>12</v>
      </c>
      <c r="AN54" s="93">
        <v>2</v>
      </c>
      <c r="AO54" s="93">
        <v>6</v>
      </c>
      <c r="AP54" s="58">
        <f t="shared" si="24"/>
        <v>8</v>
      </c>
      <c r="AQ54" s="93">
        <v>0</v>
      </c>
      <c r="AR54" s="46"/>
    </row>
    <row r="55" spans="1:44" ht="15.95" customHeight="1" x14ac:dyDescent="0.25">
      <c r="A55" s="54"/>
      <c r="Q55" s="54"/>
      <c r="R55" s="54"/>
      <c r="S55" s="94">
        <v>7.5</v>
      </c>
      <c r="T55" s="47" t="s">
        <v>142</v>
      </c>
      <c r="U55" s="47"/>
      <c r="V55" s="47"/>
      <c r="W55" s="47"/>
      <c r="X55" s="48">
        <v>7</v>
      </c>
      <c r="Y55" s="65" t="s">
        <v>21</v>
      </c>
      <c r="Z55" s="58">
        <v>13</v>
      </c>
      <c r="AA55" s="93">
        <v>2</v>
      </c>
      <c r="AB55" s="93">
        <v>2</v>
      </c>
      <c r="AC55" s="58">
        <f t="shared" si="22"/>
        <v>4</v>
      </c>
      <c r="AD55" s="93">
        <v>0</v>
      </c>
      <c r="AE55" s="27"/>
      <c r="AF55" s="94">
        <v>8</v>
      </c>
      <c r="AG55" s="47" t="s">
        <v>154</v>
      </c>
      <c r="AH55" s="47"/>
      <c r="AI55" s="47"/>
      <c r="AJ55" s="64"/>
      <c r="AK55" s="48">
        <v>9</v>
      </c>
      <c r="AL55" s="47" t="s">
        <v>309</v>
      </c>
      <c r="AM55" s="58">
        <v>13</v>
      </c>
      <c r="AN55" s="93">
        <v>0</v>
      </c>
      <c r="AO55" s="93">
        <v>8</v>
      </c>
      <c r="AP55" s="58">
        <f t="shared" si="24"/>
        <v>8</v>
      </c>
      <c r="AQ55" s="93">
        <v>0</v>
      </c>
      <c r="AR55" s="46"/>
    </row>
    <row r="56" spans="1:44" ht="15.95" customHeight="1" x14ac:dyDescent="0.25">
      <c r="A56" s="54"/>
      <c r="Q56" s="54"/>
      <c r="R56" s="54"/>
      <c r="S56" s="94">
        <v>7</v>
      </c>
      <c r="T56" s="47" t="s">
        <v>41</v>
      </c>
      <c r="U56" s="47"/>
      <c r="V56" s="47"/>
      <c r="W56" s="47"/>
      <c r="X56" s="48">
        <v>2</v>
      </c>
      <c r="Y56" s="41" t="s">
        <v>21</v>
      </c>
      <c r="Z56" s="58">
        <v>13</v>
      </c>
      <c r="AA56" s="93">
        <v>1</v>
      </c>
      <c r="AB56" s="93">
        <v>3</v>
      </c>
      <c r="AC56" s="58">
        <f t="shared" si="22"/>
        <v>4</v>
      </c>
      <c r="AD56" s="93">
        <v>4</v>
      </c>
      <c r="AE56" s="27"/>
      <c r="AF56" s="94">
        <v>7</v>
      </c>
      <c r="AG56" s="47" t="s">
        <v>79</v>
      </c>
      <c r="AH56" s="47"/>
      <c r="AI56" s="47"/>
      <c r="AJ56" s="64"/>
      <c r="AK56" s="48">
        <v>24</v>
      </c>
      <c r="AL56" s="47" t="s">
        <v>309</v>
      </c>
      <c r="AM56" s="58">
        <v>11</v>
      </c>
      <c r="AN56" s="93">
        <v>2</v>
      </c>
      <c r="AO56" s="93">
        <v>4</v>
      </c>
      <c r="AP56" s="58">
        <f t="shared" si="24"/>
        <v>6</v>
      </c>
      <c r="AQ56" s="93">
        <v>0</v>
      </c>
      <c r="AR56" s="46"/>
    </row>
    <row r="57" spans="1:44" ht="15.95" customHeight="1" x14ac:dyDescent="0.25">
      <c r="A57" s="54"/>
      <c r="B57" s="20" t="s">
        <v>156</v>
      </c>
      <c r="C57" s="20"/>
      <c r="N57" s="20"/>
      <c r="O57" s="20"/>
      <c r="Q57" s="54"/>
      <c r="R57" s="54"/>
      <c r="S57" s="94">
        <v>8.5</v>
      </c>
      <c r="T57" s="47" t="s">
        <v>135</v>
      </c>
      <c r="U57" s="47"/>
      <c r="V57" s="47"/>
      <c r="W57" s="47"/>
      <c r="X57" s="48">
        <v>9</v>
      </c>
      <c r="Y57" s="41" t="s">
        <v>21</v>
      </c>
      <c r="Z57" s="58">
        <v>5</v>
      </c>
      <c r="AA57" s="93">
        <v>1</v>
      </c>
      <c r="AB57" s="93">
        <v>1</v>
      </c>
      <c r="AC57" s="58">
        <f t="shared" si="22"/>
        <v>2</v>
      </c>
      <c r="AD57" s="93">
        <v>0</v>
      </c>
      <c r="AE57" s="27"/>
      <c r="AF57" s="94">
        <v>6.5</v>
      </c>
      <c r="AG57" s="47" t="s">
        <v>83</v>
      </c>
      <c r="AH57" s="47"/>
      <c r="AI57" s="47"/>
      <c r="AJ57" s="64"/>
      <c r="AK57" s="48">
        <v>8</v>
      </c>
      <c r="AL57" s="47" t="s">
        <v>309</v>
      </c>
      <c r="AM57" s="58">
        <v>11</v>
      </c>
      <c r="AN57" s="93">
        <v>0</v>
      </c>
      <c r="AO57" s="93">
        <v>5</v>
      </c>
      <c r="AP57" s="58">
        <f t="shared" si="24"/>
        <v>5</v>
      </c>
      <c r="AQ57" s="93">
        <v>0</v>
      </c>
      <c r="AR57" s="46"/>
    </row>
    <row r="58" spans="1:44" ht="15.95" customHeight="1" x14ac:dyDescent="0.25">
      <c r="A58" s="54"/>
      <c r="B58" s="18"/>
      <c r="Q58" s="46"/>
      <c r="R58" s="46"/>
      <c r="S58" s="94">
        <v>7.5</v>
      </c>
      <c r="T58" s="47" t="s">
        <v>92</v>
      </c>
      <c r="U58" s="47"/>
      <c r="V58" s="47"/>
      <c r="W58" s="47"/>
      <c r="X58" s="48">
        <v>25</v>
      </c>
      <c r="Y58" s="41" t="s">
        <v>21</v>
      </c>
      <c r="Z58" s="58">
        <v>9</v>
      </c>
      <c r="AA58" s="93">
        <v>1</v>
      </c>
      <c r="AB58" s="93">
        <v>0</v>
      </c>
      <c r="AC58" s="58">
        <f t="shared" si="22"/>
        <v>1</v>
      </c>
      <c r="AD58" s="93">
        <v>0</v>
      </c>
      <c r="AE58" s="27"/>
      <c r="AF58" s="94">
        <v>7</v>
      </c>
      <c r="AG58" s="47" t="s">
        <v>61</v>
      </c>
      <c r="AH58" s="47"/>
      <c r="AI58" s="47"/>
      <c r="AJ58" s="64"/>
      <c r="AK58" s="48">
        <v>7</v>
      </c>
      <c r="AL58" s="47" t="s">
        <v>309</v>
      </c>
      <c r="AM58" s="58">
        <v>12</v>
      </c>
      <c r="AN58" s="93">
        <v>0</v>
      </c>
      <c r="AO58" s="93">
        <v>5</v>
      </c>
      <c r="AP58" s="58">
        <f t="shared" si="24"/>
        <v>5</v>
      </c>
      <c r="AQ58" s="93">
        <v>2</v>
      </c>
      <c r="AR58" s="46"/>
    </row>
    <row r="59" spans="1:44" ht="15.95" customHeight="1" x14ac:dyDescent="0.25">
      <c r="A59" s="46"/>
      <c r="B59" s="18"/>
      <c r="C59" s="20" t="s">
        <v>105</v>
      </c>
      <c r="H59" s="20" t="s">
        <v>120</v>
      </c>
      <c r="M59" s="20" t="s">
        <v>121</v>
      </c>
      <c r="O59" s="18"/>
      <c r="Q59" s="54"/>
      <c r="R59" s="54"/>
      <c r="S59" s="94">
        <v>6</v>
      </c>
      <c r="T59" s="47" t="s">
        <v>80</v>
      </c>
      <c r="U59" s="47"/>
      <c r="V59" s="47"/>
      <c r="W59" s="47"/>
      <c r="X59" s="48">
        <v>33</v>
      </c>
      <c r="Y59" s="41" t="s">
        <v>21</v>
      </c>
      <c r="Z59" s="58">
        <v>3</v>
      </c>
      <c r="AA59" s="93">
        <v>0</v>
      </c>
      <c r="AB59" s="93">
        <v>1</v>
      </c>
      <c r="AC59" s="58">
        <f t="shared" si="22"/>
        <v>1</v>
      </c>
      <c r="AD59" s="93">
        <v>0</v>
      </c>
      <c r="AE59" s="27"/>
      <c r="AF59" s="94">
        <v>7.5</v>
      </c>
      <c r="AG59" s="47" t="s">
        <v>78</v>
      </c>
      <c r="AH59" s="47"/>
      <c r="AI59" s="47"/>
      <c r="AJ59" s="64"/>
      <c r="AK59" s="48">
        <v>72</v>
      </c>
      <c r="AL59" s="47" t="s">
        <v>309</v>
      </c>
      <c r="AM59" s="58">
        <v>6</v>
      </c>
      <c r="AN59" s="93">
        <v>1</v>
      </c>
      <c r="AO59" s="93">
        <v>3</v>
      </c>
      <c r="AP59" s="58">
        <f t="shared" si="24"/>
        <v>4</v>
      </c>
      <c r="AQ59" s="93">
        <v>0</v>
      </c>
      <c r="AR59" s="46"/>
    </row>
    <row r="60" spans="1:44" ht="15.95" customHeight="1" x14ac:dyDescent="0.25">
      <c r="A60" s="54"/>
      <c r="C60" s="41" t="s">
        <v>390</v>
      </c>
      <c r="F60" s="41"/>
      <c r="H60" s="41" t="s">
        <v>558</v>
      </c>
      <c r="I60" s="41"/>
      <c r="J60" s="41"/>
      <c r="K60" s="41"/>
      <c r="L60" s="41"/>
      <c r="M60" s="41" t="s">
        <v>559</v>
      </c>
      <c r="O60" s="41"/>
      <c r="P60" s="41"/>
      <c r="Q60" s="46"/>
      <c r="R60" s="46"/>
      <c r="S60" s="94">
        <v>6.5</v>
      </c>
      <c r="T60" s="47" t="s">
        <v>148</v>
      </c>
      <c r="U60" s="47"/>
      <c r="V60" s="47"/>
      <c r="W60" s="47"/>
      <c r="X60" s="48">
        <v>44</v>
      </c>
      <c r="Y60" s="41" t="s">
        <v>21</v>
      </c>
      <c r="Z60" s="58">
        <v>6</v>
      </c>
      <c r="AA60" s="93">
        <v>0</v>
      </c>
      <c r="AB60" s="93">
        <v>1</v>
      </c>
      <c r="AC60" s="58">
        <f t="shared" si="22"/>
        <v>1</v>
      </c>
      <c r="AD60" s="93">
        <v>2</v>
      </c>
      <c r="AE60" s="27"/>
      <c r="AF60" s="94">
        <v>8</v>
      </c>
      <c r="AG60" s="47" t="s">
        <v>162</v>
      </c>
      <c r="AH60" s="47"/>
      <c r="AI60" s="47"/>
      <c r="AJ60" s="64"/>
      <c r="AK60" s="48">
        <v>16</v>
      </c>
      <c r="AL60" s="47" t="s">
        <v>309</v>
      </c>
      <c r="AM60" s="58">
        <v>6</v>
      </c>
      <c r="AN60" s="93">
        <v>0</v>
      </c>
      <c r="AO60" s="93">
        <v>3</v>
      </c>
      <c r="AP60" s="58">
        <f t="shared" si="24"/>
        <v>3</v>
      </c>
      <c r="AQ60" s="93">
        <v>2</v>
      </c>
      <c r="AR60" s="46"/>
    </row>
    <row r="61" spans="1:44" ht="15.95" customHeight="1" x14ac:dyDescent="0.25">
      <c r="A61" s="46"/>
      <c r="C61" s="41"/>
      <c r="F61" s="41"/>
      <c r="H61" s="41" t="s">
        <v>452</v>
      </c>
      <c r="I61" s="41"/>
      <c r="J61" s="41"/>
      <c r="K61" s="41"/>
      <c r="L61" s="41"/>
      <c r="M61" s="41"/>
      <c r="O61" s="41"/>
      <c r="P61" s="41"/>
      <c r="Q61" s="54"/>
      <c r="R61" s="54"/>
      <c r="S61" s="94">
        <v>6</v>
      </c>
      <c r="T61" s="47" t="s">
        <v>97</v>
      </c>
      <c r="U61" s="47"/>
      <c r="V61" s="47"/>
      <c r="W61" s="47"/>
      <c r="X61" s="48">
        <v>24</v>
      </c>
      <c r="Y61" s="41" t="s">
        <v>21</v>
      </c>
      <c r="Z61" s="58">
        <v>9</v>
      </c>
      <c r="AA61" s="93">
        <v>0</v>
      </c>
      <c r="AB61" s="93">
        <v>0</v>
      </c>
      <c r="AC61" s="58">
        <f t="shared" si="22"/>
        <v>0</v>
      </c>
      <c r="AD61" s="93">
        <v>0</v>
      </c>
      <c r="AE61" s="27"/>
      <c r="AF61" s="94">
        <v>6</v>
      </c>
      <c r="AG61" s="47" t="s">
        <v>84</v>
      </c>
      <c r="AH61" s="47"/>
      <c r="AI61" s="47"/>
      <c r="AJ61" s="64"/>
      <c r="AK61" s="48">
        <v>15</v>
      </c>
      <c r="AL61" s="47" t="s">
        <v>309</v>
      </c>
      <c r="AM61" s="58">
        <v>4</v>
      </c>
      <c r="AN61" s="93">
        <v>1</v>
      </c>
      <c r="AO61" s="93">
        <v>1</v>
      </c>
      <c r="AP61" s="58">
        <f t="shared" si="24"/>
        <v>2</v>
      </c>
      <c r="AQ61" s="93">
        <v>0</v>
      </c>
      <c r="AR61" s="46"/>
    </row>
    <row r="62" spans="1:44" ht="15.95" customHeight="1" thickBot="1" x14ac:dyDescent="0.3">
      <c r="A62" s="54"/>
      <c r="C62" s="41"/>
      <c r="F62" s="41"/>
      <c r="H62" s="41"/>
      <c r="I62" s="41"/>
      <c r="J62" s="41"/>
      <c r="K62" s="41"/>
      <c r="L62" s="41"/>
      <c r="M62" s="41"/>
      <c r="O62" s="41"/>
      <c r="P62" s="41"/>
      <c r="Q62" s="46"/>
      <c r="R62" s="46"/>
      <c r="S62" s="33" t="s">
        <v>103</v>
      </c>
      <c r="T62" s="33"/>
      <c r="U62" s="33"/>
      <c r="V62" s="33"/>
      <c r="W62" s="33"/>
      <c r="X62" s="33"/>
      <c r="Y62" s="33"/>
      <c r="Z62" s="56">
        <f>SUM(Z51:Z61)</f>
        <v>128</v>
      </c>
      <c r="AA62" s="56">
        <f t="shared" ref="AA62" si="25">SUM(AA51:AA61)</f>
        <v>16</v>
      </c>
      <c r="AB62" s="56">
        <f>SUM(AB51:AB61)+SUMIF($Y$3:$Y$10,"Eriton",$AH$3:$AH$10)</f>
        <v>18</v>
      </c>
      <c r="AC62" s="56">
        <f>+AB62+AA62</f>
        <v>34</v>
      </c>
      <c r="AD62" s="56">
        <f>SUM(AD51:AD61)+SUMIF($Y$3:$Y$10,"Eriton",$AG$3:$AG$10)</f>
        <v>12</v>
      </c>
      <c r="AE62" s="27"/>
      <c r="AF62" s="33" t="s">
        <v>85</v>
      </c>
      <c r="AG62" s="33"/>
      <c r="AH62" s="33"/>
      <c r="AI62" s="33"/>
      <c r="AJ62" s="33"/>
      <c r="AK62" s="33"/>
      <c r="AL62" s="33"/>
      <c r="AM62" s="56">
        <f>SUM(AM51:AM61)</f>
        <v>122</v>
      </c>
      <c r="AN62" s="56">
        <f t="shared" ref="AN62" si="26">SUM(AN51:AN61)</f>
        <v>39</v>
      </c>
      <c r="AO62" s="56">
        <f>SUM(AO51:AO61)+SUMIF($Y$3:$Y$10,"Direct Staff",$AH$3:$AH$10)</f>
        <v>60</v>
      </c>
      <c r="AP62" s="56">
        <f>+AO62+AN62</f>
        <v>99</v>
      </c>
      <c r="AQ62" s="56">
        <f>SUM(AQ51:AQ61)+SUMIF($Y$3:$Y$10,"Direct Staff",$AG$3:$AG$10)</f>
        <v>12</v>
      </c>
      <c r="AR62" s="46"/>
    </row>
    <row r="63" spans="1:44" ht="15.95" customHeight="1" thickBot="1" x14ac:dyDescent="0.3">
      <c r="A63" s="46"/>
      <c r="M63" s="41"/>
      <c r="Q63" s="46"/>
      <c r="R63" s="46"/>
      <c r="S63" s="42"/>
      <c r="T63" s="83" t="s">
        <v>164</v>
      </c>
      <c r="U63" s="42"/>
      <c r="V63" s="42"/>
      <c r="W63" s="42"/>
      <c r="X63" s="42"/>
      <c r="Y63" s="42"/>
      <c r="Z63" s="123">
        <f>Z26+Z38+Z50+Z62</f>
        <v>512</v>
      </c>
      <c r="AA63" s="123">
        <f>AA26+AA38+AA50+AA62</f>
        <v>121</v>
      </c>
      <c r="AB63" s="123">
        <f>AB26+AB38+AB50+AB62</f>
        <v>163</v>
      </c>
      <c r="AC63" s="123">
        <f>AC26+AC38+AC50+AC62</f>
        <v>284</v>
      </c>
      <c r="AD63" s="123">
        <f>AD26+AD38+AD50+AD62</f>
        <v>54</v>
      </c>
      <c r="AE63" s="42"/>
      <c r="AF63" s="42"/>
      <c r="AG63" s="83" t="s">
        <v>164</v>
      </c>
      <c r="AH63" s="42"/>
      <c r="AI63" s="42"/>
      <c r="AJ63" s="41"/>
      <c r="AK63" s="41"/>
      <c r="AL63" s="42"/>
      <c r="AM63" s="123">
        <f>AM26+AM38+AM50+AM62</f>
        <v>506</v>
      </c>
      <c r="AN63" s="123">
        <f>AN26+AN38+AN50+AN62</f>
        <v>161</v>
      </c>
      <c r="AO63" s="123">
        <f>AO26+AO38+AO50+AO62</f>
        <v>246</v>
      </c>
      <c r="AP63" s="123">
        <f>AP26+AP38+AP50+AP62</f>
        <v>407</v>
      </c>
      <c r="AQ63" s="123">
        <f>AQ26+AQ38+AQ50+AQ62</f>
        <v>56</v>
      </c>
      <c r="AR63" s="46"/>
    </row>
    <row r="64" spans="1:44" ht="15.95" customHeight="1" thickTop="1" x14ac:dyDescent="0.25">
      <c r="A64" s="46"/>
      <c r="C64" s="41"/>
      <c r="F64" s="41"/>
      <c r="I64" s="41"/>
      <c r="L64" s="41"/>
      <c r="O64" s="41"/>
      <c r="P64" s="41"/>
      <c r="Q64" s="46"/>
      <c r="R64" s="4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38" t="s">
        <v>122</v>
      </c>
      <c r="AG64" s="37"/>
      <c r="AH64" s="37"/>
      <c r="AI64" s="37"/>
      <c r="AJ64" s="38"/>
      <c r="AK64" s="38"/>
      <c r="AL64" s="26"/>
      <c r="AM64" s="163">
        <f>Z63+AM63</f>
        <v>1018</v>
      </c>
      <c r="AN64" s="48">
        <f>AA63+AN63</f>
        <v>282</v>
      </c>
      <c r="AO64" s="48">
        <f>AB63+AO63</f>
        <v>409</v>
      </c>
      <c r="AP64" s="87">
        <f>AC63+AP63</f>
        <v>691</v>
      </c>
      <c r="AQ64" s="48">
        <f>AD63+AQ63</f>
        <v>110</v>
      </c>
      <c r="AR64" s="46"/>
    </row>
    <row r="65" spans="1:44" ht="15.95" customHeight="1" x14ac:dyDescent="0.25">
      <c r="A65" s="46"/>
      <c r="C65" s="41"/>
      <c r="F65" s="41"/>
      <c r="I65" s="41"/>
      <c r="L65" s="41"/>
      <c r="O65" s="41"/>
      <c r="Q65" s="45"/>
      <c r="R65" s="45"/>
      <c r="AR65" s="13"/>
    </row>
    <row r="66" spans="1:44" ht="15.95" customHeight="1" x14ac:dyDescent="0.25">
      <c r="A66" s="45"/>
      <c r="Q66" s="45"/>
      <c r="R66" s="45"/>
      <c r="U66" s="69" t="str">
        <f>"Week "&amp;TEXT(C2+1,"##")</f>
        <v>Week 14</v>
      </c>
      <c r="V66" s="69"/>
      <c r="W66" s="69"/>
      <c r="X66" s="444">
        <f>7+E14</f>
        <v>44249</v>
      </c>
      <c r="Y66" s="444"/>
      <c r="Z66" s="444"/>
      <c r="AA66" s="158" t="s">
        <v>511</v>
      </c>
      <c r="AB66" s="80"/>
      <c r="AC66" s="81"/>
      <c r="AD66" s="61"/>
      <c r="AE66" s="61"/>
      <c r="AF66" s="18"/>
      <c r="AG66" s="18"/>
      <c r="AH66" s="69" t="str">
        <f>"Week "&amp;TEXT(C2+2,"##")</f>
        <v>Week 15</v>
      </c>
      <c r="AI66" s="69"/>
      <c r="AJ66" s="69"/>
      <c r="AK66" s="444">
        <f>+X66+7</f>
        <v>44256</v>
      </c>
      <c r="AL66" s="444"/>
      <c r="AM66" s="444"/>
      <c r="AN66" s="158" t="s">
        <v>533</v>
      </c>
      <c r="AO66" s="18"/>
      <c r="AP66" s="18"/>
      <c r="AQ66" s="61"/>
      <c r="AR66" s="13"/>
    </row>
    <row r="67" spans="1:44" ht="15.95" customHeight="1" thickBot="1" x14ac:dyDescent="0.3">
      <c r="A67" s="45"/>
      <c r="Q67" s="45"/>
      <c r="R67" s="45"/>
      <c r="U67" s="445" t="s">
        <v>106</v>
      </c>
      <c r="V67" s="445"/>
      <c r="W67" s="161"/>
      <c r="X67" s="161"/>
      <c r="Y67" s="161" t="s">
        <v>107</v>
      </c>
      <c r="Z67" s="161"/>
      <c r="AA67" s="161" t="s">
        <v>108</v>
      </c>
      <c r="AB67" s="161"/>
      <c r="AC67" s="47"/>
      <c r="AD67" s="36"/>
      <c r="AE67" s="36"/>
      <c r="AH67" s="445" t="s">
        <v>106</v>
      </c>
      <c r="AI67" s="445"/>
      <c r="AJ67" s="161"/>
      <c r="AK67" s="161"/>
      <c r="AL67" s="161" t="s">
        <v>107</v>
      </c>
      <c r="AM67" s="161"/>
      <c r="AN67" s="161" t="s">
        <v>108</v>
      </c>
      <c r="AO67" s="161"/>
      <c r="AP67" s="47"/>
      <c r="AQ67" s="36"/>
      <c r="AR67" s="13"/>
    </row>
    <row r="68" spans="1:44" ht="15.95" customHeight="1" x14ac:dyDescent="0.25">
      <c r="A68" s="45"/>
      <c r="C68" s="41"/>
      <c r="F68" s="41"/>
      <c r="I68" s="41"/>
      <c r="L68" s="41"/>
      <c r="O68" s="41"/>
      <c r="Q68" s="45"/>
      <c r="R68" s="45"/>
      <c r="U68" s="443">
        <v>0.38541666666666669</v>
      </c>
      <c r="V68" s="443"/>
      <c r="W68" s="160"/>
      <c r="X68" s="160"/>
      <c r="Y68" s="49" t="s">
        <v>109</v>
      </c>
      <c r="Z68" s="442" t="s">
        <v>508</v>
      </c>
      <c r="AA68" s="442"/>
      <c r="AB68" s="442"/>
      <c r="AC68" s="39"/>
      <c r="AE68" s="36"/>
      <c r="AH68" s="443">
        <v>0.38541666666666669</v>
      </c>
      <c r="AI68" s="443"/>
      <c r="AJ68" s="160"/>
      <c r="AK68" s="160"/>
      <c r="AL68" s="49" t="s">
        <v>109</v>
      </c>
      <c r="AM68" s="442" t="s">
        <v>534</v>
      </c>
      <c r="AN68" s="442"/>
      <c r="AO68" s="442"/>
      <c r="AP68" s="39"/>
      <c r="AR68" s="13"/>
    </row>
    <row r="69" spans="1:44" ht="15.95" customHeight="1" x14ac:dyDescent="0.25">
      <c r="A69" s="45"/>
      <c r="C69" s="41"/>
      <c r="F69" s="41"/>
      <c r="I69" s="41"/>
      <c r="L69" s="41"/>
      <c r="O69" s="41"/>
      <c r="Q69" s="45"/>
      <c r="R69" s="45"/>
      <c r="U69" s="443">
        <v>0.38541666666666669</v>
      </c>
      <c r="V69" s="443"/>
      <c r="W69" s="160"/>
      <c r="X69" s="160"/>
      <c r="Y69" s="49" t="s">
        <v>110</v>
      </c>
      <c r="Z69" s="442" t="s">
        <v>509</v>
      </c>
      <c r="AA69" s="442"/>
      <c r="AB69" s="442"/>
      <c r="AC69" s="39"/>
      <c r="AE69" s="36"/>
      <c r="AH69" s="443">
        <v>0.38541666666666669</v>
      </c>
      <c r="AI69" s="443"/>
      <c r="AJ69" s="160"/>
      <c r="AK69" s="160"/>
      <c r="AL69" s="49" t="s">
        <v>110</v>
      </c>
      <c r="AM69" s="442" t="s">
        <v>535</v>
      </c>
      <c r="AN69" s="442"/>
      <c r="AO69" s="442"/>
      <c r="AP69" s="39"/>
      <c r="AR69" s="13"/>
    </row>
    <row r="70" spans="1:44" ht="15.95" customHeight="1" x14ac:dyDescent="0.25">
      <c r="A70" s="45"/>
      <c r="B70" s="18"/>
      <c r="C70" s="18"/>
      <c r="I70" s="41"/>
      <c r="N70" s="18"/>
      <c r="O70" s="18"/>
      <c r="P70" s="18"/>
      <c r="Q70" s="45"/>
      <c r="R70" s="45"/>
      <c r="U70" s="443">
        <v>0.42708333333333331</v>
      </c>
      <c r="V70" s="443"/>
      <c r="W70" s="160"/>
      <c r="X70" s="160"/>
      <c r="Y70" s="49" t="s">
        <v>109</v>
      </c>
      <c r="Z70" s="442" t="s">
        <v>218</v>
      </c>
      <c r="AA70" s="442"/>
      <c r="AB70" s="442"/>
      <c r="AC70" s="39"/>
      <c r="AE70" s="36"/>
      <c r="AH70" s="443">
        <v>0.42708333333333331</v>
      </c>
      <c r="AI70" s="443"/>
      <c r="AJ70" s="160"/>
      <c r="AK70" s="160"/>
      <c r="AL70" s="49" t="s">
        <v>109</v>
      </c>
      <c r="AM70" s="442" t="s">
        <v>536</v>
      </c>
      <c r="AN70" s="442"/>
      <c r="AO70" s="442"/>
      <c r="AP70" s="39"/>
      <c r="AR70" s="13"/>
    </row>
    <row r="71" spans="1:44" ht="15.95" customHeight="1" x14ac:dyDescent="0.25">
      <c r="A71" s="45"/>
      <c r="B71" s="18"/>
      <c r="C71" s="18"/>
      <c r="N71" s="41"/>
      <c r="O71" s="18"/>
      <c r="P71" s="18"/>
      <c r="Q71" s="45"/>
      <c r="R71" s="45"/>
      <c r="U71" s="443">
        <v>0.42708333333333331</v>
      </c>
      <c r="V71" s="443"/>
      <c r="W71" s="160"/>
      <c r="X71" s="160"/>
      <c r="Y71" s="49" t="s">
        <v>110</v>
      </c>
      <c r="Z71" s="442" t="s">
        <v>510</v>
      </c>
      <c r="AA71" s="442"/>
      <c r="AB71" s="442"/>
      <c r="AC71" s="26"/>
      <c r="AD71" s="26"/>
      <c r="AE71" s="26"/>
      <c r="AH71" s="443">
        <v>0.42708333333333331</v>
      </c>
      <c r="AI71" s="443"/>
      <c r="AJ71" s="160"/>
      <c r="AK71" s="160"/>
      <c r="AL71" s="49" t="s">
        <v>110</v>
      </c>
      <c r="AM71" s="442" t="s">
        <v>537</v>
      </c>
      <c r="AN71" s="442"/>
      <c r="AO71" s="442"/>
      <c r="AP71" s="26"/>
      <c r="AQ71" s="26"/>
      <c r="AR71" s="13"/>
    </row>
    <row r="72" spans="1:44" ht="15" customHeight="1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13"/>
    </row>
    <row r="73" spans="1:44" ht="24" customHeight="1" x14ac:dyDescent="0.3">
      <c r="A73" s="45"/>
      <c r="B73" s="425" t="s">
        <v>0</v>
      </c>
      <c r="C73" s="425"/>
      <c r="D73" s="425"/>
      <c r="E73" s="425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5"/>
      <c r="R73" s="45"/>
      <c r="S73" s="425" t="s">
        <v>0</v>
      </c>
      <c r="T73" s="425"/>
      <c r="U73" s="425"/>
      <c r="V73" s="425"/>
      <c r="W73" s="425"/>
      <c r="X73" s="425"/>
      <c r="Y73" s="425"/>
      <c r="Z73" s="425"/>
      <c r="AA73" s="425"/>
      <c r="AB73" s="425"/>
      <c r="AC73" s="425"/>
      <c r="AD73" s="425"/>
      <c r="AE73" s="425"/>
      <c r="AF73" s="425"/>
      <c r="AG73" s="425"/>
      <c r="AH73" s="425"/>
      <c r="AI73" s="425"/>
      <c r="AJ73" s="425"/>
      <c r="AK73" s="425"/>
      <c r="AL73" s="425"/>
      <c r="AM73" s="425"/>
      <c r="AN73" s="425"/>
      <c r="AO73" s="425"/>
      <c r="AP73" s="425"/>
      <c r="AQ73" s="425"/>
      <c r="AR73" s="13"/>
    </row>
    <row r="74" spans="1:44" ht="20.25" x14ac:dyDescent="0.3">
      <c r="A74" s="45"/>
      <c r="B74" s="60" t="s">
        <v>146</v>
      </c>
      <c r="C74" s="60">
        <f>+C2</f>
        <v>13</v>
      </c>
      <c r="D74" s="59"/>
      <c r="E74" s="59"/>
      <c r="F74" s="59"/>
      <c r="G74" s="431" t="s">
        <v>209</v>
      </c>
      <c r="H74" s="431"/>
      <c r="I74" s="431"/>
      <c r="J74" s="431"/>
      <c r="K74" s="431"/>
      <c r="L74" s="431"/>
      <c r="M74" s="431"/>
      <c r="N74" s="59"/>
      <c r="O74" s="59"/>
      <c r="P74" s="59"/>
      <c r="Q74" s="45"/>
      <c r="R74" s="45"/>
      <c r="S74" s="431" t="s">
        <v>168</v>
      </c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431"/>
      <c r="AE74" s="431"/>
      <c r="AF74" s="431"/>
      <c r="AG74" s="431"/>
      <c r="AH74" s="431"/>
      <c r="AI74" s="431"/>
      <c r="AJ74" s="431"/>
      <c r="AK74" s="431"/>
      <c r="AL74" s="431"/>
      <c r="AM74" s="431"/>
      <c r="AN74" s="431"/>
      <c r="AO74" s="431"/>
      <c r="AP74" s="431"/>
      <c r="AQ74" s="431"/>
      <c r="AR74" s="45"/>
    </row>
    <row r="75" spans="1:44" ht="18.600000000000001" customHeight="1" x14ac:dyDescent="0.3">
      <c r="A75" s="46"/>
      <c r="N75" s="59"/>
      <c r="O75" s="59"/>
      <c r="P75" s="59"/>
      <c r="Q75" s="46"/>
      <c r="R75" s="46"/>
      <c r="S75" s="72"/>
      <c r="T75" s="73"/>
      <c r="U75" s="73"/>
      <c r="V75" s="73"/>
      <c r="W75" s="73"/>
      <c r="X75" s="73"/>
      <c r="Y75" s="73"/>
      <c r="Z75" s="73"/>
      <c r="AA75" s="74"/>
      <c r="AB75" s="74"/>
      <c r="AC75" s="74"/>
      <c r="AD75" s="74"/>
      <c r="AE75" s="75"/>
      <c r="AF75" s="74"/>
      <c r="AG75" s="74"/>
      <c r="AH75" s="74"/>
      <c r="AI75" s="74"/>
      <c r="AJ75" s="74"/>
      <c r="AK75" s="74"/>
      <c r="AL75" s="74"/>
      <c r="AM75" s="76"/>
      <c r="AN75" s="42"/>
      <c r="AO75" s="42"/>
      <c r="AP75" s="43"/>
      <c r="AQ75" s="43"/>
      <c r="AR75" s="46"/>
    </row>
    <row r="76" spans="1:44" ht="16.5" thickBot="1" x14ac:dyDescent="0.3">
      <c r="A76" s="46"/>
      <c r="B76" s="18"/>
      <c r="C76" s="18"/>
      <c r="N76" s="18"/>
      <c r="O76" s="18"/>
      <c r="P76" s="18"/>
      <c r="Q76" s="45"/>
      <c r="R76" s="45"/>
      <c r="S76" s="67" t="s">
        <v>310</v>
      </c>
      <c r="T76" s="67" t="s">
        <v>312</v>
      </c>
      <c r="U76" s="67"/>
      <c r="V76" s="162"/>
      <c r="W76" s="162"/>
      <c r="X76" s="162"/>
      <c r="Y76" s="162"/>
      <c r="Z76" s="162" t="s">
        <v>4</v>
      </c>
      <c r="AA76" s="162" t="s">
        <v>30</v>
      </c>
      <c r="AB76" s="162" t="s">
        <v>31</v>
      </c>
      <c r="AC76" s="162" t="s">
        <v>32</v>
      </c>
      <c r="AD76" s="162" t="s">
        <v>3</v>
      </c>
      <c r="AE76" s="43"/>
      <c r="AF76" s="67" t="s">
        <v>310</v>
      </c>
      <c r="AG76" s="67" t="s">
        <v>312</v>
      </c>
      <c r="AH76" s="67"/>
      <c r="AI76" s="162"/>
      <c r="AJ76" s="162"/>
      <c r="AK76" s="162"/>
      <c r="AL76" s="162"/>
      <c r="AM76" s="162" t="s">
        <v>4</v>
      </c>
      <c r="AN76" s="162" t="s">
        <v>30</v>
      </c>
      <c r="AO76" s="162" t="s">
        <v>31</v>
      </c>
      <c r="AP76" s="162" t="s">
        <v>32</v>
      </c>
      <c r="AQ76" s="162" t="s">
        <v>3</v>
      </c>
      <c r="AR76" s="45"/>
    </row>
    <row r="77" spans="1:44" ht="15.75" customHeight="1" x14ac:dyDescent="0.25">
      <c r="A77" s="46"/>
      <c r="B77" s="18"/>
      <c r="C77" s="18"/>
      <c r="N77" s="18"/>
      <c r="O77" s="18"/>
      <c r="P77" s="18"/>
      <c r="Q77" s="45"/>
      <c r="R77" s="45"/>
      <c r="S77" s="66">
        <v>6</v>
      </c>
      <c r="T77" s="41" t="s">
        <v>478</v>
      </c>
      <c r="Z77" s="43">
        <v>6</v>
      </c>
      <c r="AA77" s="43">
        <v>1</v>
      </c>
      <c r="AB77" s="43">
        <v>0</v>
      </c>
      <c r="AC77" s="43">
        <f t="shared" ref="AC77" si="27">+AA77+AB77</f>
        <v>1</v>
      </c>
      <c r="AD77" s="43">
        <v>2</v>
      </c>
      <c r="AF77" s="66">
        <v>7</v>
      </c>
      <c r="AG77" s="41" t="s">
        <v>303</v>
      </c>
      <c r="AM77" s="43">
        <v>6</v>
      </c>
      <c r="AN77" s="43">
        <v>0</v>
      </c>
      <c r="AO77" s="43">
        <v>2</v>
      </c>
      <c r="AP77" s="43">
        <f>+AN77+AO77</f>
        <v>2</v>
      </c>
      <c r="AQ77" s="43">
        <v>2</v>
      </c>
      <c r="AR77" s="45"/>
    </row>
    <row r="78" spans="1:44" ht="15.75" customHeight="1" thickBot="1" x14ac:dyDescent="0.3">
      <c r="A78" s="46"/>
      <c r="B78" s="18"/>
      <c r="C78" s="18"/>
      <c r="D78" s="14" t="s">
        <v>123</v>
      </c>
      <c r="E78" s="14"/>
      <c r="F78" s="14"/>
      <c r="G78" s="16" t="s">
        <v>2</v>
      </c>
      <c r="H78" s="16"/>
      <c r="I78" s="16" t="s">
        <v>4</v>
      </c>
      <c r="J78" s="16" t="s">
        <v>30</v>
      </c>
      <c r="K78" s="16" t="s">
        <v>31</v>
      </c>
      <c r="L78" s="153" t="s">
        <v>32</v>
      </c>
      <c r="M78" s="16" t="s">
        <v>3</v>
      </c>
      <c r="N78" s="18"/>
      <c r="O78" s="18"/>
      <c r="P78" s="18"/>
      <c r="Q78" s="46"/>
      <c r="R78" s="46"/>
      <c r="S78" s="66">
        <v>6.5</v>
      </c>
      <c r="T78" s="41" t="s">
        <v>366</v>
      </c>
      <c r="Z78" s="43">
        <v>3</v>
      </c>
      <c r="AA78" s="43">
        <v>0</v>
      </c>
      <c r="AB78" s="43">
        <v>1</v>
      </c>
      <c r="AC78" s="43">
        <f>+AA78+AB78</f>
        <v>1</v>
      </c>
      <c r="AD78" s="43">
        <v>0</v>
      </c>
      <c r="AF78" s="66">
        <v>7.5</v>
      </c>
      <c r="AG78" s="41" t="s">
        <v>326</v>
      </c>
      <c r="AM78" s="43">
        <v>2</v>
      </c>
      <c r="AN78" s="43">
        <v>0</v>
      </c>
      <c r="AO78" s="43">
        <v>1</v>
      </c>
      <c r="AP78" s="43">
        <f>+AN78+AO78</f>
        <v>1</v>
      </c>
      <c r="AQ78" s="43">
        <v>0</v>
      </c>
      <c r="AR78" s="46"/>
    </row>
    <row r="79" spans="1:44" ht="15.75" customHeight="1" x14ac:dyDescent="0.25">
      <c r="A79" s="46"/>
      <c r="B79" s="18"/>
      <c r="C79" s="18"/>
      <c r="D79" s="47" t="s">
        <v>166</v>
      </c>
      <c r="E79" s="47"/>
      <c r="F79" s="47"/>
      <c r="G79" s="47" t="s">
        <v>307</v>
      </c>
      <c r="H79" s="48"/>
      <c r="I79" s="58">
        <v>13</v>
      </c>
      <c r="J79" s="93">
        <v>18</v>
      </c>
      <c r="K79" s="93">
        <v>11</v>
      </c>
      <c r="L79" s="136">
        <f t="shared" ref="L79:L98" si="28">+J79+K79</f>
        <v>29</v>
      </c>
      <c r="M79" s="93">
        <v>0</v>
      </c>
      <c r="O79" s="18"/>
      <c r="P79" s="18"/>
      <c r="Q79" s="46"/>
      <c r="R79" s="46"/>
      <c r="S79" s="66">
        <v>6.5</v>
      </c>
      <c r="T79" s="41" t="s">
        <v>443</v>
      </c>
      <c r="Z79" s="43">
        <v>5</v>
      </c>
      <c r="AA79" s="43">
        <v>4</v>
      </c>
      <c r="AB79" s="43">
        <v>2</v>
      </c>
      <c r="AC79" s="43">
        <f>+AA79+AB79</f>
        <v>6</v>
      </c>
      <c r="AD79" s="43">
        <v>0</v>
      </c>
      <c r="AF79" s="66">
        <v>8</v>
      </c>
      <c r="AG79" s="41" t="s">
        <v>265</v>
      </c>
      <c r="AH79" s="18"/>
      <c r="AI79" s="18"/>
      <c r="AJ79" s="18"/>
      <c r="AK79" s="18"/>
      <c r="AL79" s="18"/>
      <c r="AM79" s="43">
        <v>7</v>
      </c>
      <c r="AN79" s="43">
        <v>9</v>
      </c>
      <c r="AO79" s="43">
        <v>1</v>
      </c>
      <c r="AP79" s="43">
        <f>+AN79+AO79</f>
        <v>10</v>
      </c>
      <c r="AQ79" s="43">
        <v>2</v>
      </c>
      <c r="AR79" s="46"/>
    </row>
    <row r="80" spans="1:44" ht="15.75" customHeight="1" x14ac:dyDescent="0.25">
      <c r="A80" s="46"/>
      <c r="B80" s="18"/>
      <c r="C80" s="18"/>
      <c r="D80" s="47" t="s">
        <v>71</v>
      </c>
      <c r="E80" s="47"/>
      <c r="F80" s="47"/>
      <c r="G80" s="47" t="s">
        <v>17</v>
      </c>
      <c r="H80" s="48"/>
      <c r="I80" s="58">
        <v>11</v>
      </c>
      <c r="J80" s="93">
        <v>15</v>
      </c>
      <c r="K80" s="93">
        <v>11</v>
      </c>
      <c r="L80" s="136">
        <f t="shared" si="28"/>
        <v>26</v>
      </c>
      <c r="M80" s="93">
        <v>6</v>
      </c>
      <c r="O80" s="18"/>
      <c r="P80" s="18"/>
      <c r="Q80" s="46"/>
      <c r="R80" s="46"/>
      <c r="S80" s="66">
        <v>7.5</v>
      </c>
      <c r="T80" s="41" t="s">
        <v>365</v>
      </c>
      <c r="Z80" s="43">
        <v>2</v>
      </c>
      <c r="AA80" s="43">
        <v>0</v>
      </c>
      <c r="AB80" s="43">
        <v>0</v>
      </c>
      <c r="AC80" s="43">
        <f>+AA80+AB80</f>
        <v>0</v>
      </c>
      <c r="AD80" s="43">
        <v>0</v>
      </c>
      <c r="AF80" s="66">
        <v>6</v>
      </c>
      <c r="AG80" s="41" t="s">
        <v>63</v>
      </c>
      <c r="AM80" s="43">
        <v>4</v>
      </c>
      <c r="AN80" s="43">
        <v>0</v>
      </c>
      <c r="AO80" s="43">
        <v>0</v>
      </c>
      <c r="AP80" s="43">
        <f t="shared" ref="AP80:AP82" si="29">+AN80+AO80</f>
        <v>0</v>
      </c>
      <c r="AQ80" s="43">
        <v>4</v>
      </c>
      <c r="AR80" s="46"/>
    </row>
    <row r="81" spans="1:44" ht="15.75" customHeight="1" x14ac:dyDescent="0.25">
      <c r="A81" s="46"/>
      <c r="B81" s="18"/>
      <c r="C81" s="18"/>
      <c r="D81" s="47" t="s">
        <v>40</v>
      </c>
      <c r="E81" s="47"/>
      <c r="F81" s="47"/>
      <c r="G81" s="47" t="s">
        <v>17</v>
      </c>
      <c r="H81" s="48"/>
      <c r="I81" s="58">
        <v>12</v>
      </c>
      <c r="J81" s="93">
        <v>7</v>
      </c>
      <c r="K81" s="93">
        <v>19</v>
      </c>
      <c r="L81" s="136">
        <f t="shared" si="28"/>
        <v>26</v>
      </c>
      <c r="M81" s="93">
        <v>0</v>
      </c>
      <c r="O81" s="18"/>
      <c r="P81" s="18"/>
      <c r="Q81" s="46"/>
      <c r="R81" s="46"/>
      <c r="S81" s="66">
        <v>8</v>
      </c>
      <c r="T81" s="41" t="s">
        <v>408</v>
      </c>
      <c r="Z81" s="43">
        <v>1</v>
      </c>
      <c r="AA81" s="43">
        <v>0</v>
      </c>
      <c r="AB81" s="43">
        <v>0</v>
      </c>
      <c r="AC81" s="43">
        <f t="shared" ref="AC81" si="30">+AA81+AB81</f>
        <v>0</v>
      </c>
      <c r="AD81" s="43">
        <v>0</v>
      </c>
      <c r="AF81" s="66">
        <v>8.5</v>
      </c>
      <c r="AG81" s="41" t="s">
        <v>424</v>
      </c>
      <c r="AH81" s="18"/>
      <c r="AI81" s="18"/>
      <c r="AJ81" s="18"/>
      <c r="AK81" s="18"/>
      <c r="AL81" s="18"/>
      <c r="AM81" s="43">
        <v>6</v>
      </c>
      <c r="AN81" s="43">
        <v>1</v>
      </c>
      <c r="AO81" s="43">
        <v>2</v>
      </c>
      <c r="AP81" s="43">
        <f t="shared" si="29"/>
        <v>3</v>
      </c>
      <c r="AQ81" s="43">
        <v>4</v>
      </c>
      <c r="AR81" s="46"/>
    </row>
    <row r="82" spans="1:44" ht="15.75" customHeight="1" x14ac:dyDescent="0.25">
      <c r="A82" s="46"/>
      <c r="B82" s="18"/>
      <c r="C82" s="18"/>
      <c r="D82" s="47" t="s">
        <v>158</v>
      </c>
      <c r="E82" s="47"/>
      <c r="F82" s="47"/>
      <c r="G82" s="32" t="s">
        <v>179</v>
      </c>
      <c r="H82" s="48"/>
      <c r="I82" s="58">
        <v>13</v>
      </c>
      <c r="J82" s="58">
        <v>19</v>
      </c>
      <c r="K82" s="93">
        <v>6</v>
      </c>
      <c r="L82" s="136">
        <f t="shared" si="28"/>
        <v>25</v>
      </c>
      <c r="M82" s="93">
        <v>2</v>
      </c>
      <c r="O82" s="18"/>
      <c r="P82" s="18"/>
      <c r="Q82" s="46"/>
      <c r="R82" s="46"/>
      <c r="S82" s="66">
        <v>7.5</v>
      </c>
      <c r="T82" s="41" t="s">
        <v>334</v>
      </c>
      <c r="Z82" s="43">
        <v>5</v>
      </c>
      <c r="AA82" s="43">
        <v>1</v>
      </c>
      <c r="AB82" s="43">
        <v>2</v>
      </c>
      <c r="AC82" s="43">
        <f>+AA82+AB82</f>
        <v>3</v>
      </c>
      <c r="AD82" s="43">
        <v>4</v>
      </c>
      <c r="AF82" s="66">
        <v>8</v>
      </c>
      <c r="AG82" s="41" t="s">
        <v>556</v>
      </c>
      <c r="AM82" s="43">
        <v>1</v>
      </c>
      <c r="AN82" s="43">
        <v>0</v>
      </c>
      <c r="AO82" s="43">
        <v>0</v>
      </c>
      <c r="AP82" s="43">
        <f t="shared" si="29"/>
        <v>0</v>
      </c>
      <c r="AQ82" s="43">
        <v>0</v>
      </c>
      <c r="AR82" s="46"/>
    </row>
    <row r="83" spans="1:44" ht="15.75" customHeight="1" x14ac:dyDescent="0.25">
      <c r="A83" s="46"/>
      <c r="C83" s="18"/>
      <c r="D83" s="41" t="s">
        <v>150</v>
      </c>
      <c r="E83" s="41"/>
      <c r="F83" s="41"/>
      <c r="G83" s="41" t="s">
        <v>177</v>
      </c>
      <c r="H83" s="43"/>
      <c r="I83" s="58">
        <v>13</v>
      </c>
      <c r="J83" s="93">
        <v>10</v>
      </c>
      <c r="K83" s="93">
        <v>12</v>
      </c>
      <c r="L83" s="136">
        <f t="shared" si="28"/>
        <v>22</v>
      </c>
      <c r="M83" s="93">
        <v>4</v>
      </c>
      <c r="Q83" s="46"/>
      <c r="R83" s="46"/>
      <c r="S83" s="66">
        <v>6</v>
      </c>
      <c r="T83" s="41" t="s">
        <v>367</v>
      </c>
      <c r="Z83" s="43">
        <v>3</v>
      </c>
      <c r="AA83" s="43">
        <v>0</v>
      </c>
      <c r="AB83" s="43">
        <v>0</v>
      </c>
      <c r="AC83" s="43">
        <f t="shared" ref="AC83:AC85" si="31">+AA83+AB83</f>
        <v>0</v>
      </c>
      <c r="AD83" s="43">
        <v>0</v>
      </c>
      <c r="AF83" s="66">
        <v>8.5</v>
      </c>
      <c r="AG83" s="41" t="s">
        <v>481</v>
      </c>
      <c r="AH83" s="18"/>
      <c r="AI83" s="18"/>
      <c r="AJ83" s="18"/>
      <c r="AK83" s="18"/>
      <c r="AL83" s="18"/>
      <c r="AM83" s="43">
        <v>2</v>
      </c>
      <c r="AN83" s="43">
        <v>1</v>
      </c>
      <c r="AO83" s="43">
        <v>0</v>
      </c>
      <c r="AP83" s="43">
        <f>+AN83+AO83</f>
        <v>1</v>
      </c>
      <c r="AQ83" s="43">
        <v>0</v>
      </c>
      <c r="AR83" s="46"/>
    </row>
    <row r="84" spans="1:44" ht="15.75" customHeight="1" x14ac:dyDescent="0.25">
      <c r="A84" s="46"/>
      <c r="C84" s="18"/>
      <c r="D84" s="47" t="s">
        <v>165</v>
      </c>
      <c r="E84" s="47"/>
      <c r="F84" s="47"/>
      <c r="G84" s="47" t="s">
        <v>308</v>
      </c>
      <c r="H84" s="48"/>
      <c r="I84" s="58">
        <v>12</v>
      </c>
      <c r="J84" s="93">
        <v>13</v>
      </c>
      <c r="K84" s="93">
        <v>8</v>
      </c>
      <c r="L84" s="136">
        <f t="shared" si="28"/>
        <v>21</v>
      </c>
      <c r="M84" s="93">
        <v>4</v>
      </c>
      <c r="Q84" s="46"/>
      <c r="R84" s="46"/>
      <c r="S84" s="66">
        <v>6.5</v>
      </c>
      <c r="T84" s="41" t="s">
        <v>427</v>
      </c>
      <c r="Z84" s="43">
        <v>4</v>
      </c>
      <c r="AA84" s="43">
        <v>0</v>
      </c>
      <c r="AB84" s="43">
        <v>0</v>
      </c>
      <c r="AC84" s="43">
        <f t="shared" si="31"/>
        <v>0</v>
      </c>
      <c r="AD84" s="43">
        <v>0</v>
      </c>
      <c r="AF84" s="66">
        <v>9.5</v>
      </c>
      <c r="AG84" s="41" t="s">
        <v>404</v>
      </c>
      <c r="AH84" s="18"/>
      <c r="AI84" s="18"/>
      <c r="AJ84" s="18"/>
      <c r="AK84" s="18"/>
      <c r="AL84" s="18"/>
      <c r="AM84" s="43">
        <v>2</v>
      </c>
      <c r="AN84" s="43">
        <v>3</v>
      </c>
      <c r="AO84" s="43">
        <v>0</v>
      </c>
      <c r="AP84" s="43">
        <f>+AN84+AO84</f>
        <v>3</v>
      </c>
      <c r="AQ84" s="43">
        <v>0</v>
      </c>
      <c r="AR84" s="46"/>
    </row>
    <row r="85" spans="1:44" ht="15.75" customHeight="1" x14ac:dyDescent="0.25">
      <c r="A85" s="46"/>
      <c r="C85" s="18"/>
      <c r="D85" s="47" t="s">
        <v>91</v>
      </c>
      <c r="E85" s="47"/>
      <c r="F85" s="47"/>
      <c r="G85" s="47" t="s">
        <v>309</v>
      </c>
      <c r="H85" s="48"/>
      <c r="I85" s="58">
        <v>12</v>
      </c>
      <c r="J85" s="93">
        <v>12</v>
      </c>
      <c r="K85" s="93">
        <v>9</v>
      </c>
      <c r="L85" s="136">
        <f t="shared" si="28"/>
        <v>21</v>
      </c>
      <c r="M85" s="93">
        <v>0</v>
      </c>
      <c r="Q85" s="46"/>
      <c r="R85" s="46"/>
      <c r="S85" s="66">
        <v>6.5</v>
      </c>
      <c r="T85" s="41" t="s">
        <v>433</v>
      </c>
      <c r="Z85" s="43">
        <v>5</v>
      </c>
      <c r="AA85" s="43">
        <v>0</v>
      </c>
      <c r="AB85" s="43">
        <v>2</v>
      </c>
      <c r="AC85" s="43">
        <f t="shared" si="31"/>
        <v>2</v>
      </c>
      <c r="AD85" s="43">
        <v>0</v>
      </c>
      <c r="AF85" s="66">
        <v>9</v>
      </c>
      <c r="AG85" s="41" t="s">
        <v>189</v>
      </c>
      <c r="AH85" s="18"/>
      <c r="AI85" s="18"/>
      <c r="AJ85" s="18"/>
      <c r="AK85" s="18"/>
      <c r="AL85" s="18"/>
      <c r="AM85" s="43">
        <v>8</v>
      </c>
      <c r="AN85" s="43">
        <v>3</v>
      </c>
      <c r="AO85" s="43">
        <v>5</v>
      </c>
      <c r="AP85" s="43">
        <f>+AN85+AO85</f>
        <v>8</v>
      </c>
      <c r="AQ85" s="43">
        <v>0</v>
      </c>
      <c r="AR85" s="46"/>
    </row>
    <row r="86" spans="1:44" ht="15.75" customHeight="1" x14ac:dyDescent="0.25">
      <c r="A86" s="46"/>
      <c r="C86" s="18"/>
      <c r="D86" s="47" t="s">
        <v>35</v>
      </c>
      <c r="E86" s="47"/>
      <c r="F86" s="47"/>
      <c r="G86" s="47" t="s">
        <v>308</v>
      </c>
      <c r="H86" s="48"/>
      <c r="I86" s="58">
        <v>11</v>
      </c>
      <c r="J86" s="93">
        <v>6</v>
      </c>
      <c r="K86" s="93">
        <v>12</v>
      </c>
      <c r="L86" s="136">
        <f t="shared" si="28"/>
        <v>18</v>
      </c>
      <c r="M86" s="93">
        <v>0</v>
      </c>
      <c r="Q86" s="51"/>
      <c r="R86" s="51"/>
      <c r="S86" s="66">
        <v>8</v>
      </c>
      <c r="T86" s="41" t="s">
        <v>401</v>
      </c>
      <c r="Z86" s="43">
        <v>6</v>
      </c>
      <c r="AA86" s="43">
        <v>9</v>
      </c>
      <c r="AB86" s="43">
        <v>5</v>
      </c>
      <c r="AC86" s="43">
        <f>+AA86+AB86</f>
        <v>14</v>
      </c>
      <c r="AD86" s="43">
        <v>0</v>
      </c>
      <c r="AF86" s="66">
        <v>7</v>
      </c>
      <c r="AG86" s="41" t="s">
        <v>267</v>
      </c>
      <c r="AH86" s="18"/>
      <c r="AI86" s="18"/>
      <c r="AJ86" s="18"/>
      <c r="AK86" s="18"/>
      <c r="AL86" s="18"/>
      <c r="AM86" s="43">
        <v>10</v>
      </c>
      <c r="AN86" s="43">
        <v>5</v>
      </c>
      <c r="AO86" s="43">
        <v>4</v>
      </c>
      <c r="AP86" s="43">
        <f>+AN86+AO86</f>
        <v>9</v>
      </c>
      <c r="AQ86" s="43">
        <v>2</v>
      </c>
      <c r="AR86" s="51"/>
    </row>
    <row r="87" spans="1:44" ht="15.75" customHeight="1" x14ac:dyDescent="0.25">
      <c r="A87" s="46"/>
      <c r="C87" s="18"/>
      <c r="D87" s="47" t="s">
        <v>37</v>
      </c>
      <c r="E87" s="47"/>
      <c r="F87" s="47"/>
      <c r="G87" s="32" t="s">
        <v>179</v>
      </c>
      <c r="H87" s="48"/>
      <c r="I87" s="58">
        <v>13</v>
      </c>
      <c r="J87" s="58">
        <v>4</v>
      </c>
      <c r="K87" s="93">
        <v>13</v>
      </c>
      <c r="L87" s="136">
        <f t="shared" si="28"/>
        <v>17</v>
      </c>
      <c r="M87" s="93">
        <v>2</v>
      </c>
      <c r="Q87" s="51"/>
      <c r="R87" s="51"/>
      <c r="S87" s="66">
        <v>8</v>
      </c>
      <c r="T87" s="41" t="s">
        <v>397</v>
      </c>
      <c r="Z87" s="43">
        <v>3</v>
      </c>
      <c r="AA87" s="43">
        <v>1</v>
      </c>
      <c r="AB87" s="43">
        <v>1</v>
      </c>
      <c r="AC87" s="43">
        <f>+AA87+AB87</f>
        <v>2</v>
      </c>
      <c r="AD87" s="43">
        <v>0</v>
      </c>
      <c r="AF87" s="66">
        <v>9</v>
      </c>
      <c r="AG87" s="41" t="s">
        <v>207</v>
      </c>
      <c r="AH87" s="18"/>
      <c r="AI87" s="18"/>
      <c r="AJ87" s="18"/>
      <c r="AK87" s="18"/>
      <c r="AL87" s="18"/>
      <c r="AM87" s="43">
        <v>3</v>
      </c>
      <c r="AN87" s="43">
        <v>2</v>
      </c>
      <c r="AO87" s="43">
        <v>0</v>
      </c>
      <c r="AP87" s="43">
        <f>+AN87+AO87</f>
        <v>2</v>
      </c>
      <c r="AQ87" s="43">
        <v>0</v>
      </c>
      <c r="AR87" s="51"/>
    </row>
    <row r="88" spans="1:44" ht="15.75" customHeight="1" x14ac:dyDescent="0.25">
      <c r="A88" s="46"/>
      <c r="C88" s="18"/>
      <c r="D88" s="47" t="s">
        <v>112</v>
      </c>
      <c r="E88" s="47"/>
      <c r="F88" s="47"/>
      <c r="G88" s="47" t="s">
        <v>309</v>
      </c>
      <c r="H88" s="48"/>
      <c r="I88" s="58">
        <v>12</v>
      </c>
      <c r="J88" s="93">
        <v>9</v>
      </c>
      <c r="K88" s="93">
        <v>5</v>
      </c>
      <c r="L88" s="136">
        <f t="shared" si="28"/>
        <v>14</v>
      </c>
      <c r="M88" s="93">
        <v>4</v>
      </c>
      <c r="Q88" s="51"/>
      <c r="R88" s="51"/>
      <c r="S88" s="66">
        <v>8</v>
      </c>
      <c r="T88" s="41" t="s">
        <v>479</v>
      </c>
      <c r="Z88" s="43">
        <v>4</v>
      </c>
      <c r="AA88" s="43">
        <v>6</v>
      </c>
      <c r="AB88" s="43">
        <v>4</v>
      </c>
      <c r="AC88" s="43">
        <f>+AA88+AB88</f>
        <v>10</v>
      </c>
      <c r="AD88" s="43">
        <v>0</v>
      </c>
      <c r="AF88" s="66">
        <v>8</v>
      </c>
      <c r="AG88" s="41" t="s">
        <v>296</v>
      </c>
      <c r="AM88" s="43">
        <v>2</v>
      </c>
      <c r="AN88" s="43">
        <v>0</v>
      </c>
      <c r="AO88" s="43">
        <v>1</v>
      </c>
      <c r="AP88" s="43">
        <f t="shared" ref="AP88:AP98" si="32">+AN88+AO88</f>
        <v>1</v>
      </c>
      <c r="AQ88" s="43">
        <v>0</v>
      </c>
      <c r="AR88" s="51"/>
    </row>
    <row r="89" spans="1:44" ht="15.75" customHeight="1" x14ac:dyDescent="0.25">
      <c r="A89" s="46"/>
      <c r="C89" s="18"/>
      <c r="D89" s="47" t="s">
        <v>73</v>
      </c>
      <c r="E89" s="47"/>
      <c r="F89" s="47"/>
      <c r="G89" s="47" t="s">
        <v>307</v>
      </c>
      <c r="H89" s="48"/>
      <c r="I89" s="58">
        <v>10</v>
      </c>
      <c r="J89" s="93">
        <v>7</v>
      </c>
      <c r="K89" s="93">
        <v>7</v>
      </c>
      <c r="L89" s="136">
        <f t="shared" si="28"/>
        <v>14</v>
      </c>
      <c r="M89" s="93">
        <v>2</v>
      </c>
      <c r="Q89" s="54"/>
      <c r="R89" s="54"/>
      <c r="S89" s="66">
        <v>6.5</v>
      </c>
      <c r="T89" s="41" t="s">
        <v>531</v>
      </c>
      <c r="Z89" s="43">
        <v>3</v>
      </c>
      <c r="AA89" s="43">
        <v>1</v>
      </c>
      <c r="AB89" s="43">
        <v>1</v>
      </c>
      <c r="AC89" s="43">
        <f t="shared" ref="AC89" si="33">+AA89+AB89</f>
        <v>2</v>
      </c>
      <c r="AD89" s="43">
        <v>0</v>
      </c>
      <c r="AF89" s="66">
        <v>6</v>
      </c>
      <c r="AG89" s="41" t="s">
        <v>305</v>
      </c>
      <c r="AM89" s="43">
        <v>10</v>
      </c>
      <c r="AN89" s="43">
        <v>0</v>
      </c>
      <c r="AO89" s="43">
        <v>0</v>
      </c>
      <c r="AP89" s="43">
        <f t="shared" si="32"/>
        <v>0</v>
      </c>
      <c r="AQ89" s="43">
        <v>0</v>
      </c>
      <c r="AR89" s="54"/>
    </row>
    <row r="90" spans="1:44" ht="15.75" customHeight="1" x14ac:dyDescent="0.25">
      <c r="A90" s="46"/>
      <c r="C90" s="18"/>
      <c r="D90" s="47" t="s">
        <v>43</v>
      </c>
      <c r="E90" s="47"/>
      <c r="F90" s="47"/>
      <c r="G90" s="47" t="s">
        <v>307</v>
      </c>
      <c r="H90" s="48"/>
      <c r="I90" s="58">
        <v>12</v>
      </c>
      <c r="J90" s="93">
        <v>6</v>
      </c>
      <c r="K90" s="93">
        <v>8</v>
      </c>
      <c r="L90" s="136">
        <f t="shared" si="28"/>
        <v>14</v>
      </c>
      <c r="M90" s="93">
        <v>0</v>
      </c>
      <c r="Q90" s="54"/>
      <c r="R90" s="54"/>
      <c r="S90" s="66">
        <v>7</v>
      </c>
      <c r="T90" s="41" t="s">
        <v>423</v>
      </c>
      <c r="Z90" s="43">
        <v>1</v>
      </c>
      <c r="AA90" s="43">
        <v>0</v>
      </c>
      <c r="AB90" s="43">
        <v>0</v>
      </c>
      <c r="AC90" s="43">
        <f>+AA90+AB90</f>
        <v>0</v>
      </c>
      <c r="AD90" s="43">
        <v>0</v>
      </c>
      <c r="AF90" s="66">
        <v>7</v>
      </c>
      <c r="AG90" s="41" t="s">
        <v>369</v>
      </c>
      <c r="AM90" s="43">
        <v>3</v>
      </c>
      <c r="AN90" s="43">
        <v>1</v>
      </c>
      <c r="AO90" s="43">
        <v>1</v>
      </c>
      <c r="AP90" s="43">
        <f t="shared" si="32"/>
        <v>2</v>
      </c>
      <c r="AQ90" s="43">
        <v>0</v>
      </c>
      <c r="AR90" s="54"/>
    </row>
    <row r="91" spans="1:44" ht="15.75" customHeight="1" x14ac:dyDescent="0.25">
      <c r="A91" s="46"/>
      <c r="C91" s="18"/>
      <c r="D91" s="47" t="s">
        <v>134</v>
      </c>
      <c r="E91" s="47"/>
      <c r="F91" s="47"/>
      <c r="G91" s="32" t="s">
        <v>179</v>
      </c>
      <c r="H91" s="48"/>
      <c r="I91" s="58">
        <v>11</v>
      </c>
      <c r="J91" s="58">
        <v>7</v>
      </c>
      <c r="K91" s="93">
        <v>5</v>
      </c>
      <c r="L91" s="136">
        <f t="shared" si="28"/>
        <v>12</v>
      </c>
      <c r="M91" s="93">
        <v>0</v>
      </c>
      <c r="Q91" s="54"/>
      <c r="R91" s="54"/>
      <c r="S91" s="66">
        <v>8</v>
      </c>
      <c r="T91" s="41" t="s">
        <v>398</v>
      </c>
      <c r="Z91" s="43">
        <v>3</v>
      </c>
      <c r="AA91" s="43">
        <v>1</v>
      </c>
      <c r="AB91" s="43">
        <v>0</v>
      </c>
      <c r="AC91" s="43">
        <f t="shared" ref="AC91" si="34">+AA91+AB91</f>
        <v>1</v>
      </c>
      <c r="AD91" s="43">
        <v>0</v>
      </c>
      <c r="AF91" s="66">
        <v>8.5</v>
      </c>
      <c r="AG91" s="41" t="s">
        <v>428</v>
      </c>
      <c r="AM91" s="43">
        <v>2</v>
      </c>
      <c r="AN91" s="43">
        <v>0</v>
      </c>
      <c r="AO91" s="43">
        <v>0</v>
      </c>
      <c r="AP91" s="43">
        <f t="shared" si="32"/>
        <v>0</v>
      </c>
      <c r="AQ91" s="43">
        <v>0</v>
      </c>
      <c r="AR91" s="54"/>
    </row>
    <row r="92" spans="1:44" ht="15.75" customHeight="1" x14ac:dyDescent="0.25">
      <c r="A92" s="46"/>
      <c r="C92" s="18"/>
      <c r="D92" s="41" t="s">
        <v>72</v>
      </c>
      <c r="E92" s="41"/>
      <c r="F92" s="41"/>
      <c r="G92" s="47" t="s">
        <v>306</v>
      </c>
      <c r="H92" s="43"/>
      <c r="I92" s="58">
        <v>11</v>
      </c>
      <c r="J92" s="93">
        <v>6</v>
      </c>
      <c r="K92" s="93">
        <v>6</v>
      </c>
      <c r="L92" s="136">
        <f t="shared" si="28"/>
        <v>12</v>
      </c>
      <c r="M92" s="93">
        <v>0</v>
      </c>
      <c r="Q92" s="54"/>
      <c r="R92" s="54"/>
      <c r="S92" s="66">
        <v>7</v>
      </c>
      <c r="T92" s="41" t="s">
        <v>422</v>
      </c>
      <c r="Z92" s="43">
        <v>2</v>
      </c>
      <c r="AA92" s="43">
        <v>0</v>
      </c>
      <c r="AB92" s="43">
        <v>1</v>
      </c>
      <c r="AC92" s="43">
        <f>+AA92+AB92</f>
        <v>1</v>
      </c>
      <c r="AD92" s="43">
        <v>0</v>
      </c>
      <c r="AF92" s="66">
        <v>7</v>
      </c>
      <c r="AG92" s="41" t="s">
        <v>298</v>
      </c>
      <c r="AH92" s="18"/>
      <c r="AI92" s="18"/>
      <c r="AJ92" s="18"/>
      <c r="AK92" s="18"/>
      <c r="AL92" s="18"/>
      <c r="AM92" s="43">
        <v>4</v>
      </c>
      <c r="AN92" s="43">
        <v>0</v>
      </c>
      <c r="AO92" s="43">
        <v>0</v>
      </c>
      <c r="AP92" s="43">
        <f t="shared" si="32"/>
        <v>0</v>
      </c>
      <c r="AQ92" s="43">
        <v>0</v>
      </c>
      <c r="AR92" s="54"/>
    </row>
    <row r="93" spans="1:44" ht="15.75" customHeight="1" x14ac:dyDescent="0.25">
      <c r="A93" s="46"/>
      <c r="C93" s="18"/>
      <c r="D93" s="47" t="s">
        <v>188</v>
      </c>
      <c r="E93" s="47"/>
      <c r="F93" s="47"/>
      <c r="G93" s="47" t="s">
        <v>308</v>
      </c>
      <c r="H93" s="48"/>
      <c r="I93" s="58">
        <v>13</v>
      </c>
      <c r="J93" s="93">
        <v>3</v>
      </c>
      <c r="K93" s="93">
        <v>7</v>
      </c>
      <c r="L93" s="136">
        <f t="shared" si="28"/>
        <v>10</v>
      </c>
      <c r="M93" s="93">
        <v>0</v>
      </c>
      <c r="Q93" s="54"/>
      <c r="R93" s="54"/>
      <c r="S93" s="66">
        <v>7.5</v>
      </c>
      <c r="T93" s="41" t="s">
        <v>396</v>
      </c>
      <c r="Z93" s="43">
        <v>1</v>
      </c>
      <c r="AA93" s="43">
        <v>0</v>
      </c>
      <c r="AB93" s="43">
        <v>0</v>
      </c>
      <c r="AC93" s="43">
        <f>+AA93+AB93</f>
        <v>0</v>
      </c>
      <c r="AD93" s="43">
        <v>0</v>
      </c>
      <c r="AF93" s="66">
        <v>8.5</v>
      </c>
      <c r="AG93" s="41" t="s">
        <v>297</v>
      </c>
      <c r="AM93" s="43">
        <v>2</v>
      </c>
      <c r="AN93" s="43">
        <v>0</v>
      </c>
      <c r="AO93" s="43">
        <v>1</v>
      </c>
      <c r="AP93" s="43">
        <f t="shared" si="32"/>
        <v>1</v>
      </c>
      <c r="AQ93" s="43">
        <v>0</v>
      </c>
      <c r="AR93" s="54"/>
    </row>
    <row r="94" spans="1:44" ht="15.75" customHeight="1" x14ac:dyDescent="0.25">
      <c r="A94" s="46"/>
      <c r="C94" s="18"/>
      <c r="D94" s="47" t="s">
        <v>137</v>
      </c>
      <c r="E94" s="47"/>
      <c r="F94" s="47"/>
      <c r="G94" s="47" t="s">
        <v>307</v>
      </c>
      <c r="H94" s="48"/>
      <c r="I94" s="58">
        <v>11</v>
      </c>
      <c r="J94" s="93">
        <v>5</v>
      </c>
      <c r="K94" s="93">
        <v>4</v>
      </c>
      <c r="L94" s="136">
        <f t="shared" si="28"/>
        <v>9</v>
      </c>
      <c r="M94" s="93">
        <v>2</v>
      </c>
      <c r="Q94" s="54"/>
      <c r="R94" s="54"/>
      <c r="S94" s="66">
        <v>6.5</v>
      </c>
      <c r="T94" s="41" t="s">
        <v>242</v>
      </c>
      <c r="U94" s="18"/>
      <c r="V94" s="18"/>
      <c r="W94" s="18"/>
      <c r="X94" s="18"/>
      <c r="Y94" s="18"/>
      <c r="Z94" s="43">
        <v>12</v>
      </c>
      <c r="AA94" s="43">
        <v>2</v>
      </c>
      <c r="AB94" s="43">
        <v>3</v>
      </c>
      <c r="AC94" s="43">
        <f>+AA94+AB94</f>
        <v>5</v>
      </c>
      <c r="AD94" s="43">
        <v>0</v>
      </c>
      <c r="AF94" s="66">
        <v>7.5</v>
      </c>
      <c r="AG94" s="41" t="s">
        <v>407</v>
      </c>
      <c r="AM94" s="43">
        <v>1</v>
      </c>
      <c r="AN94" s="43">
        <v>0</v>
      </c>
      <c r="AO94" s="43">
        <v>0</v>
      </c>
      <c r="AP94" s="43">
        <f t="shared" si="32"/>
        <v>0</v>
      </c>
      <c r="AQ94" s="43">
        <v>0</v>
      </c>
      <c r="AR94" s="54"/>
    </row>
    <row r="95" spans="1:44" ht="15.75" customHeight="1" x14ac:dyDescent="0.25">
      <c r="A95" s="46"/>
      <c r="C95" s="18"/>
      <c r="D95" s="41" t="s">
        <v>161</v>
      </c>
      <c r="E95" s="41"/>
      <c r="F95" s="41"/>
      <c r="G95" s="41" t="s">
        <v>177</v>
      </c>
      <c r="H95" s="43"/>
      <c r="I95" s="58">
        <v>13</v>
      </c>
      <c r="J95" s="93">
        <v>3</v>
      </c>
      <c r="K95" s="93">
        <v>6</v>
      </c>
      <c r="L95" s="136">
        <f t="shared" si="28"/>
        <v>9</v>
      </c>
      <c r="M95" s="93">
        <v>0</v>
      </c>
      <c r="Q95" s="54"/>
      <c r="R95" s="54"/>
      <c r="S95" s="66">
        <v>8</v>
      </c>
      <c r="T95" s="41" t="s">
        <v>458</v>
      </c>
      <c r="Z95" s="43">
        <v>4</v>
      </c>
      <c r="AA95" s="43">
        <v>5</v>
      </c>
      <c r="AB95" s="43">
        <v>0</v>
      </c>
      <c r="AC95" s="43">
        <f t="shared" ref="AC95:AC96" si="35">+AA95+AB95</f>
        <v>5</v>
      </c>
      <c r="AD95" s="43">
        <v>0</v>
      </c>
      <c r="AF95" s="66">
        <v>6</v>
      </c>
      <c r="AG95" s="41" t="s">
        <v>163</v>
      </c>
      <c r="AH95" s="18"/>
      <c r="AI95" s="18"/>
      <c r="AJ95" s="18"/>
      <c r="AK95" s="18"/>
      <c r="AL95" s="18"/>
      <c r="AM95" s="43">
        <v>2</v>
      </c>
      <c r="AN95" s="43">
        <v>0</v>
      </c>
      <c r="AO95" s="43">
        <v>1</v>
      </c>
      <c r="AP95" s="43">
        <f t="shared" si="32"/>
        <v>1</v>
      </c>
      <c r="AQ95" s="43">
        <v>0</v>
      </c>
      <c r="AR95" s="54"/>
    </row>
    <row r="96" spans="1:44" ht="15.75" customHeight="1" x14ac:dyDescent="0.25">
      <c r="A96" s="46"/>
      <c r="C96" s="18"/>
      <c r="D96" s="47" t="s">
        <v>96</v>
      </c>
      <c r="E96" s="47"/>
      <c r="F96" s="47"/>
      <c r="G96" s="32" t="s">
        <v>179</v>
      </c>
      <c r="H96" s="48"/>
      <c r="I96" s="58">
        <v>8</v>
      </c>
      <c r="J96" s="58">
        <v>1</v>
      </c>
      <c r="K96" s="93">
        <v>8</v>
      </c>
      <c r="L96" s="136">
        <f t="shared" si="28"/>
        <v>9</v>
      </c>
      <c r="M96" s="93">
        <v>0</v>
      </c>
      <c r="Q96" s="54"/>
      <c r="R96" s="54"/>
      <c r="S96" s="66">
        <v>8.5</v>
      </c>
      <c r="T96" s="41" t="s">
        <v>480</v>
      </c>
      <c r="Z96" s="43">
        <v>3</v>
      </c>
      <c r="AA96" s="43">
        <v>1</v>
      </c>
      <c r="AB96" s="43">
        <v>2</v>
      </c>
      <c r="AC96" s="43">
        <f t="shared" si="35"/>
        <v>3</v>
      </c>
      <c r="AD96" s="43">
        <v>0</v>
      </c>
      <c r="AF96" s="66">
        <v>9</v>
      </c>
      <c r="AG96" s="41" t="s">
        <v>497</v>
      </c>
      <c r="AM96" s="43">
        <v>2</v>
      </c>
      <c r="AN96" s="43">
        <v>2</v>
      </c>
      <c r="AO96" s="43">
        <v>0</v>
      </c>
      <c r="AP96" s="43">
        <f t="shared" si="32"/>
        <v>2</v>
      </c>
      <c r="AQ96" s="43">
        <v>0</v>
      </c>
      <c r="AR96" s="54"/>
    </row>
    <row r="97" spans="1:44" ht="15.75" customHeight="1" x14ac:dyDescent="0.25">
      <c r="A97" s="46"/>
      <c r="C97" s="18"/>
      <c r="D97" s="47" t="s">
        <v>57</v>
      </c>
      <c r="E97" s="47"/>
      <c r="F97" s="47"/>
      <c r="G97" s="32" t="s">
        <v>179</v>
      </c>
      <c r="H97" s="48"/>
      <c r="I97" s="58">
        <v>13</v>
      </c>
      <c r="J97" s="58">
        <v>1</v>
      </c>
      <c r="K97" s="93">
        <v>8</v>
      </c>
      <c r="L97" s="136">
        <f t="shared" si="28"/>
        <v>9</v>
      </c>
      <c r="M97" s="93">
        <v>0</v>
      </c>
      <c r="Q97" s="54"/>
      <c r="R97" s="54"/>
      <c r="S97" s="66">
        <v>7</v>
      </c>
      <c r="T97" s="41" t="s">
        <v>266</v>
      </c>
      <c r="U97" s="18"/>
      <c r="V97" s="18"/>
      <c r="W97" s="18"/>
      <c r="X97" s="18"/>
      <c r="Y97" s="18"/>
      <c r="Z97" s="43">
        <v>1</v>
      </c>
      <c r="AA97" s="43">
        <v>0</v>
      </c>
      <c r="AB97" s="43">
        <v>2</v>
      </c>
      <c r="AC97" s="43">
        <f>+AA97+AB97</f>
        <v>2</v>
      </c>
      <c r="AD97" s="43">
        <v>0</v>
      </c>
      <c r="AF97" s="66">
        <v>6.5</v>
      </c>
      <c r="AG97" s="41" t="s">
        <v>171</v>
      </c>
      <c r="AM97" s="43">
        <v>11</v>
      </c>
      <c r="AN97" s="43">
        <v>1</v>
      </c>
      <c r="AO97" s="43">
        <v>1</v>
      </c>
      <c r="AP97" s="43">
        <f t="shared" si="32"/>
        <v>2</v>
      </c>
      <c r="AQ97" s="43">
        <v>0</v>
      </c>
      <c r="AR97" s="54"/>
    </row>
    <row r="98" spans="1:44" ht="15.75" customHeight="1" thickBot="1" x14ac:dyDescent="0.3">
      <c r="A98" s="46"/>
      <c r="C98" s="18"/>
      <c r="D98" s="47" t="s">
        <v>49</v>
      </c>
      <c r="E98" s="47"/>
      <c r="F98" s="47"/>
      <c r="G98" s="32" t="s">
        <v>179</v>
      </c>
      <c r="H98" s="48"/>
      <c r="I98" s="58">
        <v>13</v>
      </c>
      <c r="J98" s="58">
        <v>1</v>
      </c>
      <c r="K98" s="93">
        <v>8</v>
      </c>
      <c r="L98" s="136">
        <f t="shared" si="28"/>
        <v>9</v>
      </c>
      <c r="M98" s="93">
        <v>4</v>
      </c>
      <c r="Q98" s="54"/>
      <c r="R98" s="54"/>
      <c r="S98" s="66">
        <v>9</v>
      </c>
      <c r="T98" s="41" t="s">
        <v>431</v>
      </c>
      <c r="Z98" s="43">
        <v>4</v>
      </c>
      <c r="AA98" s="43">
        <v>1</v>
      </c>
      <c r="AB98" s="43">
        <v>1</v>
      </c>
      <c r="AC98" s="43">
        <f t="shared" ref="AC98" si="36">+AA98+AB98</f>
        <v>2</v>
      </c>
      <c r="AD98" s="43">
        <v>0</v>
      </c>
      <c r="AF98" s="66">
        <v>6</v>
      </c>
      <c r="AG98" s="41" t="s">
        <v>459</v>
      </c>
      <c r="AM98" s="43">
        <v>2</v>
      </c>
      <c r="AN98" s="43">
        <v>0</v>
      </c>
      <c r="AO98" s="43">
        <v>0</v>
      </c>
      <c r="AP98" s="43">
        <f t="shared" si="32"/>
        <v>0</v>
      </c>
      <c r="AQ98" s="43">
        <v>0</v>
      </c>
      <c r="AR98" s="54"/>
    </row>
    <row r="99" spans="1:44" ht="15.75" customHeight="1" x14ac:dyDescent="0.25">
      <c r="A99" s="46"/>
      <c r="C99" s="18"/>
      <c r="D99" s="47"/>
      <c r="E99" s="47"/>
      <c r="F99" s="47"/>
      <c r="G99" s="47"/>
      <c r="H99" s="48"/>
      <c r="I99" s="58"/>
      <c r="J99" s="93"/>
      <c r="K99" s="93"/>
      <c r="L99" s="58"/>
      <c r="M99" s="93"/>
      <c r="Q99" s="54"/>
      <c r="R99" s="54"/>
      <c r="S99" s="82"/>
      <c r="T99" s="83" t="s">
        <v>164</v>
      </c>
      <c r="U99" s="22"/>
      <c r="V99" s="22"/>
      <c r="W99" s="22"/>
      <c r="X99" s="22"/>
      <c r="Y99" s="22"/>
      <c r="Z99" s="68">
        <f>SUM(Z77:Z98)</f>
        <v>81</v>
      </c>
      <c r="AA99" s="68">
        <f>SUM(AA77:AA98)</f>
        <v>33</v>
      </c>
      <c r="AB99" s="68">
        <f>SUM(AB77:AB98)</f>
        <v>27</v>
      </c>
      <c r="AC99" s="68">
        <f>SUM(AC77:AC98)</f>
        <v>60</v>
      </c>
      <c r="AD99" s="68">
        <f>SUM(AD77:AD98)</f>
        <v>6</v>
      </c>
      <c r="AE99" s="1"/>
      <c r="AF99" s="82"/>
      <c r="AG99" s="83" t="s">
        <v>164</v>
      </c>
      <c r="AH99" s="22"/>
      <c r="AI99" s="22"/>
      <c r="AJ99" s="22"/>
      <c r="AK99" s="22"/>
      <c r="AL99" s="22"/>
      <c r="AM99" s="68">
        <f>SUM(AM77:AM98)</f>
        <v>92</v>
      </c>
      <c r="AN99" s="68">
        <f>SUM(AN77:AN98)</f>
        <v>28</v>
      </c>
      <c r="AO99" s="68">
        <f>SUM(AO77:AO98)</f>
        <v>20</v>
      </c>
      <c r="AP99" s="68">
        <f>SUM(AP77:AP98)</f>
        <v>48</v>
      </c>
      <c r="AQ99" s="68">
        <f>SUM(AQ77:AQ98)</f>
        <v>14</v>
      </c>
      <c r="AR99" s="54"/>
    </row>
    <row r="100" spans="1:44" ht="15.75" customHeight="1" x14ac:dyDescent="0.25">
      <c r="A100" s="46"/>
      <c r="C100" s="18"/>
      <c r="Q100" s="54"/>
      <c r="R100" s="54"/>
      <c r="T100" s="76" t="s">
        <v>159</v>
      </c>
      <c r="Z100" s="58">
        <f>+Z99+AM99</f>
        <v>173</v>
      </c>
      <c r="AA100" s="58">
        <f>+AA99+AN99</f>
        <v>61</v>
      </c>
      <c r="AB100" s="58">
        <f>+AB99+AO99</f>
        <v>47</v>
      </c>
      <c r="AC100" s="58">
        <f>+AC99+AP99</f>
        <v>108</v>
      </c>
      <c r="AD100" s="58">
        <f>+AD99+AQ99</f>
        <v>20</v>
      </c>
      <c r="AR100" s="54"/>
    </row>
    <row r="101" spans="1:44" ht="15.75" customHeight="1" thickBot="1" x14ac:dyDescent="0.3">
      <c r="A101" s="46"/>
      <c r="C101" s="18"/>
      <c r="D101" s="14" t="s">
        <v>147</v>
      </c>
      <c r="E101" s="14"/>
      <c r="F101" s="14"/>
      <c r="G101" s="16" t="s">
        <v>2</v>
      </c>
      <c r="H101" s="16"/>
      <c r="I101" s="16" t="s">
        <v>4</v>
      </c>
      <c r="J101" s="16" t="s">
        <v>30</v>
      </c>
      <c r="K101" s="16" t="s">
        <v>31</v>
      </c>
      <c r="L101" s="16" t="s">
        <v>32</v>
      </c>
      <c r="M101" s="153" t="s">
        <v>3</v>
      </c>
      <c r="Q101" s="54"/>
      <c r="R101" s="54"/>
      <c r="AR101" s="54"/>
    </row>
    <row r="102" spans="1:44" ht="15.75" customHeight="1" thickBot="1" x14ac:dyDescent="0.3">
      <c r="A102" s="46"/>
      <c r="C102" s="18"/>
      <c r="D102" s="47" t="s">
        <v>71</v>
      </c>
      <c r="E102" s="47"/>
      <c r="F102" s="47"/>
      <c r="G102" s="47" t="s">
        <v>17</v>
      </c>
      <c r="H102" s="48"/>
      <c r="I102" s="58">
        <v>11</v>
      </c>
      <c r="J102" s="93">
        <v>15</v>
      </c>
      <c r="K102" s="93">
        <v>11</v>
      </c>
      <c r="L102" s="58">
        <f t="shared" ref="L102:L111" si="37">+J102+K102</f>
        <v>26</v>
      </c>
      <c r="M102" s="136">
        <v>6</v>
      </c>
      <c r="Q102" s="54"/>
      <c r="R102" s="54"/>
      <c r="S102" s="67" t="s">
        <v>310</v>
      </c>
      <c r="T102" s="67" t="s">
        <v>313</v>
      </c>
      <c r="U102" s="67"/>
      <c r="V102" s="162"/>
      <c r="W102" s="162"/>
      <c r="X102" s="162"/>
      <c r="Y102" s="162"/>
      <c r="Z102" s="162" t="s">
        <v>4</v>
      </c>
      <c r="AA102" s="162" t="s">
        <v>30</v>
      </c>
      <c r="AB102" s="162" t="s">
        <v>31</v>
      </c>
      <c r="AC102" s="162" t="s">
        <v>32</v>
      </c>
      <c r="AD102" s="162" t="s">
        <v>3</v>
      </c>
      <c r="AF102" s="67" t="s">
        <v>310</v>
      </c>
      <c r="AG102" s="67" t="s">
        <v>313</v>
      </c>
      <c r="AH102" s="67"/>
      <c r="AI102" s="162"/>
      <c r="AJ102" s="162"/>
      <c r="AK102" s="162"/>
      <c r="AL102" s="162"/>
      <c r="AM102" s="162" t="s">
        <v>4</v>
      </c>
      <c r="AN102" s="162" t="s">
        <v>30</v>
      </c>
      <c r="AO102" s="162" t="s">
        <v>31</v>
      </c>
      <c r="AP102" s="162" t="s">
        <v>32</v>
      </c>
      <c r="AQ102" s="162" t="s">
        <v>3</v>
      </c>
      <c r="AR102" s="54"/>
    </row>
    <row r="103" spans="1:44" ht="15.75" customHeight="1" x14ac:dyDescent="0.25">
      <c r="A103" s="46"/>
      <c r="C103" s="18"/>
      <c r="D103" s="41" t="s">
        <v>46</v>
      </c>
      <c r="E103" s="41"/>
      <c r="F103" s="41"/>
      <c r="G103" s="41" t="s">
        <v>177</v>
      </c>
      <c r="H103" s="43"/>
      <c r="I103" s="58">
        <v>13</v>
      </c>
      <c r="J103" s="93">
        <v>1</v>
      </c>
      <c r="K103" s="93">
        <v>2</v>
      </c>
      <c r="L103" s="58">
        <f t="shared" si="37"/>
        <v>3</v>
      </c>
      <c r="M103" s="136">
        <v>6</v>
      </c>
      <c r="Q103" s="54"/>
      <c r="R103" s="54"/>
      <c r="S103" s="66">
        <v>8</v>
      </c>
      <c r="T103" s="41" t="s">
        <v>45</v>
      </c>
      <c r="Z103" s="43">
        <v>1</v>
      </c>
      <c r="AA103" s="43">
        <v>1</v>
      </c>
      <c r="AB103" s="43">
        <v>0</v>
      </c>
      <c r="AC103" s="43">
        <f t="shared" ref="AC103:AC109" si="38">+AA103+AB103</f>
        <v>1</v>
      </c>
      <c r="AD103" s="43">
        <v>0</v>
      </c>
      <c r="AF103" s="66">
        <v>9</v>
      </c>
      <c r="AG103" s="76" t="s">
        <v>158</v>
      </c>
      <c r="AM103" s="43">
        <v>1</v>
      </c>
      <c r="AN103" s="43">
        <v>2</v>
      </c>
      <c r="AO103" s="43">
        <v>0</v>
      </c>
      <c r="AP103" s="43">
        <f t="shared" ref="AP103:AP105" si="39">+AN103+AO103</f>
        <v>2</v>
      </c>
      <c r="AQ103" s="43">
        <v>0</v>
      </c>
      <c r="AR103" s="54"/>
    </row>
    <row r="104" spans="1:44" ht="15.75" customHeight="1" x14ac:dyDescent="0.25">
      <c r="A104" s="46"/>
      <c r="C104" s="18"/>
      <c r="D104" s="47" t="s">
        <v>153</v>
      </c>
      <c r="E104" s="47"/>
      <c r="F104" s="47"/>
      <c r="G104" s="47" t="s">
        <v>17</v>
      </c>
      <c r="H104" s="48"/>
      <c r="I104" s="58">
        <v>11</v>
      </c>
      <c r="J104" s="93">
        <v>0</v>
      </c>
      <c r="K104" s="93">
        <v>3</v>
      </c>
      <c r="L104" s="58">
        <f t="shared" si="37"/>
        <v>3</v>
      </c>
      <c r="M104" s="136">
        <v>4</v>
      </c>
      <c r="Q104" s="54"/>
      <c r="R104" s="54"/>
      <c r="S104" s="66">
        <v>6.5</v>
      </c>
      <c r="T104" s="41" t="s">
        <v>161</v>
      </c>
      <c r="Z104" s="43">
        <v>1</v>
      </c>
      <c r="AA104" s="43">
        <v>0</v>
      </c>
      <c r="AB104" s="43">
        <v>1</v>
      </c>
      <c r="AC104" s="43">
        <f t="shared" si="38"/>
        <v>1</v>
      </c>
      <c r="AD104" s="43">
        <v>0</v>
      </c>
      <c r="AF104" s="66">
        <v>9.5</v>
      </c>
      <c r="AG104" s="41" t="s">
        <v>166</v>
      </c>
      <c r="AM104" s="43">
        <v>1</v>
      </c>
      <c r="AN104" s="43">
        <v>2</v>
      </c>
      <c r="AO104" s="43">
        <v>1</v>
      </c>
      <c r="AP104" s="43">
        <f t="shared" si="39"/>
        <v>3</v>
      </c>
      <c r="AQ104" s="43">
        <v>0</v>
      </c>
      <c r="AR104" s="54"/>
    </row>
    <row r="105" spans="1:44" ht="15.75" customHeight="1" x14ac:dyDescent="0.25">
      <c r="A105" s="46"/>
      <c r="C105" s="18"/>
      <c r="D105" s="47" t="s">
        <v>165</v>
      </c>
      <c r="E105" s="47"/>
      <c r="F105" s="47"/>
      <c r="G105" s="47" t="s">
        <v>308</v>
      </c>
      <c r="H105" s="48"/>
      <c r="I105" s="58">
        <v>12</v>
      </c>
      <c r="J105" s="93">
        <v>13</v>
      </c>
      <c r="K105" s="93">
        <v>8</v>
      </c>
      <c r="L105" s="58">
        <f t="shared" si="37"/>
        <v>21</v>
      </c>
      <c r="M105" s="136">
        <v>4</v>
      </c>
      <c r="Q105" s="54"/>
      <c r="R105" s="54"/>
      <c r="S105" s="94">
        <v>7</v>
      </c>
      <c r="T105" s="47" t="s">
        <v>116</v>
      </c>
      <c r="U105" s="47"/>
      <c r="V105" s="47"/>
      <c r="Z105" s="43">
        <v>1</v>
      </c>
      <c r="AA105" s="43">
        <v>0</v>
      </c>
      <c r="AB105" s="43">
        <v>0</v>
      </c>
      <c r="AC105" s="43">
        <f t="shared" si="38"/>
        <v>0</v>
      </c>
      <c r="AD105" s="43">
        <v>0</v>
      </c>
      <c r="AF105" s="66">
        <v>7</v>
      </c>
      <c r="AG105" s="41" t="s">
        <v>157</v>
      </c>
      <c r="AM105" s="43">
        <v>1</v>
      </c>
      <c r="AN105" s="43">
        <v>0</v>
      </c>
      <c r="AO105" s="43">
        <v>0</v>
      </c>
      <c r="AP105" s="43">
        <f t="shared" si="39"/>
        <v>0</v>
      </c>
      <c r="AQ105" s="43">
        <v>0</v>
      </c>
      <c r="AR105" s="54"/>
    </row>
    <row r="106" spans="1:44" ht="15.75" customHeight="1" x14ac:dyDescent="0.25">
      <c r="A106" s="46"/>
      <c r="C106" s="18"/>
      <c r="D106" s="47" t="s">
        <v>112</v>
      </c>
      <c r="E106" s="47"/>
      <c r="F106" s="47"/>
      <c r="G106" s="47" t="s">
        <v>309</v>
      </c>
      <c r="H106" s="48"/>
      <c r="I106" s="58">
        <v>12</v>
      </c>
      <c r="J106" s="93">
        <v>9</v>
      </c>
      <c r="K106" s="93">
        <v>5</v>
      </c>
      <c r="L106" s="58">
        <f t="shared" si="37"/>
        <v>14</v>
      </c>
      <c r="M106" s="136">
        <v>4</v>
      </c>
      <c r="Q106" s="54"/>
      <c r="R106" s="54"/>
      <c r="S106" s="66">
        <v>6.5</v>
      </c>
      <c r="T106" s="41" t="s">
        <v>82</v>
      </c>
      <c r="Z106" s="43">
        <v>1</v>
      </c>
      <c r="AA106" s="43">
        <v>0</v>
      </c>
      <c r="AB106" s="43">
        <v>0</v>
      </c>
      <c r="AC106" s="43">
        <f t="shared" si="38"/>
        <v>0</v>
      </c>
      <c r="AD106" s="43">
        <v>0</v>
      </c>
      <c r="AF106" s="66">
        <v>6.5</v>
      </c>
      <c r="AG106" s="41" t="s">
        <v>83</v>
      </c>
      <c r="AM106" s="43">
        <v>2</v>
      </c>
      <c r="AN106" s="43">
        <v>0</v>
      </c>
      <c r="AO106" s="43">
        <v>1</v>
      </c>
      <c r="AP106" s="43">
        <f>+AN106+AO106</f>
        <v>1</v>
      </c>
      <c r="AQ106" s="43">
        <v>0</v>
      </c>
      <c r="AR106" s="54"/>
    </row>
    <row r="107" spans="1:44" ht="15.75" customHeight="1" x14ac:dyDescent="0.25">
      <c r="A107" s="46"/>
      <c r="C107" s="18"/>
      <c r="D107" s="47" t="s">
        <v>111</v>
      </c>
      <c r="E107" s="47"/>
      <c r="F107" s="47"/>
      <c r="G107" s="32" t="s">
        <v>179</v>
      </c>
      <c r="H107" s="48"/>
      <c r="I107" s="58">
        <v>12</v>
      </c>
      <c r="J107" s="58">
        <v>0</v>
      </c>
      <c r="K107" s="93">
        <v>2</v>
      </c>
      <c r="L107" s="58">
        <f t="shared" si="37"/>
        <v>2</v>
      </c>
      <c r="M107" s="136">
        <v>4</v>
      </c>
      <c r="Q107" s="54"/>
      <c r="R107" s="54"/>
      <c r="S107" s="66">
        <v>7.5</v>
      </c>
      <c r="T107" s="41" t="s">
        <v>115</v>
      </c>
      <c r="Z107" s="43">
        <v>2</v>
      </c>
      <c r="AA107" s="43">
        <v>0</v>
      </c>
      <c r="AB107" s="43">
        <v>0</v>
      </c>
      <c r="AC107" s="43">
        <f t="shared" si="38"/>
        <v>0</v>
      </c>
      <c r="AD107" s="43">
        <v>0</v>
      </c>
      <c r="AF107" s="66">
        <v>8</v>
      </c>
      <c r="AG107" s="41" t="s">
        <v>154</v>
      </c>
      <c r="AM107" s="43">
        <v>1</v>
      </c>
      <c r="AN107" s="43">
        <v>0</v>
      </c>
      <c r="AO107" s="43">
        <v>2</v>
      </c>
      <c r="AP107" s="43">
        <f>+AN107+AO107</f>
        <v>2</v>
      </c>
      <c r="AQ107" s="43">
        <v>0</v>
      </c>
      <c r="AR107" s="54"/>
    </row>
    <row r="108" spans="1:44" ht="15.75" customHeight="1" x14ac:dyDescent="0.25">
      <c r="A108" s="46"/>
      <c r="C108" s="18"/>
      <c r="D108" s="41" t="s">
        <v>150</v>
      </c>
      <c r="E108" s="41"/>
      <c r="F108" s="41"/>
      <c r="G108" s="41" t="s">
        <v>177</v>
      </c>
      <c r="H108" s="43"/>
      <c r="I108" s="58">
        <v>13</v>
      </c>
      <c r="J108" s="93">
        <v>10</v>
      </c>
      <c r="K108" s="93">
        <v>12</v>
      </c>
      <c r="L108" s="58">
        <f t="shared" si="37"/>
        <v>22</v>
      </c>
      <c r="M108" s="136">
        <v>4</v>
      </c>
      <c r="Q108" s="54"/>
      <c r="R108" s="54"/>
      <c r="S108" s="66">
        <v>6.5</v>
      </c>
      <c r="T108" s="41" t="s">
        <v>75</v>
      </c>
      <c r="Z108" s="43">
        <v>1</v>
      </c>
      <c r="AA108" s="43">
        <v>1</v>
      </c>
      <c r="AB108" s="43">
        <v>1</v>
      </c>
      <c r="AC108" s="43">
        <f t="shared" si="38"/>
        <v>2</v>
      </c>
      <c r="AD108" s="43">
        <v>0</v>
      </c>
      <c r="AF108" s="66">
        <v>6</v>
      </c>
      <c r="AG108" s="41" t="s">
        <v>97</v>
      </c>
      <c r="AM108" s="43">
        <v>4</v>
      </c>
      <c r="AN108" s="43">
        <v>0</v>
      </c>
      <c r="AO108" s="43">
        <v>0</v>
      </c>
      <c r="AP108" s="43">
        <f>+AN108+AO108</f>
        <v>0</v>
      </c>
      <c r="AQ108" s="43">
        <v>2</v>
      </c>
      <c r="AR108" s="54"/>
    </row>
    <row r="109" spans="1:44" ht="15.75" customHeight="1" thickBot="1" x14ac:dyDescent="0.3">
      <c r="A109" s="46"/>
      <c r="C109" s="18"/>
      <c r="D109" s="47" t="s">
        <v>49</v>
      </c>
      <c r="E109" s="47"/>
      <c r="F109" s="47"/>
      <c r="G109" s="32" t="s">
        <v>179</v>
      </c>
      <c r="H109" s="48"/>
      <c r="I109" s="58">
        <v>13</v>
      </c>
      <c r="J109" s="58">
        <v>1</v>
      </c>
      <c r="K109" s="93">
        <v>8</v>
      </c>
      <c r="L109" s="58">
        <f t="shared" si="37"/>
        <v>9</v>
      </c>
      <c r="M109" s="136">
        <v>4</v>
      </c>
      <c r="Q109" s="54"/>
      <c r="R109" s="54"/>
      <c r="S109" s="66">
        <v>6</v>
      </c>
      <c r="T109" s="41" t="s">
        <v>100</v>
      </c>
      <c r="Z109" s="43">
        <v>2</v>
      </c>
      <c r="AA109" s="43">
        <v>0</v>
      </c>
      <c r="AB109" s="43">
        <v>0</v>
      </c>
      <c r="AC109" s="43">
        <f t="shared" si="38"/>
        <v>0</v>
      </c>
      <c r="AD109" s="43">
        <v>0</v>
      </c>
      <c r="AF109" s="66">
        <v>6.5</v>
      </c>
      <c r="AG109" s="41" t="s">
        <v>119</v>
      </c>
      <c r="AM109" s="43">
        <v>2</v>
      </c>
      <c r="AN109" s="43">
        <v>0</v>
      </c>
      <c r="AO109" s="43">
        <v>0</v>
      </c>
      <c r="AP109" s="43">
        <f>+AN109+AO109</f>
        <v>0</v>
      </c>
      <c r="AQ109" s="43">
        <v>0</v>
      </c>
      <c r="AR109" s="54"/>
    </row>
    <row r="110" spans="1:44" ht="15.75" customHeight="1" thickBot="1" x14ac:dyDescent="0.3">
      <c r="A110" s="46"/>
      <c r="C110" s="18"/>
      <c r="D110" s="47" t="s">
        <v>55</v>
      </c>
      <c r="E110" s="47"/>
      <c r="F110" s="47"/>
      <c r="G110" s="41" t="s">
        <v>21</v>
      </c>
      <c r="H110" s="48"/>
      <c r="I110" s="58">
        <v>13</v>
      </c>
      <c r="J110" s="93">
        <v>3</v>
      </c>
      <c r="K110" s="93">
        <v>4</v>
      </c>
      <c r="L110" s="58">
        <f t="shared" si="37"/>
        <v>7</v>
      </c>
      <c r="M110" s="136">
        <v>4</v>
      </c>
      <c r="Q110" s="54"/>
      <c r="R110" s="54"/>
      <c r="S110" s="82"/>
      <c r="T110" s="83" t="s">
        <v>164</v>
      </c>
      <c r="U110" s="22"/>
      <c r="V110" s="22"/>
      <c r="W110" s="22"/>
      <c r="X110" s="22"/>
      <c r="Y110" s="22"/>
      <c r="Z110" s="68">
        <f>SUM(Z103:Z109)</f>
        <v>9</v>
      </c>
      <c r="AA110" s="68">
        <f>SUM(AA103:AA109)</f>
        <v>2</v>
      </c>
      <c r="AB110" s="68">
        <f>SUM(AB103:AB109)</f>
        <v>2</v>
      </c>
      <c r="AC110" s="68">
        <f>SUM(AC103:AC109)</f>
        <v>4</v>
      </c>
      <c r="AD110" s="68">
        <f>SUM(AD103:AD109)</f>
        <v>0</v>
      </c>
      <c r="AF110" s="66">
        <v>9.5</v>
      </c>
      <c r="AG110" s="41" t="s">
        <v>91</v>
      </c>
      <c r="AM110" s="43">
        <v>1</v>
      </c>
      <c r="AN110" s="43">
        <v>0</v>
      </c>
      <c r="AO110" s="43">
        <v>1</v>
      </c>
      <c r="AP110" s="43">
        <f>+AN110+AO110</f>
        <v>1</v>
      </c>
      <c r="AQ110" s="43">
        <v>2</v>
      </c>
      <c r="AR110" s="54"/>
    </row>
    <row r="111" spans="1:44" ht="15.75" customHeight="1" x14ac:dyDescent="0.25">
      <c r="A111" s="46"/>
      <c r="C111" s="18"/>
      <c r="D111" s="47" t="s">
        <v>41</v>
      </c>
      <c r="E111" s="47"/>
      <c r="F111" s="47"/>
      <c r="G111" s="41" t="s">
        <v>21</v>
      </c>
      <c r="H111" s="48"/>
      <c r="I111" s="58">
        <v>13</v>
      </c>
      <c r="J111" s="93">
        <v>1</v>
      </c>
      <c r="K111" s="93">
        <v>3</v>
      </c>
      <c r="L111" s="58">
        <f t="shared" si="37"/>
        <v>4</v>
      </c>
      <c r="M111" s="136">
        <v>4</v>
      </c>
      <c r="Q111" s="54"/>
      <c r="R111" s="54"/>
      <c r="T111" s="76" t="s">
        <v>160</v>
      </c>
      <c r="U111" s="86"/>
      <c r="V111" s="86"/>
      <c r="W111" s="86"/>
      <c r="X111" s="86"/>
      <c r="Y111" s="86"/>
      <c r="Z111" s="58">
        <f>+Z110+AM111</f>
        <v>22</v>
      </c>
      <c r="AA111" s="58">
        <f>+AA110+AN111</f>
        <v>6</v>
      </c>
      <c r="AB111" s="58">
        <f>+AB110+AO111</f>
        <v>7</v>
      </c>
      <c r="AC111" s="58">
        <f>+AC110+AP111</f>
        <v>13</v>
      </c>
      <c r="AD111" s="58">
        <f>+AD110+AQ111</f>
        <v>4</v>
      </c>
      <c r="AF111" s="82"/>
      <c r="AG111" s="83" t="s">
        <v>164</v>
      </c>
      <c r="AH111" s="22"/>
      <c r="AI111" s="22"/>
      <c r="AJ111" s="22"/>
      <c r="AK111" s="22"/>
      <c r="AL111" s="22"/>
      <c r="AM111" s="68">
        <f>SUM(AM103:AM110)</f>
        <v>13</v>
      </c>
      <c r="AN111" s="68">
        <f>SUM(AN103:AN110)</f>
        <v>4</v>
      </c>
      <c r="AO111" s="68">
        <f>SUM(AO103:AO110)</f>
        <v>5</v>
      </c>
      <c r="AP111" s="68">
        <f>SUM(AP103:AP110)</f>
        <v>9</v>
      </c>
      <c r="AQ111" s="68">
        <f>SUM(AQ103:AQ110)</f>
        <v>4</v>
      </c>
      <c r="AR111" s="54"/>
    </row>
    <row r="112" spans="1:44" ht="15.75" customHeight="1" x14ac:dyDescent="0.25">
      <c r="A112" s="46"/>
      <c r="Q112" s="54"/>
      <c r="R112" s="54"/>
      <c r="S112" s="66"/>
      <c r="T112" s="41"/>
      <c r="Z112" s="43"/>
      <c r="AA112" s="43"/>
      <c r="AB112" s="43"/>
      <c r="AC112" s="43"/>
      <c r="AD112" s="43"/>
      <c r="AP112" s="43"/>
      <c r="AQ112" s="43"/>
      <c r="AR112" s="54"/>
    </row>
    <row r="113" spans="1:44" ht="15.75" customHeight="1" x14ac:dyDescent="0.25">
      <c r="A113" s="46"/>
      <c r="Q113" s="54"/>
      <c r="R113" s="54"/>
      <c r="S113" s="66"/>
      <c r="T113" s="41" t="s">
        <v>159</v>
      </c>
      <c r="U113" s="18"/>
      <c r="V113" s="18"/>
      <c r="W113" s="18"/>
      <c r="X113" s="18"/>
      <c r="Y113" s="18"/>
      <c r="Z113" s="43">
        <f>+Z100+Z111</f>
        <v>195</v>
      </c>
      <c r="AA113" s="43">
        <f>+AA100+AA111</f>
        <v>67</v>
      </c>
      <c r="AB113" s="43">
        <f>+AB100+AB111</f>
        <v>54</v>
      </c>
      <c r="AC113" s="43">
        <f>+AC100+AC111</f>
        <v>121</v>
      </c>
      <c r="AD113" s="43">
        <f>+AD100+AD111</f>
        <v>24</v>
      </c>
      <c r="AR113" s="54"/>
    </row>
    <row r="114" spans="1:44" ht="15.75" customHeight="1" x14ac:dyDescent="0.25">
      <c r="A114" s="46"/>
      <c r="Q114" s="54"/>
      <c r="R114" s="54"/>
      <c r="S114" s="66"/>
      <c r="T114" s="41" t="s">
        <v>144</v>
      </c>
      <c r="U114" s="18"/>
      <c r="V114" s="18"/>
      <c r="W114" s="18"/>
      <c r="X114" s="18"/>
      <c r="Y114" s="18"/>
      <c r="Z114" s="43">
        <f>+Z15+Z27+Z39+Z51+AM15+AM27+AM39+AM51</f>
        <v>195</v>
      </c>
      <c r="AA114" s="43">
        <f>+AA15+AA27+AA39+AA51+AN15+AN27+AN39+AN51</f>
        <v>67</v>
      </c>
      <c r="AB114" s="43">
        <f>+AB15+AB27+AB39+AB51+AO15+AO27+AO39+AO51</f>
        <v>54</v>
      </c>
      <c r="AC114" s="43">
        <f>+AC15+AC27+AC39+AC51+AP15+AP27+AP39+AP51</f>
        <v>121</v>
      </c>
      <c r="AD114" s="43">
        <f>+AD15+AD27+AD39+AD51+AQ15+AQ27+AQ39+AQ51</f>
        <v>24</v>
      </c>
      <c r="AR114" s="54"/>
    </row>
    <row r="115" spans="1:44" ht="15.75" customHeight="1" x14ac:dyDescent="0.25">
      <c r="A115" s="46"/>
      <c r="Q115" s="54"/>
      <c r="R115" s="54"/>
      <c r="AR115" s="54"/>
    </row>
    <row r="116" spans="1:44" ht="15.75" customHeight="1" x14ac:dyDescent="0.25">
      <c r="A116" s="46"/>
      <c r="Q116" s="54"/>
      <c r="R116" s="54"/>
      <c r="AR116" s="54"/>
    </row>
    <row r="117" spans="1:44" ht="15.75" customHeight="1" thickBot="1" x14ac:dyDescent="0.3">
      <c r="A117" s="46"/>
      <c r="Q117" s="54"/>
      <c r="R117" s="54"/>
      <c r="S117" s="67" t="s">
        <v>310</v>
      </c>
      <c r="T117" s="67" t="s">
        <v>314</v>
      </c>
      <c r="U117" s="67"/>
      <c r="V117" s="67"/>
      <c r="W117" s="67"/>
      <c r="X117" s="67"/>
      <c r="Y117" s="67"/>
      <c r="Z117" s="67"/>
      <c r="AA117" s="162" t="s">
        <v>4</v>
      </c>
      <c r="AB117" s="162" t="s">
        <v>8</v>
      </c>
      <c r="AC117" s="162" t="s">
        <v>9</v>
      </c>
      <c r="AD117" s="162" t="s">
        <v>10</v>
      </c>
      <c r="AE117" s="414" t="s">
        <v>129</v>
      </c>
      <c r="AF117" s="414"/>
      <c r="AG117" s="162" t="s">
        <v>3</v>
      </c>
      <c r="AH117" s="162" t="s">
        <v>130</v>
      </c>
      <c r="AI117" s="162" t="s">
        <v>5</v>
      </c>
      <c r="AJ117" s="162" t="s">
        <v>7</v>
      </c>
      <c r="AK117" s="162" t="s">
        <v>6</v>
      </c>
      <c r="AL117" s="162" t="s">
        <v>131</v>
      </c>
      <c r="AR117" s="54"/>
    </row>
    <row r="118" spans="1:44" ht="15.75" customHeight="1" x14ac:dyDescent="0.25">
      <c r="A118" s="46"/>
      <c r="Q118" s="54"/>
      <c r="R118" s="54"/>
      <c r="S118" s="118">
        <v>7.5</v>
      </c>
      <c r="T118" s="76" t="s">
        <v>98</v>
      </c>
      <c r="U118" s="76"/>
      <c r="V118" s="76"/>
      <c r="W118" s="76"/>
      <c r="X118" s="119"/>
      <c r="Y118" s="76"/>
      <c r="Z118" s="58"/>
      <c r="AA118" s="58">
        <v>1</v>
      </c>
      <c r="AB118" s="58">
        <v>1</v>
      </c>
      <c r="AC118" s="58">
        <v>0</v>
      </c>
      <c r="AD118" s="58">
        <v>0</v>
      </c>
      <c r="AE118" s="411">
        <f t="shared" ref="AE118:AE122" si="40">(2*AB118+AD118)/(2*AA118)</f>
        <v>1</v>
      </c>
      <c r="AF118" s="411"/>
      <c r="AG118" s="58">
        <v>0</v>
      </c>
      <c r="AH118" s="58">
        <v>0</v>
      </c>
      <c r="AI118" s="58">
        <v>3</v>
      </c>
      <c r="AJ118" s="58">
        <v>0</v>
      </c>
      <c r="AK118" s="58">
        <v>0</v>
      </c>
      <c r="AL118" s="120">
        <f t="shared" ref="AL118" si="41">+AI118/AA118</f>
        <v>3</v>
      </c>
      <c r="AR118" s="54"/>
    </row>
    <row r="119" spans="1:44" ht="15.75" customHeight="1" x14ac:dyDescent="0.25">
      <c r="A119" s="46"/>
      <c r="Q119" s="54"/>
      <c r="R119" s="54"/>
      <c r="S119" s="118">
        <v>7.5</v>
      </c>
      <c r="T119" s="76" t="s">
        <v>327</v>
      </c>
      <c r="U119" s="76"/>
      <c r="V119" s="76"/>
      <c r="W119" s="76"/>
      <c r="X119" s="119"/>
      <c r="Y119" s="76"/>
      <c r="Z119" s="58"/>
      <c r="AA119" s="58">
        <v>1</v>
      </c>
      <c r="AB119" s="58">
        <v>1</v>
      </c>
      <c r="AC119" s="58">
        <v>0</v>
      </c>
      <c r="AD119" s="58">
        <v>0</v>
      </c>
      <c r="AE119" s="411">
        <f t="shared" si="40"/>
        <v>1</v>
      </c>
      <c r="AF119" s="411"/>
      <c r="AG119" s="58">
        <v>0</v>
      </c>
      <c r="AH119" s="58">
        <v>0</v>
      </c>
      <c r="AI119" s="58">
        <v>1</v>
      </c>
      <c r="AJ119" s="58">
        <v>0</v>
      </c>
      <c r="AK119" s="58">
        <v>0</v>
      </c>
      <c r="AL119" s="120">
        <f t="shared" ref="AL119:AL122" si="42">+AI119/AA119</f>
        <v>1</v>
      </c>
      <c r="AR119" s="54"/>
    </row>
    <row r="120" spans="1:44" ht="15.75" customHeight="1" x14ac:dyDescent="0.25">
      <c r="A120" s="46"/>
      <c r="Q120" s="54"/>
      <c r="R120" s="54"/>
      <c r="S120" s="118">
        <v>6.5</v>
      </c>
      <c r="T120" s="76" t="s">
        <v>251</v>
      </c>
      <c r="U120" s="76"/>
      <c r="V120" s="76"/>
      <c r="W120" s="76"/>
      <c r="X120" s="119"/>
      <c r="Y120" s="76"/>
      <c r="Z120" s="58"/>
      <c r="AA120" s="58">
        <v>1</v>
      </c>
      <c r="AB120" s="58">
        <v>0</v>
      </c>
      <c r="AC120" s="58">
        <v>0</v>
      </c>
      <c r="AD120" s="58">
        <v>1</v>
      </c>
      <c r="AE120" s="411">
        <f t="shared" si="40"/>
        <v>0.5</v>
      </c>
      <c r="AF120" s="411"/>
      <c r="AG120" s="58">
        <v>0</v>
      </c>
      <c r="AH120" s="58">
        <v>0</v>
      </c>
      <c r="AI120" s="58">
        <v>3</v>
      </c>
      <c r="AJ120" s="58">
        <v>0</v>
      </c>
      <c r="AK120" s="58">
        <v>0</v>
      </c>
      <c r="AL120" s="120">
        <f t="shared" si="42"/>
        <v>3</v>
      </c>
      <c r="AR120" s="54"/>
    </row>
    <row r="121" spans="1:44" ht="15.75" customHeight="1" x14ac:dyDescent="0.25">
      <c r="A121" s="46"/>
      <c r="Q121" s="54"/>
      <c r="R121" s="54"/>
      <c r="S121" s="118">
        <v>7.5</v>
      </c>
      <c r="T121" s="76" t="s">
        <v>16</v>
      </c>
      <c r="U121" s="76"/>
      <c r="V121" s="76"/>
      <c r="W121" s="76"/>
      <c r="X121" s="119"/>
      <c r="Y121" s="76"/>
      <c r="Z121" s="58"/>
      <c r="AA121" s="58">
        <v>1</v>
      </c>
      <c r="AB121" s="58">
        <v>1</v>
      </c>
      <c r="AC121" s="58">
        <v>0</v>
      </c>
      <c r="AD121" s="58">
        <v>0</v>
      </c>
      <c r="AE121" s="411">
        <f t="shared" si="40"/>
        <v>1</v>
      </c>
      <c r="AF121" s="411"/>
      <c r="AG121" s="58">
        <v>0</v>
      </c>
      <c r="AH121" s="58">
        <v>0</v>
      </c>
      <c r="AI121" s="58">
        <v>1</v>
      </c>
      <c r="AJ121" s="58">
        <v>0</v>
      </c>
      <c r="AK121" s="58">
        <v>0</v>
      </c>
      <c r="AL121" s="120">
        <f t="shared" si="42"/>
        <v>1</v>
      </c>
      <c r="AR121" s="54"/>
    </row>
    <row r="122" spans="1:44" ht="15.75" customHeight="1" x14ac:dyDescent="0.25">
      <c r="A122" s="46"/>
      <c r="Q122" s="54"/>
      <c r="R122" s="54"/>
      <c r="S122" s="118">
        <v>7.5</v>
      </c>
      <c r="T122" s="76" t="s">
        <v>149</v>
      </c>
      <c r="U122" s="76"/>
      <c r="V122" s="76"/>
      <c r="W122" s="76"/>
      <c r="X122" s="119"/>
      <c r="Y122" s="76"/>
      <c r="Z122" s="58"/>
      <c r="AA122" s="58">
        <v>0.5</v>
      </c>
      <c r="AB122" s="58">
        <v>0</v>
      </c>
      <c r="AC122" s="58">
        <v>1</v>
      </c>
      <c r="AD122" s="58">
        <v>0</v>
      </c>
      <c r="AE122" s="411">
        <f t="shared" si="40"/>
        <v>0</v>
      </c>
      <c r="AF122" s="411"/>
      <c r="AG122" s="58">
        <v>2</v>
      </c>
      <c r="AH122" s="58">
        <v>0</v>
      </c>
      <c r="AI122" s="58">
        <v>2</v>
      </c>
      <c r="AJ122" s="58">
        <v>0</v>
      </c>
      <c r="AK122" s="58">
        <v>0</v>
      </c>
      <c r="AL122" s="120">
        <f t="shared" si="42"/>
        <v>4</v>
      </c>
      <c r="AR122" s="54"/>
    </row>
    <row r="123" spans="1:44" ht="15.75" customHeight="1" x14ac:dyDescent="0.25">
      <c r="A123" s="46"/>
      <c r="Q123" s="54"/>
      <c r="R123" s="54"/>
      <c r="S123" s="118">
        <v>7.5</v>
      </c>
      <c r="T123" s="76" t="s">
        <v>557</v>
      </c>
      <c r="U123" s="76"/>
      <c r="V123" s="76"/>
      <c r="W123" s="76"/>
      <c r="X123" s="119"/>
      <c r="Y123" s="76"/>
      <c r="Z123" s="58"/>
      <c r="AA123" s="58">
        <v>1</v>
      </c>
      <c r="AB123" s="58">
        <v>1</v>
      </c>
      <c r="AC123" s="58">
        <v>0</v>
      </c>
      <c r="AD123" s="58">
        <v>0</v>
      </c>
      <c r="AE123" s="411">
        <f t="shared" ref="AE123" si="43">(2*AB123+AD123)/(2*AA123)</f>
        <v>1</v>
      </c>
      <c r="AF123" s="411"/>
      <c r="AG123" s="58">
        <v>0</v>
      </c>
      <c r="AH123" s="58">
        <v>0</v>
      </c>
      <c r="AI123" s="58">
        <v>2</v>
      </c>
      <c r="AJ123" s="58">
        <v>0</v>
      </c>
      <c r="AK123" s="58">
        <v>0</v>
      </c>
      <c r="AL123" s="120">
        <f t="shared" ref="AL123" si="44">+AI123/AA123</f>
        <v>2</v>
      </c>
      <c r="AR123" s="54"/>
    </row>
    <row r="124" spans="1:44" ht="15.75" customHeight="1" thickBot="1" x14ac:dyDescent="0.3">
      <c r="A124" s="46"/>
      <c r="Q124" s="54"/>
      <c r="R124" s="54"/>
      <c r="S124" s="118">
        <v>7.5</v>
      </c>
      <c r="T124" s="76" t="s">
        <v>127</v>
      </c>
      <c r="U124" s="76"/>
      <c r="V124" s="76"/>
      <c r="W124" s="76"/>
      <c r="X124" s="119"/>
      <c r="Y124" s="76"/>
      <c r="Z124" s="58"/>
      <c r="AA124" s="58">
        <v>1</v>
      </c>
      <c r="AB124" s="58">
        <v>0</v>
      </c>
      <c r="AC124" s="58">
        <v>1</v>
      </c>
      <c r="AD124" s="58">
        <v>0</v>
      </c>
      <c r="AE124" s="411">
        <f>(2*AB124+AD124)/(2*AA124)</f>
        <v>0</v>
      </c>
      <c r="AF124" s="411"/>
      <c r="AG124" s="58">
        <v>0</v>
      </c>
      <c r="AH124" s="58">
        <v>0</v>
      </c>
      <c r="AI124" s="58">
        <v>3</v>
      </c>
      <c r="AJ124" s="58">
        <v>0</v>
      </c>
      <c r="AK124" s="58">
        <v>0</v>
      </c>
      <c r="AL124" s="120">
        <f>+AI124/AA124</f>
        <v>3</v>
      </c>
      <c r="AR124" s="54"/>
    </row>
    <row r="125" spans="1:44" ht="15.75" customHeight="1" x14ac:dyDescent="0.25">
      <c r="A125" s="46"/>
      <c r="Q125" s="54"/>
      <c r="R125" s="54"/>
      <c r="S125" s="82"/>
      <c r="T125" s="84"/>
      <c r="U125" s="83" t="s">
        <v>27</v>
      </c>
      <c r="V125" s="84"/>
      <c r="W125" s="84"/>
      <c r="X125" s="84"/>
      <c r="Y125" s="83"/>
      <c r="Z125" s="68"/>
      <c r="AA125" s="68">
        <f>SUM(AA118:AA124)</f>
        <v>6.5</v>
      </c>
      <c r="AB125" s="68">
        <f>SUM(AB118:AB124)</f>
        <v>4</v>
      </c>
      <c r="AC125" s="68">
        <f>SUM(AC118:AC124)</f>
        <v>2</v>
      </c>
      <c r="AD125" s="68">
        <f>SUM(AD118:AD124)</f>
        <v>1</v>
      </c>
      <c r="AE125" s="413">
        <f>(2*AB125+AD125)/(2*AA125)</f>
        <v>0.69230769230769229</v>
      </c>
      <c r="AF125" s="413"/>
      <c r="AG125" s="68">
        <f>SUM(AG118:AG124)</f>
        <v>2</v>
      </c>
      <c r="AH125" s="68">
        <f>SUM(AH118:AH124)</f>
        <v>0</v>
      </c>
      <c r="AI125" s="68">
        <f>SUM(AI118:AI124)</f>
        <v>15</v>
      </c>
      <c r="AJ125" s="68">
        <f>SUM(AJ118:AJ124)</f>
        <v>0</v>
      </c>
      <c r="AK125" s="68">
        <f>SUM(AK118:AK124)</f>
        <v>0</v>
      </c>
      <c r="AL125" s="85">
        <f>+AI125/AA125</f>
        <v>2.3076923076923075</v>
      </c>
      <c r="AR125" s="54"/>
    </row>
    <row r="126" spans="1:44" ht="15.75" customHeight="1" x14ac:dyDescent="0.25">
      <c r="A126" s="46"/>
      <c r="Q126" s="54"/>
      <c r="R126" s="54"/>
      <c r="AR126" s="54"/>
    </row>
    <row r="127" spans="1:44" ht="15.75" customHeight="1" x14ac:dyDescent="0.25">
      <c r="A127" s="46"/>
      <c r="Q127" s="54"/>
      <c r="R127" s="54"/>
      <c r="AR127" s="54"/>
    </row>
    <row r="128" spans="1:44" ht="15.75" customHeight="1" x14ac:dyDescent="0.25">
      <c r="A128" s="46"/>
      <c r="Q128" s="54"/>
      <c r="R128" s="54"/>
      <c r="AR128" s="54"/>
    </row>
    <row r="129" spans="1:44" ht="15.75" customHeight="1" x14ac:dyDescent="0.25">
      <c r="A129" s="46"/>
      <c r="Q129" s="54"/>
      <c r="R129" s="54"/>
      <c r="AR129" s="54"/>
    </row>
    <row r="130" spans="1:44" ht="15.75" customHeight="1" x14ac:dyDescent="0.25">
      <c r="A130" s="46"/>
      <c r="Q130" s="54"/>
      <c r="R130" s="54"/>
      <c r="AR130" s="54"/>
    </row>
    <row r="131" spans="1:44" ht="15.75" customHeight="1" x14ac:dyDescent="0.25">
      <c r="A131" s="46"/>
      <c r="Q131" s="54"/>
      <c r="R131" s="54"/>
      <c r="AR131" s="54"/>
    </row>
    <row r="132" spans="1:44" ht="15.75" customHeight="1" x14ac:dyDescent="0.25">
      <c r="A132" s="46"/>
      <c r="Q132" s="54"/>
      <c r="R132" s="54"/>
      <c r="AR132" s="54"/>
    </row>
    <row r="133" spans="1:44" ht="15.75" customHeight="1" x14ac:dyDescent="0.25">
      <c r="A133" s="46"/>
      <c r="Q133" s="46"/>
      <c r="R133" s="46"/>
      <c r="AR133" s="46"/>
    </row>
    <row r="134" spans="1:44" ht="15.75" customHeight="1" x14ac:dyDescent="0.25">
      <c r="A134" s="46"/>
      <c r="Q134" s="46"/>
      <c r="R134" s="46"/>
      <c r="AR134" s="46"/>
    </row>
    <row r="135" spans="1:44" ht="15.75" customHeight="1" x14ac:dyDescent="0.25">
      <c r="A135" s="46"/>
      <c r="Q135" s="46"/>
      <c r="R135" s="46"/>
      <c r="AR135" s="46"/>
    </row>
    <row r="136" spans="1:44" ht="15.75" customHeight="1" x14ac:dyDescent="0.25">
      <c r="A136" s="46"/>
      <c r="Q136" s="46"/>
      <c r="R136" s="46"/>
      <c r="AR136" s="46"/>
    </row>
    <row r="137" spans="1:44" ht="15.75" customHeight="1" x14ac:dyDescent="0.25">
      <c r="A137" s="46"/>
      <c r="Q137" s="46"/>
      <c r="R137" s="46"/>
      <c r="S137" s="64"/>
      <c r="T137" s="41"/>
      <c r="U137" s="41"/>
      <c r="V137" s="41"/>
      <c r="W137" s="41"/>
      <c r="X137" s="42"/>
      <c r="Y137" s="41"/>
      <c r="Z137" s="43"/>
      <c r="AA137" s="43"/>
      <c r="AB137" s="43"/>
      <c r="AC137" s="43"/>
      <c r="AD137" s="43"/>
      <c r="AE137" s="63"/>
      <c r="AF137" s="43"/>
      <c r="AG137" s="43"/>
      <c r="AH137" s="43"/>
      <c r="AI137" s="43"/>
      <c r="AJ137" s="43"/>
      <c r="AK137" s="43"/>
      <c r="AL137" s="57"/>
      <c r="AR137" s="46"/>
    </row>
    <row r="138" spans="1:44" ht="15.75" customHeight="1" x14ac:dyDescent="0.25">
      <c r="A138" s="46"/>
      <c r="Q138" s="46"/>
      <c r="R138" s="46"/>
      <c r="S138" s="64"/>
      <c r="T138" s="41"/>
      <c r="AA138" s="43"/>
      <c r="AB138" s="43"/>
      <c r="AC138" s="43"/>
      <c r="AD138" s="43"/>
      <c r="AE138" s="63"/>
      <c r="AF138" s="43"/>
      <c r="AG138" s="43"/>
      <c r="AH138" s="43"/>
      <c r="AI138" s="43"/>
      <c r="AJ138" s="43"/>
      <c r="AK138" s="43"/>
      <c r="AL138" s="57"/>
      <c r="AR138" s="46"/>
    </row>
    <row r="139" spans="1:44" ht="15.75" customHeight="1" x14ac:dyDescent="0.25">
      <c r="A139" s="46"/>
      <c r="Q139" s="46"/>
      <c r="R139" s="46"/>
      <c r="S139" s="64"/>
      <c r="T139" s="41"/>
      <c r="U139" s="41"/>
      <c r="V139" s="41"/>
      <c r="W139" s="41"/>
      <c r="X139" s="42"/>
      <c r="Y139" s="41"/>
      <c r="Z139" s="43"/>
      <c r="AA139" s="43"/>
      <c r="AB139" s="43"/>
      <c r="AC139" s="43"/>
      <c r="AD139" s="43"/>
      <c r="AE139" s="63"/>
      <c r="AF139" s="43"/>
      <c r="AG139" s="43"/>
      <c r="AH139" s="43"/>
      <c r="AI139" s="43"/>
      <c r="AJ139" s="43"/>
      <c r="AK139" s="43"/>
      <c r="AL139" s="57"/>
      <c r="AR139" s="46"/>
    </row>
    <row r="140" spans="1:44" ht="15.75" customHeight="1" x14ac:dyDescent="0.25">
      <c r="A140" s="46"/>
      <c r="Q140" s="45"/>
      <c r="R140" s="45"/>
      <c r="AR140" s="45"/>
    </row>
    <row r="141" spans="1:44" ht="15.75" customHeight="1" x14ac:dyDescent="0.25">
      <c r="A141" s="46"/>
      <c r="Q141" s="45"/>
      <c r="R141" s="45"/>
      <c r="AR141" s="45"/>
    </row>
    <row r="142" spans="1:44" ht="15.75" customHeight="1" x14ac:dyDescent="0.25">
      <c r="A142" s="46"/>
      <c r="D142" s="47"/>
      <c r="E142" s="47"/>
      <c r="F142" s="47"/>
      <c r="G142" s="47"/>
      <c r="I142" s="48"/>
      <c r="J142" s="48"/>
      <c r="K142" s="48"/>
      <c r="L142" s="43"/>
      <c r="M142" s="48"/>
      <c r="Q142" s="45"/>
      <c r="R142" s="45"/>
      <c r="AR142" s="45"/>
    </row>
    <row r="143" spans="1:44" ht="15.75" x14ac:dyDescent="0.25">
      <c r="A143" s="46"/>
      <c r="Q143" s="45"/>
      <c r="R143" s="45"/>
      <c r="AR143" s="45"/>
    </row>
    <row r="144" spans="1:44" ht="15" x14ac:dyDescent="0.2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13"/>
    </row>
  </sheetData>
  <mergeCells count="47">
    <mergeCell ref="AE125:AF125"/>
    <mergeCell ref="AE123:AF123"/>
    <mergeCell ref="AE119:AF119"/>
    <mergeCell ref="AE120:AF120"/>
    <mergeCell ref="AE121:AF121"/>
    <mergeCell ref="AE122:AF122"/>
    <mergeCell ref="AE124:AF124"/>
    <mergeCell ref="B73:P73"/>
    <mergeCell ref="S73:AQ73"/>
    <mergeCell ref="G74:M74"/>
    <mergeCell ref="S74:AQ74"/>
    <mergeCell ref="AE117:AF117"/>
    <mergeCell ref="AE118:AF118"/>
    <mergeCell ref="U70:V70"/>
    <mergeCell ref="Z70:AB70"/>
    <mergeCell ref="AH70:AI70"/>
    <mergeCell ref="AM70:AO70"/>
    <mergeCell ref="U71:V71"/>
    <mergeCell ref="Z71:AB71"/>
    <mergeCell ref="AH71:AI71"/>
    <mergeCell ref="AM71:AO71"/>
    <mergeCell ref="U68:V68"/>
    <mergeCell ref="Z68:AB68"/>
    <mergeCell ref="AH68:AI68"/>
    <mergeCell ref="AM68:AO68"/>
    <mergeCell ref="U69:V69"/>
    <mergeCell ref="Z69:AB69"/>
    <mergeCell ref="AH69:AI69"/>
    <mergeCell ref="AM69:AO69"/>
    <mergeCell ref="AE11:AF11"/>
    <mergeCell ref="E14:F14"/>
    <mergeCell ref="X66:Z66"/>
    <mergeCell ref="AK66:AM66"/>
    <mergeCell ref="U67:V67"/>
    <mergeCell ref="AH67:AI67"/>
    <mergeCell ref="AE10:AF10"/>
    <mergeCell ref="B1:P1"/>
    <mergeCell ref="S1:AQ1"/>
    <mergeCell ref="G2:M2"/>
    <mergeCell ref="AE2:AF2"/>
    <mergeCell ref="AE3:AF3"/>
    <mergeCell ref="AE4:AF4"/>
    <mergeCell ref="AE5:AF5"/>
    <mergeCell ref="AE6:AF6"/>
    <mergeCell ref="AE7:AF7"/>
    <mergeCell ref="AE8:AF8"/>
    <mergeCell ref="AE9:AF9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B11E0-F6AF-48C8-8640-B8D8AC6B89B9}">
  <dimension ref="A1:AR144"/>
  <sheetViews>
    <sheetView zoomScale="71" zoomScaleNormal="71" zoomScaleSheetLayoutView="78" workbookViewId="0">
      <selection activeCell="C2" sqref="C2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3" width="9.7109375" style="44" customWidth="1"/>
    <col min="14" max="15" width="10.7109375" style="44" customWidth="1"/>
    <col min="16" max="16" width="18.7109375" style="44" customWidth="1"/>
    <col min="17" max="18" width="2.7109375" style="44" customWidth="1"/>
    <col min="19" max="19" width="5.85546875" style="44" customWidth="1"/>
    <col min="20" max="23" width="6" style="44" customWidth="1"/>
    <col min="24" max="24" width="4.7109375" style="44" customWidth="1"/>
    <col min="25" max="25" width="10.7109375" style="44" customWidth="1"/>
    <col min="26" max="30" width="5.85546875" style="44" customWidth="1"/>
    <col min="31" max="31" width="5.28515625" style="44" customWidth="1"/>
    <col min="32" max="32" width="5.85546875" style="44" customWidth="1"/>
    <col min="33" max="36" width="6" style="44" customWidth="1"/>
    <col min="37" max="37" width="4.7109375" style="44" customWidth="1"/>
    <col min="38" max="38" width="10.7109375" style="44" customWidth="1"/>
    <col min="39" max="43" width="5.85546875" style="44" customWidth="1"/>
    <col min="44" max="44" width="2.7109375" style="44" customWidth="1"/>
    <col min="45" max="16384" width="9.140625" style="44"/>
  </cols>
  <sheetData>
    <row r="1" spans="1:44" ht="24" customHeight="1" x14ac:dyDescent="0.3">
      <c r="A1" s="45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5"/>
      <c r="R1" s="45"/>
      <c r="S1" s="425" t="s">
        <v>0</v>
      </c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45"/>
    </row>
    <row r="2" spans="1:44" ht="18.600000000000001" customHeight="1" thickBot="1" x14ac:dyDescent="0.35">
      <c r="A2" s="46"/>
      <c r="B2" s="60" t="s">
        <v>146</v>
      </c>
      <c r="C2" s="60">
        <v>12</v>
      </c>
      <c r="D2" s="59"/>
      <c r="E2" s="59"/>
      <c r="F2" s="59"/>
      <c r="G2" s="431" t="s">
        <v>209</v>
      </c>
      <c r="H2" s="431"/>
      <c r="I2" s="431"/>
      <c r="J2" s="431"/>
      <c r="K2" s="431"/>
      <c r="L2" s="431"/>
      <c r="M2" s="431"/>
      <c r="N2" s="59"/>
      <c r="O2" s="59"/>
      <c r="P2" s="59"/>
      <c r="Q2" s="46"/>
      <c r="R2" s="46"/>
      <c r="S2" s="157" t="s">
        <v>310</v>
      </c>
      <c r="T2" s="25" t="s">
        <v>1</v>
      </c>
      <c r="U2" s="25"/>
      <c r="V2" s="25"/>
      <c r="W2" s="25"/>
      <c r="X2" s="25"/>
      <c r="Y2" s="25" t="s">
        <v>2</v>
      </c>
      <c r="Z2" s="25"/>
      <c r="AA2" s="157" t="s">
        <v>4</v>
      </c>
      <c r="AB2" s="157" t="s">
        <v>8</v>
      </c>
      <c r="AC2" s="157" t="s">
        <v>9</v>
      </c>
      <c r="AD2" s="157" t="s">
        <v>10</v>
      </c>
      <c r="AE2" s="423" t="s">
        <v>129</v>
      </c>
      <c r="AF2" s="423"/>
      <c r="AG2" s="157" t="s">
        <v>3</v>
      </c>
      <c r="AH2" s="157" t="s">
        <v>130</v>
      </c>
      <c r="AI2" s="157" t="s">
        <v>5</v>
      </c>
      <c r="AJ2" s="157" t="s">
        <v>7</v>
      </c>
      <c r="AK2" s="157" t="s">
        <v>6</v>
      </c>
      <c r="AL2" s="157" t="s">
        <v>131</v>
      </c>
      <c r="AM2" s="41"/>
      <c r="AN2" s="42"/>
      <c r="AO2" s="42"/>
      <c r="AP2" s="43"/>
      <c r="AQ2" s="43"/>
      <c r="AR2" s="45"/>
    </row>
    <row r="3" spans="1:44" ht="18.75" thickBot="1" x14ac:dyDescent="0.3">
      <c r="A3" s="46"/>
      <c r="B3" s="14" t="s">
        <v>151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16" t="str">
        <f>"Week "&amp;TEXT(C2-1,"##")</f>
        <v>Week 11</v>
      </c>
      <c r="Q3" s="46"/>
      <c r="R3" s="46"/>
      <c r="S3" s="94">
        <v>7.5</v>
      </c>
      <c r="T3" s="106" t="s">
        <v>16</v>
      </c>
      <c r="U3" s="107"/>
      <c r="V3" s="106"/>
      <c r="W3" s="106"/>
      <c r="X3" s="108"/>
      <c r="Y3" s="106" t="s">
        <v>17</v>
      </c>
      <c r="Z3" s="58"/>
      <c r="AA3" s="58">
        <v>10.5</v>
      </c>
      <c r="AB3" s="58">
        <v>6</v>
      </c>
      <c r="AC3" s="58">
        <v>3</v>
      </c>
      <c r="AD3" s="58">
        <v>1</v>
      </c>
      <c r="AE3" s="413">
        <f t="shared" ref="AE3:AE10" si="0">+(AB3*2+AD3)/(2*AA3)</f>
        <v>0.61904761904761907</v>
      </c>
      <c r="AF3" s="413"/>
      <c r="AG3" s="58">
        <v>0</v>
      </c>
      <c r="AH3" s="58">
        <v>0</v>
      </c>
      <c r="AI3" s="58">
        <v>15</v>
      </c>
      <c r="AJ3" s="58">
        <v>0</v>
      </c>
      <c r="AK3" s="58">
        <v>4</v>
      </c>
      <c r="AL3" s="79">
        <f t="shared" ref="AL3:AL10" si="1">+AI3/AA3</f>
        <v>1.4285714285714286</v>
      </c>
      <c r="AM3" s="18"/>
      <c r="AN3" s="18"/>
      <c r="AQ3" s="43"/>
      <c r="AR3" s="45"/>
    </row>
    <row r="4" spans="1:44" ht="18" x14ac:dyDescent="0.25">
      <c r="A4" s="46"/>
      <c r="B4" s="19">
        <v>5</v>
      </c>
      <c r="C4" s="20" t="s">
        <v>173</v>
      </c>
      <c r="D4" s="42"/>
      <c r="E4" s="20"/>
      <c r="F4" s="42"/>
      <c r="G4" s="19">
        <v>8</v>
      </c>
      <c r="H4" s="19">
        <v>2</v>
      </c>
      <c r="I4" s="19">
        <v>2</v>
      </c>
      <c r="J4" s="19">
        <f t="shared" ref="J4:J11" si="2">2*G4+I4</f>
        <v>18</v>
      </c>
      <c r="K4" s="91">
        <f t="shared" ref="K4:K11" si="3">+J4/((G4+H4+I4)*2)</f>
        <v>0.75</v>
      </c>
      <c r="L4" s="19">
        <f>+$AN$26</f>
        <v>40</v>
      </c>
      <c r="M4" s="19">
        <v>20</v>
      </c>
      <c r="N4" s="19">
        <f>+$AO$26</f>
        <v>62</v>
      </c>
      <c r="O4" s="19">
        <f>+$AQ$26</f>
        <v>14</v>
      </c>
      <c r="P4" s="19">
        <v>1</v>
      </c>
      <c r="Q4" s="51"/>
      <c r="R4" s="46"/>
      <c r="S4" s="94">
        <v>7.5</v>
      </c>
      <c r="T4" s="106" t="s">
        <v>180</v>
      </c>
      <c r="U4" s="107"/>
      <c r="V4" s="106"/>
      <c r="W4" s="106"/>
      <c r="X4" s="108"/>
      <c r="Y4" s="106" t="s">
        <v>173</v>
      </c>
      <c r="Z4" s="58"/>
      <c r="AA4" s="58">
        <v>11</v>
      </c>
      <c r="AB4" s="58">
        <v>7</v>
      </c>
      <c r="AC4" s="58">
        <v>2</v>
      </c>
      <c r="AD4" s="58">
        <v>2</v>
      </c>
      <c r="AE4" s="411">
        <f t="shared" si="0"/>
        <v>0.72727272727272729</v>
      </c>
      <c r="AF4" s="411"/>
      <c r="AG4" s="58">
        <v>0</v>
      </c>
      <c r="AH4" s="58">
        <v>3</v>
      </c>
      <c r="AI4" s="58">
        <v>19</v>
      </c>
      <c r="AJ4" s="58">
        <v>0</v>
      </c>
      <c r="AK4" s="58">
        <v>2</v>
      </c>
      <c r="AL4" s="79">
        <f t="shared" si="1"/>
        <v>1.7272727272727273</v>
      </c>
      <c r="AM4" s="18"/>
      <c r="AN4" s="18"/>
      <c r="AQ4" s="43"/>
      <c r="AR4" s="45"/>
    </row>
    <row r="5" spans="1:44" ht="18" x14ac:dyDescent="0.25">
      <c r="A5" s="46"/>
      <c r="B5" s="19">
        <v>8</v>
      </c>
      <c r="C5" s="20" t="s">
        <v>23</v>
      </c>
      <c r="D5" s="42"/>
      <c r="E5" s="42"/>
      <c r="F5" s="42"/>
      <c r="G5" s="19">
        <v>7</v>
      </c>
      <c r="H5" s="19">
        <v>4</v>
      </c>
      <c r="I5" s="19">
        <v>1</v>
      </c>
      <c r="J5" s="19">
        <f t="shared" si="2"/>
        <v>15</v>
      </c>
      <c r="K5" s="91">
        <f t="shared" si="3"/>
        <v>0.625</v>
      </c>
      <c r="L5" s="19">
        <f>+$AN$62</f>
        <v>36</v>
      </c>
      <c r="M5" s="19">
        <v>32</v>
      </c>
      <c r="N5" s="19">
        <f>+$AO$62</f>
        <v>56</v>
      </c>
      <c r="O5" s="19">
        <f>+$AQ$62</f>
        <v>12</v>
      </c>
      <c r="P5" s="19">
        <v>2</v>
      </c>
      <c r="Q5" s="51"/>
      <c r="R5" s="46"/>
      <c r="S5" s="94">
        <v>8</v>
      </c>
      <c r="T5" s="106" t="s">
        <v>18</v>
      </c>
      <c r="U5" s="107"/>
      <c r="V5" s="106"/>
      <c r="W5" s="106"/>
      <c r="X5" s="108"/>
      <c r="Y5" s="106" t="s">
        <v>177</v>
      </c>
      <c r="Z5" s="58"/>
      <c r="AA5" s="58">
        <v>12</v>
      </c>
      <c r="AB5" s="58">
        <v>4</v>
      </c>
      <c r="AC5" s="58">
        <v>4</v>
      </c>
      <c r="AD5" s="58">
        <v>4</v>
      </c>
      <c r="AE5" s="411">
        <f t="shared" si="0"/>
        <v>0.5</v>
      </c>
      <c r="AF5" s="411"/>
      <c r="AG5" s="58">
        <v>0</v>
      </c>
      <c r="AH5" s="58">
        <v>0</v>
      </c>
      <c r="AI5" s="58">
        <v>25</v>
      </c>
      <c r="AJ5" s="58">
        <v>1</v>
      </c>
      <c r="AK5" s="58">
        <v>2</v>
      </c>
      <c r="AL5" s="79">
        <f t="shared" si="1"/>
        <v>2.0833333333333335</v>
      </c>
      <c r="AM5" s="18"/>
      <c r="AN5" s="18"/>
      <c r="AQ5" s="43"/>
      <c r="AR5" s="45"/>
    </row>
    <row r="6" spans="1:44" ht="18" x14ac:dyDescent="0.25">
      <c r="A6" s="46"/>
      <c r="B6" s="19">
        <v>3</v>
      </c>
      <c r="C6" s="20" t="s">
        <v>53</v>
      </c>
      <c r="D6" s="42"/>
      <c r="E6" s="20"/>
      <c r="F6" s="42"/>
      <c r="G6" s="19">
        <v>6</v>
      </c>
      <c r="H6" s="19">
        <v>5</v>
      </c>
      <c r="I6" s="19">
        <v>1</v>
      </c>
      <c r="J6" s="19">
        <f t="shared" si="2"/>
        <v>13</v>
      </c>
      <c r="K6" s="91">
        <f t="shared" si="3"/>
        <v>0.54166666666666663</v>
      </c>
      <c r="L6" s="19">
        <f>+$AA$50</f>
        <v>37</v>
      </c>
      <c r="M6" s="19">
        <v>35</v>
      </c>
      <c r="N6" s="19">
        <f>+$AB$50</f>
        <v>55</v>
      </c>
      <c r="O6" s="19">
        <f>+$AD$50</f>
        <v>18</v>
      </c>
      <c r="P6" s="19">
        <v>3</v>
      </c>
      <c r="Q6" s="51"/>
      <c r="R6" s="46"/>
      <c r="S6" s="94">
        <v>7.5</v>
      </c>
      <c r="T6" s="106" t="s">
        <v>149</v>
      </c>
      <c r="U6" s="107"/>
      <c r="V6" s="106"/>
      <c r="W6" s="106"/>
      <c r="X6" s="108"/>
      <c r="Y6" s="106" t="s">
        <v>23</v>
      </c>
      <c r="Z6" s="58"/>
      <c r="AA6" s="58">
        <v>11</v>
      </c>
      <c r="AB6" s="58">
        <v>6</v>
      </c>
      <c r="AC6" s="58">
        <v>4</v>
      </c>
      <c r="AD6" s="58">
        <v>1</v>
      </c>
      <c r="AE6" s="411">
        <f t="shared" si="0"/>
        <v>0.59090909090909094</v>
      </c>
      <c r="AF6" s="411"/>
      <c r="AG6" s="58">
        <v>0</v>
      </c>
      <c r="AH6" s="58">
        <v>1</v>
      </c>
      <c r="AI6" s="58">
        <v>31</v>
      </c>
      <c r="AJ6" s="58">
        <v>0</v>
      </c>
      <c r="AK6" s="58">
        <v>1</v>
      </c>
      <c r="AL6" s="79">
        <f t="shared" si="1"/>
        <v>2.8181818181818183</v>
      </c>
      <c r="AM6" s="18"/>
      <c r="AN6" s="18"/>
      <c r="AQ6" s="43"/>
      <c r="AR6" s="45"/>
    </row>
    <row r="7" spans="1:44" ht="18" x14ac:dyDescent="0.25">
      <c r="A7" s="46"/>
      <c r="B7" s="19">
        <v>7</v>
      </c>
      <c r="C7" s="20" t="s">
        <v>86</v>
      </c>
      <c r="D7" s="42"/>
      <c r="E7" s="20"/>
      <c r="F7" s="42"/>
      <c r="G7" s="19">
        <v>6</v>
      </c>
      <c r="H7" s="19">
        <v>5</v>
      </c>
      <c r="I7" s="19">
        <v>1</v>
      </c>
      <c r="J7" s="19">
        <f t="shared" si="2"/>
        <v>13</v>
      </c>
      <c r="K7" s="91">
        <f t="shared" si="3"/>
        <v>0.54166666666666663</v>
      </c>
      <c r="L7" s="19">
        <f>+$AN$50</f>
        <v>30</v>
      </c>
      <c r="M7" s="19">
        <v>20</v>
      </c>
      <c r="N7" s="19">
        <f>+$AO$50</f>
        <v>49</v>
      </c>
      <c r="O7" s="19">
        <f>+$AQ$50</f>
        <v>16</v>
      </c>
      <c r="P7" s="19">
        <v>3</v>
      </c>
      <c r="Q7" s="51"/>
      <c r="R7" s="46"/>
      <c r="S7" s="94">
        <v>7</v>
      </c>
      <c r="T7" s="106" t="s">
        <v>24</v>
      </c>
      <c r="U7" s="107"/>
      <c r="V7" s="106"/>
      <c r="W7" s="106"/>
      <c r="X7" s="108"/>
      <c r="Y7" s="106" t="s">
        <v>25</v>
      </c>
      <c r="Z7" s="58"/>
      <c r="AA7" s="58">
        <v>12</v>
      </c>
      <c r="AB7" s="58">
        <v>6</v>
      </c>
      <c r="AC7" s="58">
        <v>5</v>
      </c>
      <c r="AD7" s="58">
        <v>1</v>
      </c>
      <c r="AE7" s="411">
        <f t="shared" si="0"/>
        <v>0.54166666666666663</v>
      </c>
      <c r="AF7" s="411"/>
      <c r="AG7" s="58">
        <v>0</v>
      </c>
      <c r="AH7" s="58">
        <v>0</v>
      </c>
      <c r="AI7" s="58">
        <v>34</v>
      </c>
      <c r="AJ7" s="58">
        <v>1</v>
      </c>
      <c r="AK7" s="58">
        <v>1</v>
      </c>
      <c r="AL7" s="79">
        <f t="shared" si="1"/>
        <v>2.8333333333333335</v>
      </c>
      <c r="AM7" s="18"/>
      <c r="AN7" s="18"/>
      <c r="AQ7" s="43"/>
      <c r="AR7" s="45"/>
    </row>
    <row r="8" spans="1:44" ht="18" x14ac:dyDescent="0.25">
      <c r="A8" s="46"/>
      <c r="B8" s="19">
        <v>2</v>
      </c>
      <c r="C8" s="20" t="s">
        <v>172</v>
      </c>
      <c r="D8" s="42"/>
      <c r="E8" s="42"/>
      <c r="F8" s="42"/>
      <c r="G8" s="19">
        <v>4</v>
      </c>
      <c r="H8" s="19">
        <v>4</v>
      </c>
      <c r="I8" s="19">
        <v>4</v>
      </c>
      <c r="J8" s="19">
        <f t="shared" si="2"/>
        <v>12</v>
      </c>
      <c r="K8" s="91">
        <f t="shared" si="3"/>
        <v>0.5</v>
      </c>
      <c r="L8" s="19">
        <f>+$AA$38</f>
        <v>30</v>
      </c>
      <c r="M8" s="19">
        <v>26</v>
      </c>
      <c r="N8" s="19">
        <f>+$AB$38</f>
        <v>40</v>
      </c>
      <c r="O8" s="19">
        <f>+$AD$38</f>
        <v>16</v>
      </c>
      <c r="P8" s="19">
        <v>5</v>
      </c>
      <c r="Q8" s="51"/>
      <c r="R8" s="46"/>
      <c r="S8" s="94">
        <v>8</v>
      </c>
      <c r="T8" s="106" t="s">
        <v>126</v>
      </c>
      <c r="U8" s="107"/>
      <c r="V8" s="106"/>
      <c r="W8" s="106"/>
      <c r="X8" s="108"/>
      <c r="Y8" s="106" t="s">
        <v>21</v>
      </c>
      <c r="Z8" s="58"/>
      <c r="AA8" s="58">
        <v>12</v>
      </c>
      <c r="AB8" s="58">
        <v>3</v>
      </c>
      <c r="AC8" s="58">
        <v>8</v>
      </c>
      <c r="AD8" s="58">
        <v>1</v>
      </c>
      <c r="AE8" s="411">
        <f t="shared" si="0"/>
        <v>0.29166666666666669</v>
      </c>
      <c r="AF8" s="411"/>
      <c r="AG8" s="58">
        <v>0</v>
      </c>
      <c r="AH8" s="58">
        <v>0</v>
      </c>
      <c r="AI8" s="58">
        <v>37</v>
      </c>
      <c r="AJ8" s="58">
        <v>0</v>
      </c>
      <c r="AK8" s="58">
        <v>0</v>
      </c>
      <c r="AL8" s="79">
        <f t="shared" si="1"/>
        <v>3.0833333333333335</v>
      </c>
      <c r="AM8" s="18"/>
      <c r="AN8" s="18"/>
      <c r="AQ8" s="43"/>
      <c r="AR8" s="45"/>
    </row>
    <row r="9" spans="1:44" ht="18" x14ac:dyDescent="0.25">
      <c r="A9" s="46"/>
      <c r="B9" s="19">
        <v>6</v>
      </c>
      <c r="C9" s="20" t="s">
        <v>15</v>
      </c>
      <c r="D9" s="42"/>
      <c r="E9" s="20"/>
      <c r="F9" s="42"/>
      <c r="G9" s="19">
        <v>3</v>
      </c>
      <c r="H9" s="19">
        <v>4</v>
      </c>
      <c r="I9" s="19">
        <v>5</v>
      </c>
      <c r="J9" s="19">
        <f t="shared" si="2"/>
        <v>11</v>
      </c>
      <c r="K9" s="91">
        <f t="shared" si="3"/>
        <v>0.45833333333333331</v>
      </c>
      <c r="L9" s="19">
        <f>+$AN$38</f>
        <v>40</v>
      </c>
      <c r="M9" s="19">
        <v>40</v>
      </c>
      <c r="N9" s="19">
        <f>+$AO$38</f>
        <v>57</v>
      </c>
      <c r="O9" s="19">
        <f>+$AQ$38</f>
        <v>10</v>
      </c>
      <c r="P9" s="19">
        <v>6</v>
      </c>
      <c r="Q9" s="51"/>
      <c r="R9" s="46"/>
      <c r="S9" s="94">
        <v>7</v>
      </c>
      <c r="T9" s="106" t="s">
        <v>22</v>
      </c>
      <c r="U9" s="107"/>
      <c r="V9" s="106"/>
      <c r="W9" s="106"/>
      <c r="X9" s="108"/>
      <c r="Y9" s="106" t="s">
        <v>15</v>
      </c>
      <c r="Z9" s="58"/>
      <c r="AA9" s="58">
        <v>11</v>
      </c>
      <c r="AB9" s="58">
        <v>3</v>
      </c>
      <c r="AC9" s="58">
        <v>4</v>
      </c>
      <c r="AD9" s="58">
        <v>4</v>
      </c>
      <c r="AE9" s="411">
        <f t="shared" si="0"/>
        <v>0.45454545454545453</v>
      </c>
      <c r="AF9" s="411"/>
      <c r="AG9" s="58">
        <v>0</v>
      </c>
      <c r="AH9" s="58">
        <v>1</v>
      </c>
      <c r="AI9" s="58">
        <v>37</v>
      </c>
      <c r="AJ9" s="58">
        <v>0</v>
      </c>
      <c r="AK9" s="58">
        <v>0</v>
      </c>
      <c r="AL9" s="79">
        <f t="shared" si="1"/>
        <v>3.3636363636363638</v>
      </c>
      <c r="AM9" s="18"/>
      <c r="AN9" s="18"/>
      <c r="AQ9" s="43"/>
      <c r="AR9" s="45"/>
    </row>
    <row r="10" spans="1:44" ht="18" x14ac:dyDescent="0.25">
      <c r="A10" s="51"/>
      <c r="B10" s="19">
        <v>4</v>
      </c>
      <c r="C10" s="20" t="s">
        <v>21</v>
      </c>
      <c r="D10" s="42"/>
      <c r="E10" s="20"/>
      <c r="F10" s="42"/>
      <c r="G10" s="19">
        <v>3</v>
      </c>
      <c r="H10" s="19">
        <v>8</v>
      </c>
      <c r="I10" s="19">
        <v>1</v>
      </c>
      <c r="J10" s="19">
        <f t="shared" si="2"/>
        <v>7</v>
      </c>
      <c r="K10" s="91">
        <f t="shared" si="3"/>
        <v>0.29166666666666669</v>
      </c>
      <c r="L10" s="19">
        <f>+$AA$62</f>
        <v>15</v>
      </c>
      <c r="M10" s="19">
        <v>37</v>
      </c>
      <c r="N10" s="19">
        <f>+$AB$62</f>
        <v>16</v>
      </c>
      <c r="O10" s="19">
        <f>+$AD$62</f>
        <v>12</v>
      </c>
      <c r="P10" s="19">
        <v>7</v>
      </c>
      <c r="Q10" s="51"/>
      <c r="R10" s="51"/>
      <c r="S10" s="94">
        <v>7.5</v>
      </c>
      <c r="T10" s="106" t="s">
        <v>127</v>
      </c>
      <c r="U10" s="107"/>
      <c r="V10" s="106"/>
      <c r="W10" s="106"/>
      <c r="X10" s="108"/>
      <c r="Y10" s="106" t="s">
        <v>19</v>
      </c>
      <c r="Z10" s="58"/>
      <c r="AA10" s="58">
        <v>12</v>
      </c>
      <c r="AB10" s="58">
        <v>2</v>
      </c>
      <c r="AC10" s="58">
        <v>7</v>
      </c>
      <c r="AD10" s="58">
        <v>3</v>
      </c>
      <c r="AE10" s="411">
        <f t="shared" si="0"/>
        <v>0.29166666666666669</v>
      </c>
      <c r="AF10" s="411"/>
      <c r="AG10" s="58">
        <v>0</v>
      </c>
      <c r="AH10" s="58">
        <v>1</v>
      </c>
      <c r="AI10" s="58">
        <v>44</v>
      </c>
      <c r="AJ10" s="58">
        <v>1</v>
      </c>
      <c r="AK10" s="58">
        <v>0</v>
      </c>
      <c r="AL10" s="79">
        <f t="shared" si="1"/>
        <v>3.6666666666666665</v>
      </c>
      <c r="AM10" s="18"/>
      <c r="AN10" s="18"/>
      <c r="AQ10" s="43"/>
      <c r="AR10" s="45"/>
    </row>
    <row r="11" spans="1:44" ht="18.75" thickBot="1" x14ac:dyDescent="0.3">
      <c r="A11" s="51"/>
      <c r="B11" s="19">
        <v>1</v>
      </c>
      <c r="C11" s="20" t="s">
        <v>51</v>
      </c>
      <c r="D11" s="42"/>
      <c r="E11" s="42"/>
      <c r="F11" s="42"/>
      <c r="G11" s="19">
        <v>2</v>
      </c>
      <c r="H11" s="19">
        <v>7</v>
      </c>
      <c r="I11" s="19">
        <v>3</v>
      </c>
      <c r="J11" s="19">
        <f t="shared" si="2"/>
        <v>7</v>
      </c>
      <c r="K11" s="91">
        <f t="shared" si="3"/>
        <v>0.29166666666666669</v>
      </c>
      <c r="L11" s="19">
        <f>+$AA$26</f>
        <v>27</v>
      </c>
      <c r="M11" s="19">
        <v>45</v>
      </c>
      <c r="N11" s="19">
        <f>+$AB$26</f>
        <v>35</v>
      </c>
      <c r="O11" s="19">
        <f>+$AD$26</f>
        <v>4</v>
      </c>
      <c r="P11" s="19">
        <v>8</v>
      </c>
      <c r="Q11" s="51"/>
      <c r="R11" s="51"/>
      <c r="S11" s="72"/>
      <c r="T11" s="41" t="s">
        <v>26</v>
      </c>
      <c r="V11" s="41"/>
      <c r="W11" s="41"/>
      <c r="X11" s="42"/>
      <c r="Y11" s="41"/>
      <c r="Z11" s="43"/>
      <c r="AA11" s="43">
        <f>+AA123</f>
        <v>4.5</v>
      </c>
      <c r="AB11" s="43">
        <f>+AB123</f>
        <v>2</v>
      </c>
      <c r="AC11" s="43">
        <f>+AC123</f>
        <v>2</v>
      </c>
      <c r="AD11" s="43">
        <f>+AD123</f>
        <v>1</v>
      </c>
      <c r="AE11" s="411">
        <f>+AE123</f>
        <v>0.55555555555555558</v>
      </c>
      <c r="AF11" s="411"/>
      <c r="AG11" s="43">
        <f t="shared" ref="AG11:AL11" si="4">+AG123</f>
        <v>2</v>
      </c>
      <c r="AH11" s="43">
        <f t="shared" si="4"/>
        <v>0</v>
      </c>
      <c r="AI11" s="43">
        <f t="shared" si="4"/>
        <v>10</v>
      </c>
      <c r="AJ11" s="43">
        <f t="shared" si="4"/>
        <v>0</v>
      </c>
      <c r="AK11" s="43">
        <f t="shared" si="4"/>
        <v>0</v>
      </c>
      <c r="AL11" s="57">
        <f t="shared" si="4"/>
        <v>2.2222222222222223</v>
      </c>
      <c r="AM11" s="41"/>
      <c r="AN11" s="42"/>
      <c r="AQ11" s="42"/>
      <c r="AR11" s="45"/>
    </row>
    <row r="12" spans="1:44" ht="18" x14ac:dyDescent="0.25">
      <c r="A12" s="51"/>
      <c r="B12" s="21"/>
      <c r="C12" s="21"/>
      <c r="D12" s="21"/>
      <c r="E12" s="22"/>
      <c r="F12" s="21"/>
      <c r="G12" s="23">
        <f>SUM(G4:G11)</f>
        <v>39</v>
      </c>
      <c r="H12" s="23">
        <f>SUM(H4:H11)</f>
        <v>39</v>
      </c>
      <c r="I12" s="23">
        <f>SUM(I4:I11)</f>
        <v>18</v>
      </c>
      <c r="J12" s="23"/>
      <c r="K12" s="23"/>
      <c r="L12" s="23">
        <f>SUM(L4:L11)</f>
        <v>255</v>
      </c>
      <c r="M12" s="23">
        <f>SUM(M4:M11)</f>
        <v>255</v>
      </c>
      <c r="N12" s="23">
        <f>SUM(N4:N11)</f>
        <v>370</v>
      </c>
      <c r="O12" s="23">
        <f>SUM(O4:O11)</f>
        <v>102</v>
      </c>
      <c r="P12" s="23"/>
      <c r="Q12" s="51"/>
      <c r="R12" s="51"/>
      <c r="S12" s="84"/>
      <c r="T12" s="84"/>
      <c r="U12" s="83" t="s">
        <v>27</v>
      </c>
      <c r="V12" s="84"/>
      <c r="W12" s="84"/>
      <c r="X12" s="84"/>
      <c r="Y12" s="83"/>
      <c r="Z12" s="68"/>
      <c r="AA12" s="68">
        <f t="shared" ref="AA12:AD12" si="5">SUM(AA3:AA11)</f>
        <v>96</v>
      </c>
      <c r="AB12" s="68">
        <f t="shared" si="5"/>
        <v>39</v>
      </c>
      <c r="AC12" s="68">
        <f t="shared" si="5"/>
        <v>39</v>
      </c>
      <c r="AD12" s="68">
        <f t="shared" si="5"/>
        <v>18</v>
      </c>
      <c r="AE12" s="68"/>
      <c r="AF12" s="68"/>
      <c r="AG12" s="68">
        <f t="shared" ref="AG12:AK12" si="6">SUM(AG3:AG11)</f>
        <v>2</v>
      </c>
      <c r="AH12" s="68">
        <f t="shared" si="6"/>
        <v>6</v>
      </c>
      <c r="AI12" s="68">
        <f t="shared" si="6"/>
        <v>252</v>
      </c>
      <c r="AJ12" s="68">
        <f t="shared" si="6"/>
        <v>3</v>
      </c>
      <c r="AK12" s="68">
        <f t="shared" si="6"/>
        <v>10</v>
      </c>
      <c r="AL12" s="85">
        <f>+AI12/AA12</f>
        <v>2.625</v>
      </c>
      <c r="AM12" s="18"/>
      <c r="AN12" s="18"/>
      <c r="AQ12" s="18"/>
      <c r="AR12" s="45"/>
    </row>
    <row r="13" spans="1:44" ht="15.75" x14ac:dyDescent="0.25">
      <c r="A13" s="54"/>
      <c r="B13" s="1"/>
      <c r="C13" s="1"/>
      <c r="D13" s="1"/>
      <c r="P13" s="1"/>
      <c r="Q13" s="54"/>
      <c r="R13" s="54"/>
      <c r="AR13" s="45"/>
    </row>
    <row r="14" spans="1:44" ht="15.95" customHeight="1" thickBot="1" x14ac:dyDescent="0.3">
      <c r="A14" s="54"/>
      <c r="B14" s="62" t="str">
        <f>"Summary for Week "&amp;TEXT(C2,"##")&amp;":"</f>
        <v>Summary for Week 12:</v>
      </c>
      <c r="C14" s="2"/>
      <c r="D14" s="2"/>
      <c r="E14" s="424">
        <v>44235</v>
      </c>
      <c r="F14" s="424"/>
      <c r="G14" s="8" t="s">
        <v>128</v>
      </c>
      <c r="H14" s="8" t="s">
        <v>33</v>
      </c>
      <c r="I14" s="8" t="s">
        <v>170</v>
      </c>
      <c r="J14" s="3"/>
      <c r="K14" s="3"/>
      <c r="L14" s="8" t="s">
        <v>169</v>
      </c>
      <c r="M14" s="3"/>
      <c r="N14" s="3"/>
      <c r="O14" s="3"/>
      <c r="P14" s="3"/>
      <c r="Q14" s="54"/>
      <c r="R14" s="54"/>
      <c r="S14" s="43" t="s">
        <v>310</v>
      </c>
      <c r="T14" s="41" t="s">
        <v>152</v>
      </c>
      <c r="U14" s="41"/>
      <c r="V14" s="41"/>
      <c r="W14" s="41"/>
      <c r="X14" s="41" t="s">
        <v>311</v>
      </c>
      <c r="Y14" s="25" t="s">
        <v>29</v>
      </c>
      <c r="Z14" s="43" t="s">
        <v>4</v>
      </c>
      <c r="AA14" s="43" t="s">
        <v>30</v>
      </c>
      <c r="AB14" s="43" t="s">
        <v>31</v>
      </c>
      <c r="AC14" s="43" t="s">
        <v>32</v>
      </c>
      <c r="AD14" s="43" t="s">
        <v>3</v>
      </c>
      <c r="AE14" s="42"/>
      <c r="AF14" s="43" t="s">
        <v>310</v>
      </c>
      <c r="AG14" s="41" t="s">
        <v>152</v>
      </c>
      <c r="AH14" s="41"/>
      <c r="AI14" s="41"/>
      <c r="AJ14" s="41"/>
      <c r="AK14" s="41" t="s">
        <v>311</v>
      </c>
      <c r="AL14" s="25" t="s">
        <v>29</v>
      </c>
      <c r="AM14" s="43" t="s">
        <v>4</v>
      </c>
      <c r="AN14" s="43" t="s">
        <v>30</v>
      </c>
      <c r="AO14" s="43" t="s">
        <v>31</v>
      </c>
      <c r="AP14" s="43" t="s">
        <v>32</v>
      </c>
      <c r="AQ14" s="43" t="s">
        <v>3</v>
      </c>
      <c r="AR14" s="45"/>
    </row>
    <row r="15" spans="1:44" ht="15.95" customHeight="1" x14ac:dyDescent="0.25">
      <c r="A15" s="54"/>
      <c r="B15" s="50" t="s">
        <v>56</v>
      </c>
      <c r="C15" s="20" t="s">
        <v>181</v>
      </c>
      <c r="D15" s="42"/>
      <c r="E15" s="41"/>
      <c r="F15" s="41"/>
      <c r="G15" s="19">
        <v>4</v>
      </c>
      <c r="H15" s="43">
        <v>1</v>
      </c>
      <c r="I15" s="41" t="s">
        <v>72</v>
      </c>
      <c r="J15" s="41"/>
      <c r="K15" s="41"/>
      <c r="L15" s="41" t="s">
        <v>523</v>
      </c>
      <c r="M15" s="41"/>
      <c r="N15" s="41"/>
      <c r="O15" s="41"/>
      <c r="P15" s="41"/>
      <c r="Q15" s="54"/>
      <c r="R15" s="54"/>
      <c r="S15" s="28" t="s">
        <v>51</v>
      </c>
      <c r="T15" s="28"/>
      <c r="U15" s="28"/>
      <c r="V15" s="28"/>
      <c r="W15" s="28"/>
      <c r="X15" s="30" t="s">
        <v>52</v>
      </c>
      <c r="Z15" s="68">
        <v>27</v>
      </c>
      <c r="AA15" s="31">
        <v>9</v>
      </c>
      <c r="AB15" s="31">
        <v>8</v>
      </c>
      <c r="AC15" s="68">
        <f t="shared" ref="AC15" si="7">+AA15+AB15</f>
        <v>17</v>
      </c>
      <c r="AD15" s="31">
        <v>0</v>
      </c>
      <c r="AE15" s="27"/>
      <c r="AF15" s="28" t="s">
        <v>173</v>
      </c>
      <c r="AG15" s="28"/>
      <c r="AH15" s="28"/>
      <c r="AI15" s="28"/>
      <c r="AJ15" s="29"/>
      <c r="AK15" s="30" t="s">
        <v>178</v>
      </c>
      <c r="AM15" s="68">
        <v>9</v>
      </c>
      <c r="AN15" s="68">
        <v>10</v>
      </c>
      <c r="AO15" s="31">
        <v>3</v>
      </c>
      <c r="AP15" s="68">
        <f t="shared" ref="AP15:AP25" si="8">+AN15+AO15</f>
        <v>13</v>
      </c>
      <c r="AQ15" s="31">
        <v>2</v>
      </c>
      <c r="AR15" s="45"/>
    </row>
    <row r="16" spans="1:44" ht="15.95" customHeight="1" x14ac:dyDescent="0.25">
      <c r="A16" s="54"/>
      <c r="B16" s="43" t="s">
        <v>36</v>
      </c>
      <c r="C16" s="41"/>
      <c r="D16" s="65" t="s">
        <v>190</v>
      </c>
      <c r="E16" s="41"/>
      <c r="F16" s="41"/>
      <c r="G16" s="19"/>
      <c r="H16" s="43">
        <v>1</v>
      </c>
      <c r="I16" s="41" t="s">
        <v>192</v>
      </c>
      <c r="J16" s="41"/>
      <c r="K16" s="41"/>
      <c r="L16" s="41" t="s">
        <v>282</v>
      </c>
      <c r="M16" s="41"/>
      <c r="N16" s="41"/>
      <c r="O16" s="41"/>
      <c r="P16" s="41"/>
      <c r="Q16" s="54"/>
      <c r="R16" s="54"/>
      <c r="S16" s="94">
        <v>8.5</v>
      </c>
      <c r="T16" s="41" t="s">
        <v>72</v>
      </c>
      <c r="U16" s="41"/>
      <c r="V16" s="41"/>
      <c r="W16" s="41"/>
      <c r="X16" s="43">
        <v>13</v>
      </c>
      <c r="Y16" s="47" t="s">
        <v>306</v>
      </c>
      <c r="Z16" s="58">
        <v>10</v>
      </c>
      <c r="AA16" s="93">
        <v>6</v>
      </c>
      <c r="AB16" s="93">
        <v>6</v>
      </c>
      <c r="AC16" s="58">
        <f t="shared" ref="AC16:AC25" si="9">+AA16+AB16</f>
        <v>12</v>
      </c>
      <c r="AD16" s="93">
        <v>0</v>
      </c>
      <c r="AE16" s="27"/>
      <c r="AF16" s="94">
        <v>8.5</v>
      </c>
      <c r="AG16" s="47" t="s">
        <v>158</v>
      </c>
      <c r="AH16" s="47"/>
      <c r="AI16" s="47"/>
      <c r="AJ16" s="64"/>
      <c r="AK16" s="48">
        <v>9</v>
      </c>
      <c r="AL16" s="32" t="s">
        <v>179</v>
      </c>
      <c r="AM16" s="58">
        <v>12</v>
      </c>
      <c r="AN16" s="58">
        <v>17</v>
      </c>
      <c r="AO16" s="93">
        <v>4</v>
      </c>
      <c r="AP16" s="58">
        <f t="shared" si="8"/>
        <v>21</v>
      </c>
      <c r="AQ16" s="93">
        <v>2</v>
      </c>
      <c r="AR16" s="45"/>
    </row>
    <row r="17" spans="1:44" ht="15.95" customHeight="1" x14ac:dyDescent="0.25">
      <c r="A17" s="54"/>
      <c r="B17" s="18"/>
      <c r="C17" s="18"/>
      <c r="D17" s="18"/>
      <c r="E17" s="18"/>
      <c r="F17" s="18"/>
      <c r="G17" s="18"/>
      <c r="H17" s="43">
        <v>1</v>
      </c>
      <c r="I17" s="41" t="s">
        <v>520</v>
      </c>
      <c r="J17" s="41"/>
      <c r="K17" s="41"/>
      <c r="L17" s="41" t="s">
        <v>522</v>
      </c>
      <c r="M17" s="41"/>
      <c r="N17" s="41"/>
      <c r="O17" s="41"/>
      <c r="P17" s="41"/>
      <c r="Q17" s="54"/>
      <c r="R17" s="54"/>
      <c r="S17" s="94">
        <v>7</v>
      </c>
      <c r="T17" s="41" t="s">
        <v>58</v>
      </c>
      <c r="U17" s="41"/>
      <c r="V17" s="41"/>
      <c r="W17" s="41"/>
      <c r="X17" s="43">
        <v>6</v>
      </c>
      <c r="Y17" s="47" t="s">
        <v>306</v>
      </c>
      <c r="Z17" s="58">
        <v>12</v>
      </c>
      <c r="AA17" s="93">
        <v>1</v>
      </c>
      <c r="AB17" s="93">
        <v>6</v>
      </c>
      <c r="AC17" s="58">
        <f t="shared" si="9"/>
        <v>7</v>
      </c>
      <c r="AD17" s="93">
        <v>0</v>
      </c>
      <c r="AE17" s="27"/>
      <c r="AF17" s="94">
        <v>7.5</v>
      </c>
      <c r="AG17" s="47" t="s">
        <v>37</v>
      </c>
      <c r="AH17" s="47"/>
      <c r="AI17" s="47"/>
      <c r="AJ17" s="64"/>
      <c r="AK17" s="48">
        <v>4</v>
      </c>
      <c r="AL17" s="32" t="s">
        <v>179</v>
      </c>
      <c r="AM17" s="58">
        <v>12</v>
      </c>
      <c r="AN17" s="58">
        <v>3</v>
      </c>
      <c r="AO17" s="93">
        <v>12</v>
      </c>
      <c r="AP17" s="58">
        <f t="shared" si="8"/>
        <v>15</v>
      </c>
      <c r="AQ17" s="93">
        <v>2</v>
      </c>
      <c r="AR17" s="45"/>
    </row>
    <row r="18" spans="1:44" ht="15.95" customHeight="1" x14ac:dyDescent="0.25">
      <c r="A18" s="54"/>
      <c r="C18" s="41"/>
      <c r="D18" s="18"/>
      <c r="E18" s="18"/>
      <c r="F18" s="18"/>
      <c r="G18" s="18"/>
      <c r="H18" s="43">
        <v>2</v>
      </c>
      <c r="I18" s="41" t="s">
        <v>520</v>
      </c>
      <c r="J18" s="18"/>
      <c r="K18" s="18"/>
      <c r="L18" s="41" t="s">
        <v>521</v>
      </c>
      <c r="M18" s="41"/>
      <c r="N18" s="41"/>
      <c r="O18" s="18"/>
      <c r="Q18" s="54"/>
      <c r="R18" s="54"/>
      <c r="S18" s="94">
        <v>6.5</v>
      </c>
      <c r="T18" s="41" t="s">
        <v>99</v>
      </c>
      <c r="U18" s="41"/>
      <c r="V18" s="41"/>
      <c r="W18" s="41"/>
      <c r="X18" s="43">
        <v>11</v>
      </c>
      <c r="Y18" s="47" t="s">
        <v>306</v>
      </c>
      <c r="Z18" s="58">
        <v>9</v>
      </c>
      <c r="AA18" s="93">
        <v>3</v>
      </c>
      <c r="AB18" s="93">
        <v>3</v>
      </c>
      <c r="AC18" s="58">
        <f t="shared" si="9"/>
        <v>6</v>
      </c>
      <c r="AD18" s="93">
        <v>2</v>
      </c>
      <c r="AE18" s="27"/>
      <c r="AF18" s="94">
        <v>9</v>
      </c>
      <c r="AG18" s="47" t="s">
        <v>134</v>
      </c>
      <c r="AH18" s="47"/>
      <c r="AI18" s="47"/>
      <c r="AJ18" s="64"/>
      <c r="AK18" s="48">
        <v>3</v>
      </c>
      <c r="AL18" s="32" t="s">
        <v>179</v>
      </c>
      <c r="AM18" s="58">
        <v>10</v>
      </c>
      <c r="AN18" s="58">
        <v>7</v>
      </c>
      <c r="AO18" s="93">
        <v>4</v>
      </c>
      <c r="AP18" s="58">
        <f t="shared" si="8"/>
        <v>11</v>
      </c>
      <c r="AQ18" s="93">
        <v>0</v>
      </c>
      <c r="AR18" s="45"/>
    </row>
    <row r="19" spans="1:44" ht="15.95" customHeight="1" x14ac:dyDescent="0.25">
      <c r="A19" s="54"/>
      <c r="C19" s="18"/>
      <c r="D19" s="18"/>
      <c r="E19" s="18"/>
      <c r="F19" s="18"/>
      <c r="G19" s="18"/>
      <c r="I19" s="41"/>
      <c r="J19" s="18"/>
      <c r="K19" s="18"/>
      <c r="L19" s="41"/>
      <c r="M19" s="41"/>
      <c r="N19" s="41"/>
      <c r="O19" s="41"/>
      <c r="P19" s="41"/>
      <c r="Q19" s="54"/>
      <c r="R19" s="54"/>
      <c r="S19" s="94">
        <v>9</v>
      </c>
      <c r="T19" s="41" t="s">
        <v>117</v>
      </c>
      <c r="U19" s="41"/>
      <c r="V19" s="41"/>
      <c r="W19" s="41"/>
      <c r="X19" s="43">
        <v>4</v>
      </c>
      <c r="Y19" s="47" t="s">
        <v>306</v>
      </c>
      <c r="Z19" s="58">
        <v>6</v>
      </c>
      <c r="AA19" s="93">
        <v>4</v>
      </c>
      <c r="AB19" s="93">
        <v>1</v>
      </c>
      <c r="AC19" s="58">
        <f t="shared" si="9"/>
        <v>5</v>
      </c>
      <c r="AD19" s="93">
        <v>0</v>
      </c>
      <c r="AE19" s="27"/>
      <c r="AF19" s="94">
        <v>8</v>
      </c>
      <c r="AG19" s="47" t="s">
        <v>96</v>
      </c>
      <c r="AH19" s="47"/>
      <c r="AI19" s="47"/>
      <c r="AJ19" s="64"/>
      <c r="AK19" s="48">
        <v>11</v>
      </c>
      <c r="AL19" s="32" t="s">
        <v>179</v>
      </c>
      <c r="AM19" s="58">
        <v>8</v>
      </c>
      <c r="AN19" s="58">
        <v>1</v>
      </c>
      <c r="AO19" s="93">
        <v>8</v>
      </c>
      <c r="AP19" s="58">
        <f t="shared" si="8"/>
        <v>9</v>
      </c>
      <c r="AQ19" s="93">
        <v>0</v>
      </c>
      <c r="AR19" s="45"/>
    </row>
    <row r="20" spans="1:44" ht="15.95" customHeight="1" x14ac:dyDescent="0.25">
      <c r="A20" s="54"/>
      <c r="B20" s="43" t="s">
        <v>60</v>
      </c>
      <c r="C20" s="20" t="s">
        <v>184</v>
      </c>
      <c r="D20" s="42"/>
      <c r="E20" s="41"/>
      <c r="F20" s="41"/>
      <c r="G20" s="19">
        <v>2</v>
      </c>
      <c r="H20" s="43">
        <v>1</v>
      </c>
      <c r="I20" s="41" t="s">
        <v>142</v>
      </c>
      <c r="J20" s="18"/>
      <c r="K20" s="18"/>
      <c r="L20" s="41" t="s">
        <v>55</v>
      </c>
      <c r="M20" s="41"/>
      <c r="N20" s="41"/>
      <c r="O20" s="41"/>
      <c r="P20" s="41"/>
      <c r="Q20" s="54"/>
      <c r="R20" s="54"/>
      <c r="S20" s="94">
        <v>7</v>
      </c>
      <c r="T20" s="41" t="s">
        <v>47</v>
      </c>
      <c r="U20" s="41"/>
      <c r="V20" s="41"/>
      <c r="W20" s="41"/>
      <c r="X20" s="43">
        <v>10</v>
      </c>
      <c r="Y20" s="47" t="s">
        <v>306</v>
      </c>
      <c r="Z20" s="58">
        <v>9</v>
      </c>
      <c r="AA20" s="93">
        <v>3</v>
      </c>
      <c r="AB20" s="93">
        <v>1</v>
      </c>
      <c r="AC20" s="58">
        <f t="shared" si="9"/>
        <v>4</v>
      </c>
      <c r="AD20" s="93">
        <v>0</v>
      </c>
      <c r="AE20" s="27"/>
      <c r="AF20" s="94">
        <v>7.5</v>
      </c>
      <c r="AG20" s="47" t="s">
        <v>57</v>
      </c>
      <c r="AH20" s="47"/>
      <c r="AI20" s="47"/>
      <c r="AJ20" s="64"/>
      <c r="AK20" s="48">
        <v>10</v>
      </c>
      <c r="AL20" s="32" t="s">
        <v>179</v>
      </c>
      <c r="AM20" s="58">
        <v>12</v>
      </c>
      <c r="AN20" s="58">
        <v>1</v>
      </c>
      <c r="AO20" s="93">
        <v>7</v>
      </c>
      <c r="AP20" s="58">
        <f t="shared" si="8"/>
        <v>8</v>
      </c>
      <c r="AQ20" s="93">
        <v>0</v>
      </c>
      <c r="AR20" s="45"/>
    </row>
    <row r="21" spans="1:44" ht="15.95" customHeight="1" x14ac:dyDescent="0.25">
      <c r="A21" s="54"/>
      <c r="B21" s="43" t="s">
        <v>36</v>
      </c>
      <c r="C21" s="41"/>
      <c r="D21" s="65" t="s">
        <v>190</v>
      </c>
      <c r="E21" s="41"/>
      <c r="F21" s="41"/>
      <c r="G21" s="19"/>
      <c r="H21" s="43">
        <v>2</v>
      </c>
      <c r="I21" s="41" t="s">
        <v>39</v>
      </c>
      <c r="J21" s="18"/>
      <c r="K21" s="18"/>
      <c r="L21" s="41"/>
      <c r="M21" s="41" t="s">
        <v>254</v>
      </c>
      <c r="N21" s="41"/>
      <c r="O21" s="41"/>
      <c r="P21" s="41"/>
      <c r="Q21" s="54"/>
      <c r="R21" s="54"/>
      <c r="S21" s="94">
        <v>9</v>
      </c>
      <c r="T21" s="41" t="s">
        <v>133</v>
      </c>
      <c r="U21" s="41"/>
      <c r="V21" s="41"/>
      <c r="W21" s="41"/>
      <c r="X21" s="43">
        <v>7</v>
      </c>
      <c r="Y21" s="47" t="s">
        <v>306</v>
      </c>
      <c r="Z21" s="58">
        <v>5</v>
      </c>
      <c r="AA21" s="93">
        <v>1</v>
      </c>
      <c r="AB21" s="93">
        <v>3</v>
      </c>
      <c r="AC21" s="58">
        <f t="shared" si="9"/>
        <v>4</v>
      </c>
      <c r="AD21" s="93">
        <v>2</v>
      </c>
      <c r="AE21" s="27"/>
      <c r="AF21" s="94">
        <v>7</v>
      </c>
      <c r="AG21" s="47" t="s">
        <v>49</v>
      </c>
      <c r="AH21" s="47"/>
      <c r="AI21" s="47"/>
      <c r="AJ21" s="64"/>
      <c r="AK21" s="48">
        <v>12</v>
      </c>
      <c r="AL21" s="32" t="s">
        <v>179</v>
      </c>
      <c r="AM21" s="58">
        <v>12</v>
      </c>
      <c r="AN21" s="58">
        <v>1</v>
      </c>
      <c r="AO21" s="93">
        <v>6</v>
      </c>
      <c r="AP21" s="58">
        <f t="shared" si="8"/>
        <v>7</v>
      </c>
      <c r="AQ21" s="93">
        <v>2</v>
      </c>
      <c r="AR21" s="45"/>
    </row>
    <row r="22" spans="1:44" ht="15.95" customHeight="1" x14ac:dyDescent="0.25">
      <c r="A22" s="54"/>
      <c r="B22" s="6"/>
      <c r="C22" s="4"/>
      <c r="D22" s="4"/>
      <c r="E22" s="4"/>
      <c r="F22" s="4"/>
      <c r="G22" s="4"/>
      <c r="H22" s="4"/>
      <c r="I22" s="4"/>
      <c r="J22" s="7"/>
      <c r="K22" s="7"/>
      <c r="L22" s="7"/>
      <c r="M22" s="7"/>
      <c r="N22" s="7"/>
      <c r="O22" s="7"/>
      <c r="P22" s="7"/>
      <c r="Q22" s="54"/>
      <c r="R22" s="54"/>
      <c r="S22" s="94">
        <v>7.5</v>
      </c>
      <c r="T22" s="41" t="s">
        <v>66</v>
      </c>
      <c r="U22" s="41"/>
      <c r="V22" s="41"/>
      <c r="W22" s="41"/>
      <c r="X22" s="43">
        <v>3</v>
      </c>
      <c r="Y22" s="47" t="s">
        <v>306</v>
      </c>
      <c r="Z22" s="58">
        <v>10</v>
      </c>
      <c r="AA22" s="93">
        <v>0</v>
      </c>
      <c r="AB22" s="93">
        <v>3</v>
      </c>
      <c r="AC22" s="58">
        <f t="shared" si="9"/>
        <v>3</v>
      </c>
      <c r="AD22" s="93">
        <v>0</v>
      </c>
      <c r="AE22" s="27"/>
      <c r="AF22" s="94">
        <v>7</v>
      </c>
      <c r="AG22" s="47" t="s">
        <v>116</v>
      </c>
      <c r="AH22" s="47"/>
      <c r="AI22" s="47"/>
      <c r="AJ22" s="64"/>
      <c r="AK22" s="48">
        <v>15</v>
      </c>
      <c r="AL22" s="32" t="s">
        <v>179</v>
      </c>
      <c r="AM22" s="58">
        <v>10</v>
      </c>
      <c r="AN22" s="58">
        <v>0</v>
      </c>
      <c r="AO22" s="93">
        <v>5</v>
      </c>
      <c r="AP22" s="58">
        <f t="shared" si="8"/>
        <v>5</v>
      </c>
      <c r="AQ22" s="93">
        <v>0</v>
      </c>
      <c r="AR22" s="5"/>
    </row>
    <row r="23" spans="1:44" ht="15.95" customHeight="1" x14ac:dyDescent="0.25">
      <c r="A23" s="54"/>
      <c r="B23" s="50" t="s">
        <v>65</v>
      </c>
      <c r="C23" s="20" t="s">
        <v>182</v>
      </c>
      <c r="D23" s="18"/>
      <c r="E23" s="41"/>
      <c r="F23" s="41"/>
      <c r="G23" s="19">
        <v>3</v>
      </c>
      <c r="H23" s="43">
        <v>1</v>
      </c>
      <c r="I23" s="41" t="s">
        <v>187</v>
      </c>
      <c r="J23" s="41"/>
      <c r="K23" s="41"/>
      <c r="L23" s="41" t="s">
        <v>512</v>
      </c>
      <c r="M23" s="41"/>
      <c r="N23" s="41"/>
      <c r="O23" s="41"/>
      <c r="P23" s="41"/>
      <c r="Q23" s="54"/>
      <c r="R23" s="54"/>
      <c r="S23" s="94">
        <v>6.5</v>
      </c>
      <c r="T23" s="41" t="s">
        <v>119</v>
      </c>
      <c r="U23" s="41"/>
      <c r="V23" s="41"/>
      <c r="W23" s="41"/>
      <c r="X23" s="43">
        <v>12</v>
      </c>
      <c r="Y23" s="47" t="s">
        <v>306</v>
      </c>
      <c r="Z23" s="58">
        <v>9</v>
      </c>
      <c r="AA23" s="93">
        <v>0</v>
      </c>
      <c r="AB23" s="93">
        <v>2</v>
      </c>
      <c r="AC23" s="58">
        <f t="shared" si="9"/>
        <v>2</v>
      </c>
      <c r="AD23" s="93">
        <v>0</v>
      </c>
      <c r="AE23" s="27"/>
      <c r="AF23" s="94">
        <v>7</v>
      </c>
      <c r="AG23" s="47" t="s">
        <v>64</v>
      </c>
      <c r="AH23" s="47"/>
      <c r="AI23" s="47"/>
      <c r="AJ23" s="64"/>
      <c r="AK23" s="48">
        <v>5</v>
      </c>
      <c r="AL23" s="32" t="s">
        <v>179</v>
      </c>
      <c r="AM23" s="58">
        <v>12</v>
      </c>
      <c r="AN23" s="58">
        <v>0</v>
      </c>
      <c r="AO23" s="93">
        <v>4</v>
      </c>
      <c r="AP23" s="58">
        <f t="shared" si="8"/>
        <v>4</v>
      </c>
      <c r="AQ23" s="93">
        <v>0</v>
      </c>
      <c r="AR23" s="46"/>
    </row>
    <row r="24" spans="1:44" ht="15.95" customHeight="1" x14ac:dyDescent="0.25">
      <c r="A24" s="54"/>
      <c r="B24" s="48" t="s">
        <v>36</v>
      </c>
      <c r="C24" s="65" t="s">
        <v>519</v>
      </c>
      <c r="D24" s="65"/>
      <c r="E24" s="41"/>
      <c r="F24" s="41"/>
      <c r="G24" s="42"/>
      <c r="H24" s="43">
        <v>2</v>
      </c>
      <c r="I24" s="41" t="s">
        <v>76</v>
      </c>
      <c r="J24" s="41"/>
      <c r="K24" s="41"/>
      <c r="L24" s="41" t="s">
        <v>150</v>
      </c>
      <c r="M24" s="41"/>
      <c r="N24" s="41"/>
      <c r="O24" s="41"/>
      <c r="P24" s="41"/>
      <c r="Q24" s="54"/>
      <c r="R24" s="54"/>
      <c r="S24" s="94">
        <v>6.5</v>
      </c>
      <c r="T24" s="41" t="s">
        <v>75</v>
      </c>
      <c r="U24" s="41"/>
      <c r="V24" s="41"/>
      <c r="W24" s="41"/>
      <c r="X24" s="43">
        <v>5</v>
      </c>
      <c r="Y24" s="47" t="s">
        <v>306</v>
      </c>
      <c r="Z24" s="58">
        <v>9</v>
      </c>
      <c r="AA24" s="93">
        <v>0</v>
      </c>
      <c r="AB24" s="93">
        <v>1</v>
      </c>
      <c r="AC24" s="58">
        <f t="shared" si="9"/>
        <v>1</v>
      </c>
      <c r="AD24" s="93">
        <v>0</v>
      </c>
      <c r="AE24" s="27"/>
      <c r="AF24" s="94">
        <v>6.5</v>
      </c>
      <c r="AG24" s="47" t="s">
        <v>20</v>
      </c>
      <c r="AH24" s="47"/>
      <c r="AI24" s="47"/>
      <c r="AJ24" s="64"/>
      <c r="AK24" s="48">
        <v>8</v>
      </c>
      <c r="AL24" s="32" t="s">
        <v>179</v>
      </c>
      <c r="AM24" s="58">
        <v>11</v>
      </c>
      <c r="AN24" s="58">
        <v>0</v>
      </c>
      <c r="AO24" s="93">
        <v>4</v>
      </c>
      <c r="AP24" s="58">
        <f t="shared" si="8"/>
        <v>4</v>
      </c>
      <c r="AQ24" s="93">
        <v>2</v>
      </c>
      <c r="AR24" s="46"/>
    </row>
    <row r="25" spans="1:44" ht="15.95" customHeight="1" x14ac:dyDescent="0.25">
      <c r="A25" s="54"/>
      <c r="C25" s="41"/>
      <c r="D25" s="65"/>
      <c r="E25" s="41"/>
      <c r="F25" s="41"/>
      <c r="G25" s="19"/>
      <c r="H25" s="43">
        <v>2</v>
      </c>
      <c r="I25" s="41" t="s">
        <v>387</v>
      </c>
      <c r="J25" s="41"/>
      <c r="K25" s="41"/>
      <c r="L25" s="41" t="s">
        <v>513</v>
      </c>
      <c r="M25" s="41"/>
      <c r="N25" s="41"/>
      <c r="O25" s="41"/>
      <c r="P25" s="41"/>
      <c r="Q25" s="54"/>
      <c r="R25" s="54"/>
      <c r="S25" s="94">
        <v>6</v>
      </c>
      <c r="T25" s="41" t="s">
        <v>100</v>
      </c>
      <c r="U25" s="41"/>
      <c r="V25" s="41"/>
      <c r="W25" s="41"/>
      <c r="X25" s="43">
        <v>2</v>
      </c>
      <c r="Y25" s="47" t="s">
        <v>306</v>
      </c>
      <c r="Z25" s="58">
        <v>12</v>
      </c>
      <c r="AA25" s="93">
        <v>0</v>
      </c>
      <c r="AB25" s="93">
        <v>0</v>
      </c>
      <c r="AC25" s="58">
        <f t="shared" si="9"/>
        <v>0</v>
      </c>
      <c r="AD25" s="93">
        <v>0</v>
      </c>
      <c r="AE25" s="27"/>
      <c r="AF25" s="94">
        <v>6</v>
      </c>
      <c r="AG25" s="47" t="s">
        <v>111</v>
      </c>
      <c r="AH25" s="47"/>
      <c r="AI25" s="47"/>
      <c r="AJ25" s="64"/>
      <c r="AK25" s="48">
        <v>14</v>
      </c>
      <c r="AL25" s="32" t="s">
        <v>179</v>
      </c>
      <c r="AM25" s="58">
        <v>11</v>
      </c>
      <c r="AN25" s="58">
        <v>0</v>
      </c>
      <c r="AO25" s="93">
        <v>2</v>
      </c>
      <c r="AP25" s="58">
        <f t="shared" si="8"/>
        <v>2</v>
      </c>
      <c r="AQ25" s="93">
        <v>4</v>
      </c>
      <c r="AR25" s="46"/>
    </row>
    <row r="26" spans="1:44" ht="15.95" customHeight="1" thickBot="1" x14ac:dyDescent="0.3">
      <c r="A26" s="54"/>
      <c r="C26" s="41"/>
      <c r="D26" s="65"/>
      <c r="E26" s="41"/>
      <c r="F26" s="41"/>
      <c r="G26" s="19"/>
      <c r="H26" s="43"/>
      <c r="I26" s="41"/>
      <c r="J26" s="41"/>
      <c r="K26" s="41"/>
      <c r="L26" s="41"/>
      <c r="M26" s="41"/>
      <c r="N26" s="41"/>
      <c r="O26" s="41"/>
      <c r="Q26" s="54"/>
      <c r="R26" s="54"/>
      <c r="S26" s="33" t="s">
        <v>247</v>
      </c>
      <c r="T26" s="33"/>
      <c r="U26" s="33"/>
      <c r="V26" s="33"/>
      <c r="W26" s="33"/>
      <c r="X26" s="33"/>
      <c r="Y26" s="33"/>
      <c r="Z26" s="56">
        <f>SUM(Z15:Z25)</f>
        <v>118</v>
      </c>
      <c r="AA26" s="56">
        <f t="shared" ref="AA26" si="10">SUM(AA15:AA25)</f>
        <v>27</v>
      </c>
      <c r="AB26" s="56">
        <f>SUM(AB15:AB25)+SUMIF($Y$3:$Y$10,"Canadiens",$AH$3:$AH$10)</f>
        <v>35</v>
      </c>
      <c r="AC26" s="56">
        <f>+AB26+AA26</f>
        <v>62</v>
      </c>
      <c r="AD26" s="56">
        <f>SUM(AD15:AD25)+SUMIF($Y$3:$Y$10,"Canadiens",$AG$3:$AG$10)</f>
        <v>4</v>
      </c>
      <c r="AE26" s="27"/>
      <c r="AF26" s="33" t="s">
        <v>175</v>
      </c>
      <c r="AG26" s="33"/>
      <c r="AH26" s="33"/>
      <c r="AI26" s="33"/>
      <c r="AJ26" s="33"/>
      <c r="AK26" s="33"/>
      <c r="AL26" s="33"/>
      <c r="AM26" s="56">
        <f>SUM(AM15:AM25)</f>
        <v>119</v>
      </c>
      <c r="AN26" s="56">
        <f t="shared" ref="AN26" si="11">SUM(AN15:AN25)</f>
        <v>40</v>
      </c>
      <c r="AO26" s="56">
        <f>SUM(AO15:AO25)+SUMIF($Y$3:$Y$10,"Stiletto",$AH$3:$AH$10)</f>
        <v>62</v>
      </c>
      <c r="AP26" s="56">
        <f>+AO26+AN26</f>
        <v>102</v>
      </c>
      <c r="AQ26" s="56">
        <f>SUM(AQ15:AQ25)+SUMIF($Y$3:$Y$10,"Stiletto",$AG$3:$AG$10)</f>
        <v>14</v>
      </c>
      <c r="AR26" s="46"/>
    </row>
    <row r="27" spans="1:44" ht="15.95" customHeight="1" x14ac:dyDescent="0.25">
      <c r="A27" s="54"/>
      <c r="C27" s="20" t="s">
        <v>186</v>
      </c>
      <c r="D27" s="18"/>
      <c r="E27" s="41"/>
      <c r="F27" s="41"/>
      <c r="G27" s="19">
        <v>2</v>
      </c>
      <c r="H27" s="43">
        <v>1</v>
      </c>
      <c r="I27" s="41" t="s">
        <v>515</v>
      </c>
      <c r="J27" s="41"/>
      <c r="K27" s="41"/>
      <c r="L27" s="41" t="s">
        <v>516</v>
      </c>
      <c r="M27" s="41"/>
      <c r="N27" s="41"/>
      <c r="O27" s="41"/>
      <c r="Q27" s="54"/>
      <c r="R27" s="54"/>
      <c r="S27" s="34" t="s">
        <v>172</v>
      </c>
      <c r="T27" s="34"/>
      <c r="U27" s="34"/>
      <c r="V27" s="34"/>
      <c r="W27" s="34"/>
      <c r="X27" s="32" t="s">
        <v>176</v>
      </c>
      <c r="Z27" s="68">
        <v>22</v>
      </c>
      <c r="AA27" s="31">
        <v>4</v>
      </c>
      <c r="AB27" s="31">
        <v>6</v>
      </c>
      <c r="AC27" s="68">
        <f t="shared" ref="AC27" si="12">+AA27+AB27</f>
        <v>10</v>
      </c>
      <c r="AD27" s="31">
        <v>4</v>
      </c>
      <c r="AE27" s="27"/>
      <c r="AF27" s="35" t="s">
        <v>15</v>
      </c>
      <c r="AG27" s="35"/>
      <c r="AH27" s="35"/>
      <c r="AI27" s="35"/>
      <c r="AJ27" s="35"/>
      <c r="AK27" s="32" t="s">
        <v>34</v>
      </c>
      <c r="AM27" s="68">
        <v>23</v>
      </c>
      <c r="AN27" s="31">
        <v>10</v>
      </c>
      <c r="AO27" s="31">
        <v>8</v>
      </c>
      <c r="AP27" s="68">
        <f t="shared" ref="AP27" si="13">+AN27+AO27</f>
        <v>18</v>
      </c>
      <c r="AQ27" s="31">
        <v>2</v>
      </c>
      <c r="AR27" s="46"/>
    </row>
    <row r="28" spans="1:44" ht="15.95" customHeight="1" x14ac:dyDescent="0.25">
      <c r="A28" s="54"/>
      <c r="B28" s="43" t="s">
        <v>36</v>
      </c>
      <c r="C28" s="65" t="s">
        <v>518</v>
      </c>
      <c r="D28" s="65"/>
      <c r="E28" s="18"/>
      <c r="F28" s="18"/>
      <c r="G28" s="18"/>
      <c r="H28" s="43">
        <v>2</v>
      </c>
      <c r="I28" s="41" t="s">
        <v>446</v>
      </c>
      <c r="J28" s="41"/>
      <c r="K28" s="41"/>
      <c r="L28" s="41" t="s">
        <v>517</v>
      </c>
      <c r="M28" s="41"/>
      <c r="N28" s="41"/>
      <c r="O28" s="41"/>
      <c r="Q28" s="54"/>
      <c r="R28" s="54"/>
      <c r="S28" s="94">
        <v>9</v>
      </c>
      <c r="T28" s="41" t="s">
        <v>150</v>
      </c>
      <c r="U28" s="41"/>
      <c r="V28" s="41"/>
      <c r="W28" s="41"/>
      <c r="X28" s="43">
        <v>27</v>
      </c>
      <c r="Y28" s="41" t="s">
        <v>177</v>
      </c>
      <c r="Z28" s="58">
        <v>12</v>
      </c>
      <c r="AA28" s="93">
        <v>8</v>
      </c>
      <c r="AB28" s="93">
        <v>11</v>
      </c>
      <c r="AC28" s="58">
        <f t="shared" ref="AC28:AC37" si="14">+AA28+AB28</f>
        <v>19</v>
      </c>
      <c r="AD28" s="93">
        <v>4</v>
      </c>
      <c r="AE28" s="27"/>
      <c r="AF28" s="94">
        <v>9.5</v>
      </c>
      <c r="AG28" s="47" t="s">
        <v>165</v>
      </c>
      <c r="AH28" s="47"/>
      <c r="AI28" s="47"/>
      <c r="AJ28" s="64"/>
      <c r="AK28" s="48">
        <v>40</v>
      </c>
      <c r="AL28" s="47" t="s">
        <v>308</v>
      </c>
      <c r="AM28" s="58">
        <v>11</v>
      </c>
      <c r="AN28" s="93">
        <v>13</v>
      </c>
      <c r="AO28" s="93">
        <v>8</v>
      </c>
      <c r="AP28" s="58">
        <f t="shared" ref="AP28:AP37" si="15">+AN28+AO28</f>
        <v>21</v>
      </c>
      <c r="AQ28" s="93">
        <v>4</v>
      </c>
      <c r="AR28" s="46"/>
    </row>
    <row r="29" spans="1:44" ht="15.95" customHeight="1" x14ac:dyDescent="0.25">
      <c r="A29" s="54"/>
      <c r="B29" s="4"/>
      <c r="C29" s="4"/>
      <c r="D29" s="4"/>
      <c r="E29" s="4"/>
      <c r="F29" s="4"/>
      <c r="G29" s="4"/>
      <c r="H29" s="4"/>
      <c r="I29" s="7"/>
      <c r="J29" s="7"/>
      <c r="K29" s="7"/>
      <c r="L29" s="7"/>
      <c r="M29" s="7"/>
      <c r="N29" s="7"/>
      <c r="O29" s="7"/>
      <c r="P29" s="7"/>
      <c r="Q29" s="54"/>
      <c r="R29" s="54"/>
      <c r="S29" s="94">
        <v>6.5</v>
      </c>
      <c r="T29" s="41" t="s">
        <v>161</v>
      </c>
      <c r="U29" s="41"/>
      <c r="V29" s="41"/>
      <c r="W29" s="41"/>
      <c r="X29" s="43">
        <v>2</v>
      </c>
      <c r="Y29" s="41" t="s">
        <v>177</v>
      </c>
      <c r="Z29" s="58">
        <v>12</v>
      </c>
      <c r="AA29" s="93">
        <v>3</v>
      </c>
      <c r="AB29" s="93">
        <v>6</v>
      </c>
      <c r="AC29" s="58">
        <f t="shared" si="14"/>
        <v>9</v>
      </c>
      <c r="AD29" s="93">
        <v>0</v>
      </c>
      <c r="AE29" s="27"/>
      <c r="AF29" s="94">
        <v>9</v>
      </c>
      <c r="AG29" s="47" t="s">
        <v>35</v>
      </c>
      <c r="AH29" s="47"/>
      <c r="AI29" s="47"/>
      <c r="AJ29" s="64"/>
      <c r="AK29" s="48">
        <v>19</v>
      </c>
      <c r="AL29" s="47" t="s">
        <v>308</v>
      </c>
      <c r="AM29" s="58">
        <v>10</v>
      </c>
      <c r="AN29" s="93">
        <v>6</v>
      </c>
      <c r="AO29" s="93">
        <v>12</v>
      </c>
      <c r="AP29" s="58">
        <f t="shared" si="15"/>
        <v>18</v>
      </c>
      <c r="AQ29" s="93">
        <v>0</v>
      </c>
      <c r="AR29" s="46"/>
    </row>
    <row r="30" spans="1:44" ht="15.95" customHeight="1" x14ac:dyDescent="0.25">
      <c r="A30" s="54"/>
      <c r="B30" s="50" t="s">
        <v>77</v>
      </c>
      <c r="C30" s="20" t="s">
        <v>183</v>
      </c>
      <c r="D30" s="18"/>
      <c r="E30" s="18"/>
      <c r="F30" s="61"/>
      <c r="G30" s="19">
        <v>2</v>
      </c>
      <c r="H30" s="43">
        <v>2</v>
      </c>
      <c r="I30" s="41" t="s">
        <v>43</v>
      </c>
      <c r="J30" s="41"/>
      <c r="K30" s="41"/>
      <c r="L30" s="41" t="s">
        <v>166</v>
      </c>
      <c r="M30" s="41"/>
      <c r="N30" s="41"/>
      <c r="O30" s="41"/>
      <c r="P30" s="41"/>
      <c r="Q30" s="54"/>
      <c r="R30" s="54"/>
      <c r="S30" s="94">
        <v>8.5</v>
      </c>
      <c r="T30" s="41" t="s">
        <v>143</v>
      </c>
      <c r="U30" s="41"/>
      <c r="V30" s="41"/>
      <c r="W30" s="41"/>
      <c r="X30" s="43">
        <v>10</v>
      </c>
      <c r="Y30" s="41" t="s">
        <v>177</v>
      </c>
      <c r="Z30" s="58">
        <v>7</v>
      </c>
      <c r="AA30" s="93">
        <v>5</v>
      </c>
      <c r="AB30" s="93">
        <v>2</v>
      </c>
      <c r="AC30" s="58">
        <f t="shared" si="14"/>
        <v>7</v>
      </c>
      <c r="AD30" s="93">
        <v>0</v>
      </c>
      <c r="AE30" s="27"/>
      <c r="AF30" s="94">
        <v>7</v>
      </c>
      <c r="AG30" s="47" t="s">
        <v>188</v>
      </c>
      <c r="AH30" s="47"/>
      <c r="AI30" s="47"/>
      <c r="AJ30" s="64"/>
      <c r="AK30" s="48">
        <v>28</v>
      </c>
      <c r="AL30" s="47" t="s">
        <v>308</v>
      </c>
      <c r="AM30" s="58">
        <v>12</v>
      </c>
      <c r="AN30" s="93">
        <v>2</v>
      </c>
      <c r="AO30" s="93">
        <v>7</v>
      </c>
      <c r="AP30" s="58">
        <f t="shared" si="15"/>
        <v>9</v>
      </c>
      <c r="AQ30" s="93">
        <v>0</v>
      </c>
      <c r="AR30" s="46"/>
    </row>
    <row r="31" spans="1:44" ht="15.95" customHeight="1" x14ac:dyDescent="0.25">
      <c r="A31" s="54"/>
      <c r="B31" s="48" t="s">
        <v>36</v>
      </c>
      <c r="C31" s="41"/>
      <c r="D31" s="41" t="s">
        <v>190</v>
      </c>
      <c r="E31" s="41"/>
      <c r="F31" s="18"/>
      <c r="G31" s="18"/>
      <c r="H31" s="43">
        <v>2</v>
      </c>
      <c r="I31" s="41" t="s">
        <v>137</v>
      </c>
      <c r="J31" s="18"/>
      <c r="K31" s="18"/>
      <c r="L31" s="41" t="s">
        <v>166</v>
      </c>
      <c r="M31" s="41"/>
      <c r="N31" s="41"/>
      <c r="O31" s="41"/>
      <c r="P31" s="41"/>
      <c r="Q31" s="54"/>
      <c r="R31" s="54"/>
      <c r="S31" s="94">
        <v>7.5</v>
      </c>
      <c r="T31" s="41" t="s">
        <v>90</v>
      </c>
      <c r="U31" s="41"/>
      <c r="V31" s="41"/>
      <c r="W31" s="41"/>
      <c r="X31" s="43">
        <v>4</v>
      </c>
      <c r="Y31" s="41" t="s">
        <v>177</v>
      </c>
      <c r="Z31" s="58">
        <v>10</v>
      </c>
      <c r="AA31" s="93">
        <v>3</v>
      </c>
      <c r="AB31" s="93">
        <v>3</v>
      </c>
      <c r="AC31" s="58">
        <f t="shared" si="14"/>
        <v>6</v>
      </c>
      <c r="AD31" s="93">
        <v>0</v>
      </c>
      <c r="AE31" s="27"/>
      <c r="AF31" s="94">
        <v>6.5</v>
      </c>
      <c r="AG31" s="47" t="s">
        <v>48</v>
      </c>
      <c r="AH31" s="47"/>
      <c r="AI31" s="47"/>
      <c r="AJ31" s="64"/>
      <c r="AK31" s="48">
        <v>66</v>
      </c>
      <c r="AL31" s="47" t="s">
        <v>308</v>
      </c>
      <c r="AM31" s="58">
        <v>8</v>
      </c>
      <c r="AN31" s="93">
        <v>2</v>
      </c>
      <c r="AO31" s="93">
        <v>5</v>
      </c>
      <c r="AP31" s="58">
        <f t="shared" si="15"/>
        <v>7</v>
      </c>
      <c r="AQ31" s="93">
        <v>0</v>
      </c>
      <c r="AR31" s="46"/>
    </row>
    <row r="32" spans="1:44" ht="15.95" customHeight="1" x14ac:dyDescent="0.25">
      <c r="A32" s="54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Q32" s="54"/>
      <c r="R32" s="54"/>
      <c r="S32" s="94">
        <v>7</v>
      </c>
      <c r="T32" s="41" t="s">
        <v>114</v>
      </c>
      <c r="U32" s="41"/>
      <c r="V32" s="41"/>
      <c r="W32" s="41"/>
      <c r="X32" s="43">
        <v>6</v>
      </c>
      <c r="Y32" s="41" t="s">
        <v>177</v>
      </c>
      <c r="Z32" s="58">
        <v>7</v>
      </c>
      <c r="AA32" s="93">
        <v>2</v>
      </c>
      <c r="AB32" s="93">
        <v>2</v>
      </c>
      <c r="AC32" s="58">
        <f t="shared" si="14"/>
        <v>4</v>
      </c>
      <c r="AD32" s="93">
        <v>0</v>
      </c>
      <c r="AE32" s="27"/>
      <c r="AF32" s="94">
        <v>6</v>
      </c>
      <c r="AG32" s="47" t="s">
        <v>81</v>
      </c>
      <c r="AH32" s="47"/>
      <c r="AI32" s="47"/>
      <c r="AJ32" s="64"/>
      <c r="AK32" s="48">
        <v>3</v>
      </c>
      <c r="AL32" s="47" t="s">
        <v>308</v>
      </c>
      <c r="AM32" s="58">
        <v>6</v>
      </c>
      <c r="AN32" s="93">
        <v>0</v>
      </c>
      <c r="AO32" s="93">
        <v>7</v>
      </c>
      <c r="AP32" s="58">
        <f t="shared" si="15"/>
        <v>7</v>
      </c>
      <c r="AQ32" s="93">
        <v>0</v>
      </c>
      <c r="AR32" s="46"/>
    </row>
    <row r="33" spans="1:44" ht="15.95" customHeight="1" x14ac:dyDescent="0.25">
      <c r="A33" s="54" t="s">
        <v>74</v>
      </c>
      <c r="B33" s="18"/>
      <c r="C33" s="20" t="s">
        <v>185</v>
      </c>
      <c r="D33" s="97"/>
      <c r="E33" s="41"/>
      <c r="F33" s="41"/>
      <c r="G33" s="19">
        <v>5</v>
      </c>
      <c r="H33" s="43">
        <v>1</v>
      </c>
      <c r="I33" s="41" t="s">
        <v>490</v>
      </c>
      <c r="J33" s="18"/>
      <c r="K33" s="18"/>
      <c r="L33" s="41"/>
      <c r="M33" s="41" t="s">
        <v>254</v>
      </c>
      <c r="N33" s="41"/>
      <c r="O33" s="41"/>
      <c r="P33" s="41"/>
      <c r="Q33" s="54"/>
      <c r="R33" s="54"/>
      <c r="S33" s="94">
        <v>8</v>
      </c>
      <c r="T33" s="41" t="s">
        <v>76</v>
      </c>
      <c r="U33" s="41"/>
      <c r="V33" s="41"/>
      <c r="W33" s="41"/>
      <c r="X33" s="43">
        <v>5</v>
      </c>
      <c r="Y33" s="41" t="s">
        <v>177</v>
      </c>
      <c r="Z33" s="58">
        <v>11</v>
      </c>
      <c r="AA33" s="93">
        <v>2</v>
      </c>
      <c r="AB33" s="93">
        <v>2</v>
      </c>
      <c r="AC33" s="58">
        <f t="shared" si="14"/>
        <v>4</v>
      </c>
      <c r="AD33" s="93">
        <v>0</v>
      </c>
      <c r="AE33" s="27"/>
      <c r="AF33" s="94">
        <v>7.5</v>
      </c>
      <c r="AG33" s="47" t="s">
        <v>42</v>
      </c>
      <c r="AH33" s="47"/>
      <c r="AI33" s="47"/>
      <c r="AJ33" s="64"/>
      <c r="AK33" s="48">
        <v>7</v>
      </c>
      <c r="AL33" s="47" t="s">
        <v>308</v>
      </c>
      <c r="AM33" s="58">
        <v>11</v>
      </c>
      <c r="AN33" s="93">
        <v>2</v>
      </c>
      <c r="AO33" s="93">
        <v>4</v>
      </c>
      <c r="AP33" s="58">
        <f t="shared" si="15"/>
        <v>6</v>
      </c>
      <c r="AQ33" s="93">
        <v>0</v>
      </c>
      <c r="AR33" s="46"/>
    </row>
    <row r="34" spans="1:44" ht="15.95" customHeight="1" x14ac:dyDescent="0.25">
      <c r="A34" s="54"/>
      <c r="B34" s="43" t="s">
        <v>36</v>
      </c>
      <c r="C34" s="65"/>
      <c r="D34" s="65" t="s">
        <v>190</v>
      </c>
      <c r="E34" s="18"/>
      <c r="F34" s="18"/>
      <c r="G34" s="18"/>
      <c r="H34" s="43">
        <v>1</v>
      </c>
      <c r="I34" s="41" t="s">
        <v>490</v>
      </c>
      <c r="J34" s="18"/>
      <c r="K34" s="18"/>
      <c r="L34" s="41" t="s">
        <v>37</v>
      </c>
      <c r="M34" s="41"/>
      <c r="N34" s="41"/>
      <c r="O34" s="41"/>
      <c r="P34" s="41"/>
      <c r="Q34" s="54"/>
      <c r="R34" s="54"/>
      <c r="S34" s="94">
        <v>7</v>
      </c>
      <c r="T34" s="41" t="s">
        <v>118</v>
      </c>
      <c r="U34" s="41"/>
      <c r="V34" s="41"/>
      <c r="W34" s="41"/>
      <c r="X34" s="43">
        <v>55</v>
      </c>
      <c r="Y34" s="41" t="s">
        <v>177</v>
      </c>
      <c r="Z34" s="58">
        <v>7</v>
      </c>
      <c r="AA34" s="93">
        <v>0</v>
      </c>
      <c r="AB34" s="93">
        <v>4</v>
      </c>
      <c r="AC34" s="58">
        <f t="shared" si="14"/>
        <v>4</v>
      </c>
      <c r="AD34" s="93">
        <v>0</v>
      </c>
      <c r="AE34" s="27"/>
      <c r="AF34" s="94">
        <v>7</v>
      </c>
      <c r="AG34" s="47" t="s">
        <v>157</v>
      </c>
      <c r="AH34" s="47"/>
      <c r="AI34" s="47"/>
      <c r="AJ34" s="64"/>
      <c r="AK34" s="48">
        <v>86</v>
      </c>
      <c r="AL34" s="47" t="s">
        <v>308</v>
      </c>
      <c r="AM34" s="58">
        <v>11</v>
      </c>
      <c r="AN34" s="93">
        <v>3</v>
      </c>
      <c r="AO34" s="93">
        <v>1</v>
      </c>
      <c r="AP34" s="58">
        <f t="shared" si="15"/>
        <v>4</v>
      </c>
      <c r="AQ34" s="93">
        <v>2</v>
      </c>
      <c r="AR34" s="46"/>
    </row>
    <row r="35" spans="1:44" ht="15.95" customHeight="1" x14ac:dyDescent="0.25">
      <c r="A35" s="54"/>
      <c r="C35" s="18"/>
      <c r="D35" s="18"/>
      <c r="E35" s="18"/>
      <c r="F35" s="18"/>
      <c r="G35" s="18"/>
      <c r="H35" s="43">
        <v>1</v>
      </c>
      <c r="I35" s="41" t="s">
        <v>490</v>
      </c>
      <c r="J35" s="18"/>
      <c r="K35" s="18"/>
      <c r="L35" s="41" t="s">
        <v>37</v>
      </c>
      <c r="M35" s="41"/>
      <c r="N35" s="41"/>
      <c r="O35" s="41"/>
      <c r="P35" s="41"/>
      <c r="Q35" s="54"/>
      <c r="R35" s="54"/>
      <c r="S35" s="94">
        <v>6</v>
      </c>
      <c r="T35" s="41" t="s">
        <v>187</v>
      </c>
      <c r="U35" s="41"/>
      <c r="V35" s="41"/>
      <c r="W35" s="41"/>
      <c r="X35" s="43">
        <v>8</v>
      </c>
      <c r="Y35" s="41" t="s">
        <v>177</v>
      </c>
      <c r="Z35" s="58">
        <v>10</v>
      </c>
      <c r="AA35" s="93">
        <v>2</v>
      </c>
      <c r="AB35" s="93">
        <v>1</v>
      </c>
      <c r="AC35" s="58">
        <f t="shared" si="14"/>
        <v>3</v>
      </c>
      <c r="AD35" s="93">
        <v>0</v>
      </c>
      <c r="AE35" s="27"/>
      <c r="AF35" s="94">
        <v>7.5</v>
      </c>
      <c r="AG35" s="47" t="s">
        <v>115</v>
      </c>
      <c r="AH35" s="47"/>
      <c r="AI35" s="47"/>
      <c r="AJ35" s="64"/>
      <c r="AK35" s="48">
        <v>4</v>
      </c>
      <c r="AL35" s="47" t="s">
        <v>308</v>
      </c>
      <c r="AM35" s="58">
        <v>12</v>
      </c>
      <c r="AN35" s="93">
        <v>0</v>
      </c>
      <c r="AO35" s="93">
        <v>3</v>
      </c>
      <c r="AP35" s="58">
        <f t="shared" si="15"/>
        <v>3</v>
      </c>
      <c r="AQ35" s="93">
        <v>0</v>
      </c>
      <c r="AR35" s="46"/>
    </row>
    <row r="36" spans="1:44" ht="15.95" customHeight="1" x14ac:dyDescent="0.25">
      <c r="A36" s="54"/>
      <c r="C36" s="18"/>
      <c r="D36" s="18"/>
      <c r="E36" s="18"/>
      <c r="F36" s="18"/>
      <c r="G36" s="18"/>
      <c r="H36" s="43">
        <v>1</v>
      </c>
      <c r="I36" s="41" t="s">
        <v>491</v>
      </c>
      <c r="J36" s="18"/>
      <c r="K36" s="18"/>
      <c r="L36" s="41" t="s">
        <v>158</v>
      </c>
      <c r="M36" s="41"/>
      <c r="N36" s="41"/>
      <c r="O36" s="41"/>
      <c r="P36" s="41"/>
      <c r="Q36" s="54"/>
      <c r="R36" s="54"/>
      <c r="S36" s="94">
        <v>7.5</v>
      </c>
      <c r="T36" s="41" t="s">
        <v>46</v>
      </c>
      <c r="U36" s="41"/>
      <c r="V36" s="41"/>
      <c r="W36" s="41"/>
      <c r="X36" s="43">
        <v>7</v>
      </c>
      <c r="Y36" s="41" t="s">
        <v>177</v>
      </c>
      <c r="Z36" s="58">
        <v>12</v>
      </c>
      <c r="AA36" s="93">
        <v>1</v>
      </c>
      <c r="AB36" s="93">
        <v>2</v>
      </c>
      <c r="AC36" s="58">
        <f t="shared" si="14"/>
        <v>3</v>
      </c>
      <c r="AD36" s="93">
        <v>6</v>
      </c>
      <c r="AE36" s="27"/>
      <c r="AF36" s="94">
        <v>8</v>
      </c>
      <c r="AG36" s="47" t="s">
        <v>136</v>
      </c>
      <c r="AH36" s="47"/>
      <c r="AI36" s="47"/>
      <c r="AJ36" s="64"/>
      <c r="AK36" s="48">
        <v>2</v>
      </c>
      <c r="AL36" s="47" t="s">
        <v>308</v>
      </c>
      <c r="AM36" s="58">
        <v>6</v>
      </c>
      <c r="AN36" s="93">
        <v>2</v>
      </c>
      <c r="AO36" s="93">
        <v>0</v>
      </c>
      <c r="AP36" s="58">
        <f t="shared" si="15"/>
        <v>2</v>
      </c>
      <c r="AQ36" s="93">
        <v>0</v>
      </c>
      <c r="AR36" s="46"/>
    </row>
    <row r="37" spans="1:44" ht="15.95" customHeight="1" x14ac:dyDescent="0.25">
      <c r="A37" s="54"/>
      <c r="H37" s="43">
        <v>2</v>
      </c>
      <c r="I37" s="41" t="s">
        <v>158</v>
      </c>
      <c r="J37" s="18"/>
      <c r="K37" s="18"/>
      <c r="L37" s="41" t="s">
        <v>37</v>
      </c>
      <c r="M37" s="41"/>
      <c r="N37" s="41"/>
      <c r="O37" s="41"/>
      <c r="P37" s="41"/>
      <c r="Q37" s="54"/>
      <c r="R37" s="54"/>
      <c r="S37" s="94">
        <v>6</v>
      </c>
      <c r="T37" s="41" t="s">
        <v>140</v>
      </c>
      <c r="U37" s="41"/>
      <c r="V37" s="41"/>
      <c r="W37" s="41"/>
      <c r="X37" s="43">
        <v>13</v>
      </c>
      <c r="Y37" s="41" t="s">
        <v>177</v>
      </c>
      <c r="Z37" s="58">
        <v>10</v>
      </c>
      <c r="AA37" s="93">
        <v>0</v>
      </c>
      <c r="AB37" s="93">
        <v>1</v>
      </c>
      <c r="AC37" s="58">
        <f t="shared" si="14"/>
        <v>1</v>
      </c>
      <c r="AD37" s="93">
        <v>2</v>
      </c>
      <c r="AE37" s="27"/>
      <c r="AF37" s="94">
        <v>6.5</v>
      </c>
      <c r="AG37" s="47" t="s">
        <v>62</v>
      </c>
      <c r="AH37" s="47"/>
      <c r="AI37" s="47"/>
      <c r="AJ37" s="64"/>
      <c r="AK37" s="48">
        <v>55</v>
      </c>
      <c r="AL37" s="47" t="s">
        <v>308</v>
      </c>
      <c r="AM37" s="58">
        <v>8</v>
      </c>
      <c r="AN37" s="93">
        <v>0</v>
      </c>
      <c r="AO37" s="93">
        <v>1</v>
      </c>
      <c r="AP37" s="58">
        <f t="shared" si="15"/>
        <v>1</v>
      </c>
      <c r="AQ37" s="93">
        <v>2</v>
      </c>
      <c r="AR37" s="46"/>
    </row>
    <row r="38" spans="1:44" ht="15.95" customHeight="1" thickBot="1" x14ac:dyDescent="0.3">
      <c r="A38" s="54"/>
      <c r="B38" s="8"/>
      <c r="C38" s="4"/>
      <c r="D38" s="4"/>
      <c r="E38" s="4"/>
      <c r="F38" s="4"/>
      <c r="G38" s="4"/>
      <c r="H38" s="4"/>
      <c r="I38" s="4"/>
      <c r="J38" s="7"/>
      <c r="K38" s="7"/>
      <c r="L38" s="7"/>
      <c r="M38" s="7"/>
      <c r="N38" s="7"/>
      <c r="O38" s="7"/>
      <c r="P38" s="7"/>
      <c r="Q38" s="54"/>
      <c r="R38" s="54"/>
      <c r="S38" s="33" t="s">
        <v>174</v>
      </c>
      <c r="T38" s="33"/>
      <c r="U38" s="33"/>
      <c r="V38" s="33"/>
      <c r="W38" s="33"/>
      <c r="X38" s="33"/>
      <c r="Y38" s="33"/>
      <c r="Z38" s="56">
        <f>SUM(Z27:Z37)</f>
        <v>120</v>
      </c>
      <c r="AA38" s="56">
        <f t="shared" ref="AA38" si="16">SUM(AA27:AA37)</f>
        <v>30</v>
      </c>
      <c r="AB38" s="56">
        <f>SUM(AB27:AB37)+SUMIF($Y$3:$Y$10,"SotF",$AH$3:$AH$10)</f>
        <v>40</v>
      </c>
      <c r="AC38" s="56">
        <f>+AB38+AA38</f>
        <v>70</v>
      </c>
      <c r="AD38" s="56">
        <f>SUM(AD27:AD37)+SUMIF($Y$3:$Y$10,"SotF",$AG$3:$AG$10)</f>
        <v>16</v>
      </c>
      <c r="AE38" s="27"/>
      <c r="AF38" s="33" t="s">
        <v>50</v>
      </c>
      <c r="AG38" s="33"/>
      <c r="AH38" s="33"/>
      <c r="AI38" s="33"/>
      <c r="AJ38" s="33"/>
      <c r="AK38" s="33"/>
      <c r="AL38" s="33"/>
      <c r="AM38" s="56">
        <f>SUM(AM27:AM37)</f>
        <v>118</v>
      </c>
      <c r="AN38" s="56">
        <f t="shared" ref="AN38" si="17">SUM(AN27:AN37)</f>
        <v>40</v>
      </c>
      <c r="AO38" s="56">
        <f>SUM(AO27:AO37)+SUMIF($Y$3:$Y$10,"State Farm",$AH$3:$AH$10)</f>
        <v>57</v>
      </c>
      <c r="AP38" s="56">
        <f>+AO38+AN38</f>
        <v>97</v>
      </c>
      <c r="AQ38" s="56">
        <f>SUM(AQ27:AQ37)+SUMIF($Y$3:$Y$10,"State Farm",$AG$3:$AG$10)</f>
        <v>10</v>
      </c>
      <c r="AR38" s="46"/>
    </row>
    <row r="39" spans="1:44" ht="15.95" customHeight="1" x14ac:dyDescent="0.25">
      <c r="A39" s="54"/>
      <c r="B39" s="50" t="s">
        <v>93</v>
      </c>
      <c r="C39" s="20" t="s">
        <v>124</v>
      </c>
      <c r="D39" s="18"/>
      <c r="E39" s="42"/>
      <c r="F39" s="42"/>
      <c r="G39" s="19">
        <v>5</v>
      </c>
      <c r="H39" s="43">
        <v>2</v>
      </c>
      <c r="I39" s="41" t="s">
        <v>377</v>
      </c>
      <c r="J39" s="41"/>
      <c r="K39" s="41"/>
      <c r="L39" s="41" t="s">
        <v>528</v>
      </c>
      <c r="M39" s="41"/>
      <c r="N39" s="41"/>
      <c r="O39" s="41"/>
      <c r="P39" s="41"/>
      <c r="Q39" s="54"/>
      <c r="R39" s="54"/>
      <c r="S39" s="34" t="s">
        <v>53</v>
      </c>
      <c r="T39" s="34"/>
      <c r="U39" s="34"/>
      <c r="V39" s="34"/>
      <c r="W39" s="34"/>
      <c r="X39" s="32" t="s">
        <v>54</v>
      </c>
      <c r="Z39" s="68">
        <v>24</v>
      </c>
      <c r="AA39" s="31">
        <v>6</v>
      </c>
      <c r="AB39" s="31">
        <v>4</v>
      </c>
      <c r="AC39" s="68">
        <f t="shared" ref="AC39:AC49" si="18">+AA39+AB39</f>
        <v>10</v>
      </c>
      <c r="AD39" s="31">
        <v>10</v>
      </c>
      <c r="AE39" s="27"/>
      <c r="AF39" s="35" t="s">
        <v>86</v>
      </c>
      <c r="AG39" s="35"/>
      <c r="AH39" s="35"/>
      <c r="AI39" s="35"/>
      <c r="AJ39" s="35"/>
      <c r="AK39" s="32" t="s">
        <v>87</v>
      </c>
      <c r="AM39" s="68">
        <v>21</v>
      </c>
      <c r="AN39" s="31">
        <v>9</v>
      </c>
      <c r="AO39" s="31">
        <v>6</v>
      </c>
      <c r="AP39" s="68">
        <f t="shared" ref="AP39:AP49" si="19">+AN39+AO39</f>
        <v>15</v>
      </c>
      <c r="AQ39" s="31">
        <v>0</v>
      </c>
      <c r="AR39" s="46"/>
    </row>
    <row r="40" spans="1:44" ht="15.95" customHeight="1" x14ac:dyDescent="0.25">
      <c r="A40" s="54"/>
      <c r="B40" s="48" t="s">
        <v>36</v>
      </c>
      <c r="C40" s="65"/>
      <c r="D40" s="65" t="s">
        <v>190</v>
      </c>
      <c r="E40" s="65"/>
      <c r="F40" s="18"/>
      <c r="G40" s="18"/>
      <c r="H40" s="43">
        <v>2</v>
      </c>
      <c r="I40" s="41" t="s">
        <v>35</v>
      </c>
      <c r="J40" s="41"/>
      <c r="K40" s="41"/>
      <c r="L40" s="41" t="s">
        <v>377</v>
      </c>
      <c r="M40" s="41"/>
      <c r="N40" s="41"/>
      <c r="O40" s="41"/>
      <c r="P40" s="41"/>
      <c r="Q40" s="54"/>
      <c r="R40" s="54"/>
      <c r="S40" s="94">
        <v>9.5</v>
      </c>
      <c r="T40" s="47" t="s">
        <v>166</v>
      </c>
      <c r="U40" s="47"/>
      <c r="V40" s="47"/>
      <c r="W40" s="47"/>
      <c r="X40" s="48">
        <v>9</v>
      </c>
      <c r="Y40" s="47" t="s">
        <v>307</v>
      </c>
      <c r="Z40" s="58">
        <v>12</v>
      </c>
      <c r="AA40" s="93">
        <v>14</v>
      </c>
      <c r="AB40" s="93">
        <v>11</v>
      </c>
      <c r="AC40" s="58">
        <f t="shared" si="18"/>
        <v>25</v>
      </c>
      <c r="AD40" s="93">
        <v>0</v>
      </c>
      <c r="AE40" s="27"/>
      <c r="AF40" s="94">
        <v>8.5</v>
      </c>
      <c r="AG40" s="47" t="s">
        <v>40</v>
      </c>
      <c r="AH40" s="47"/>
      <c r="AI40" s="47"/>
      <c r="AJ40" s="64"/>
      <c r="AK40" s="48">
        <v>7</v>
      </c>
      <c r="AL40" s="47" t="s">
        <v>17</v>
      </c>
      <c r="AM40" s="58">
        <v>11</v>
      </c>
      <c r="AN40" s="93">
        <v>7</v>
      </c>
      <c r="AO40" s="93">
        <v>15</v>
      </c>
      <c r="AP40" s="58">
        <f t="shared" si="19"/>
        <v>22</v>
      </c>
      <c r="AQ40" s="93">
        <v>0</v>
      </c>
      <c r="AR40" s="46"/>
    </row>
    <row r="41" spans="1:44" ht="15.95" customHeight="1" x14ac:dyDescent="0.25">
      <c r="A41" s="54"/>
      <c r="C41" s="18"/>
      <c r="D41" s="18"/>
      <c r="E41" s="18"/>
      <c r="F41" s="18"/>
      <c r="G41" s="18"/>
      <c r="H41" s="43">
        <v>2</v>
      </c>
      <c r="I41" s="41" t="s">
        <v>165</v>
      </c>
      <c r="J41" s="18"/>
      <c r="K41" s="18"/>
      <c r="L41" s="41" t="s">
        <v>529</v>
      </c>
      <c r="M41" s="41"/>
      <c r="N41" s="41"/>
      <c r="O41" s="41"/>
      <c r="P41" s="41"/>
      <c r="Q41" s="54"/>
      <c r="R41" s="54"/>
      <c r="S41" s="94">
        <v>8.5</v>
      </c>
      <c r="T41" s="47" t="s">
        <v>73</v>
      </c>
      <c r="U41" s="47"/>
      <c r="V41" s="47"/>
      <c r="W41" s="47"/>
      <c r="X41" s="48">
        <v>14</v>
      </c>
      <c r="Y41" s="47" t="s">
        <v>307</v>
      </c>
      <c r="Z41" s="58">
        <v>9</v>
      </c>
      <c r="AA41" s="93">
        <v>7</v>
      </c>
      <c r="AB41" s="93">
        <v>5</v>
      </c>
      <c r="AC41" s="58">
        <f t="shared" si="18"/>
        <v>12</v>
      </c>
      <c r="AD41" s="93">
        <v>2</v>
      </c>
      <c r="AE41" s="27"/>
      <c r="AF41" s="94">
        <v>9.5</v>
      </c>
      <c r="AG41" s="47" t="s">
        <v>71</v>
      </c>
      <c r="AH41" s="47"/>
      <c r="AI41" s="47"/>
      <c r="AJ41" s="64"/>
      <c r="AK41" s="48">
        <v>10</v>
      </c>
      <c r="AL41" s="47" t="s">
        <v>17</v>
      </c>
      <c r="AM41" s="58">
        <v>10</v>
      </c>
      <c r="AN41" s="93">
        <v>11</v>
      </c>
      <c r="AO41" s="93">
        <v>10</v>
      </c>
      <c r="AP41" s="58">
        <f t="shared" si="19"/>
        <v>21</v>
      </c>
      <c r="AQ41" s="93">
        <v>4</v>
      </c>
      <c r="AR41" s="46"/>
    </row>
    <row r="42" spans="1:44" ht="15.95" customHeight="1" x14ac:dyDescent="0.25">
      <c r="A42" s="54"/>
      <c r="C42" s="18"/>
      <c r="D42" s="18"/>
      <c r="E42" s="18"/>
      <c r="F42" s="18"/>
      <c r="G42" s="18"/>
      <c r="H42" s="43">
        <v>2</v>
      </c>
      <c r="I42" s="41" t="s">
        <v>165</v>
      </c>
      <c r="J42" s="18"/>
      <c r="K42" s="18"/>
      <c r="L42" s="41" t="s">
        <v>530</v>
      </c>
      <c r="M42" s="41"/>
      <c r="N42" s="41"/>
      <c r="O42" s="41"/>
      <c r="P42" s="41"/>
      <c r="Q42" s="54"/>
      <c r="R42" s="54"/>
      <c r="S42" s="94">
        <v>7.5</v>
      </c>
      <c r="T42" s="47" t="s">
        <v>43</v>
      </c>
      <c r="U42" s="47"/>
      <c r="V42" s="47"/>
      <c r="W42" s="47"/>
      <c r="X42" s="48">
        <v>27</v>
      </c>
      <c r="Y42" s="47" t="s">
        <v>307</v>
      </c>
      <c r="Z42" s="58">
        <v>11</v>
      </c>
      <c r="AA42" s="93">
        <v>4</v>
      </c>
      <c r="AB42" s="93">
        <v>6</v>
      </c>
      <c r="AC42" s="58">
        <f t="shared" si="18"/>
        <v>10</v>
      </c>
      <c r="AD42" s="93">
        <v>0</v>
      </c>
      <c r="AE42" s="27"/>
      <c r="AF42" s="94">
        <v>7.5</v>
      </c>
      <c r="AG42" s="47" t="s">
        <v>89</v>
      </c>
      <c r="AH42" s="47"/>
      <c r="AI42" s="47"/>
      <c r="AJ42" s="64"/>
      <c r="AK42" s="48">
        <v>11</v>
      </c>
      <c r="AL42" s="47" t="s">
        <v>17</v>
      </c>
      <c r="AM42" s="58">
        <v>12</v>
      </c>
      <c r="AN42" s="93">
        <v>1</v>
      </c>
      <c r="AO42" s="93">
        <v>6</v>
      </c>
      <c r="AP42" s="58">
        <f t="shared" si="19"/>
        <v>7</v>
      </c>
      <c r="AQ42" s="93">
        <v>0</v>
      </c>
      <c r="AR42" s="46"/>
    </row>
    <row r="43" spans="1:44" ht="15.95" customHeight="1" x14ac:dyDescent="0.25">
      <c r="A43" s="54"/>
      <c r="C43" s="18"/>
      <c r="D43" s="18"/>
      <c r="E43" s="18"/>
      <c r="F43" s="18"/>
      <c r="G43" s="18"/>
      <c r="H43" s="43">
        <v>2</v>
      </c>
      <c r="I43" s="41" t="s">
        <v>377</v>
      </c>
      <c r="J43" s="18"/>
      <c r="K43" s="18"/>
      <c r="L43" s="41" t="s">
        <v>35</v>
      </c>
      <c r="M43" s="41"/>
      <c r="N43" s="41"/>
      <c r="O43" s="41"/>
      <c r="P43" s="41"/>
      <c r="Q43" s="54"/>
      <c r="R43" s="54"/>
      <c r="S43" s="94">
        <v>8</v>
      </c>
      <c r="T43" s="47" t="s">
        <v>137</v>
      </c>
      <c r="U43" s="47"/>
      <c r="V43" s="47"/>
      <c r="W43" s="47"/>
      <c r="X43" s="48">
        <v>18</v>
      </c>
      <c r="Y43" s="47" t="s">
        <v>307</v>
      </c>
      <c r="Z43" s="58">
        <v>10</v>
      </c>
      <c r="AA43" s="93">
        <v>4</v>
      </c>
      <c r="AB43" s="93">
        <v>3</v>
      </c>
      <c r="AC43" s="58">
        <f t="shared" si="18"/>
        <v>7</v>
      </c>
      <c r="AD43" s="93">
        <v>2</v>
      </c>
      <c r="AE43" s="27"/>
      <c r="AF43" s="94">
        <v>8</v>
      </c>
      <c r="AG43" s="47" t="s">
        <v>45</v>
      </c>
      <c r="AH43" s="47"/>
      <c r="AI43" s="47"/>
      <c r="AJ43" s="64"/>
      <c r="AK43" s="48">
        <v>4</v>
      </c>
      <c r="AL43" s="47" t="s">
        <v>17</v>
      </c>
      <c r="AM43" s="58">
        <v>10</v>
      </c>
      <c r="AN43" s="93">
        <v>1</v>
      </c>
      <c r="AO43" s="93">
        <v>3</v>
      </c>
      <c r="AP43" s="58">
        <f t="shared" si="19"/>
        <v>4</v>
      </c>
      <c r="AQ43" s="93">
        <v>2</v>
      </c>
      <c r="AR43" s="46"/>
    </row>
    <row r="44" spans="1:44" ht="15.95" customHeight="1" x14ac:dyDescent="0.25">
      <c r="A44" s="54"/>
      <c r="C44" s="18"/>
      <c r="D44" s="18"/>
      <c r="E44" s="18"/>
      <c r="F44" s="18"/>
      <c r="G44" s="18"/>
      <c r="H44" s="18"/>
      <c r="Q44" s="54"/>
      <c r="R44" s="54"/>
      <c r="S44" s="94">
        <v>7</v>
      </c>
      <c r="T44" s="47" t="s">
        <v>167</v>
      </c>
      <c r="U44" s="47"/>
      <c r="V44" s="47"/>
      <c r="W44" s="47"/>
      <c r="X44" s="48">
        <v>8</v>
      </c>
      <c r="Y44" s="47" t="s">
        <v>307</v>
      </c>
      <c r="Z44" s="58">
        <v>10</v>
      </c>
      <c r="AA44" s="93">
        <v>2</v>
      </c>
      <c r="AB44" s="93">
        <v>4</v>
      </c>
      <c r="AC44" s="58">
        <f t="shared" si="18"/>
        <v>6</v>
      </c>
      <c r="AD44" s="93">
        <v>2</v>
      </c>
      <c r="AE44" s="27"/>
      <c r="AF44" s="94">
        <v>6.5</v>
      </c>
      <c r="AG44" s="47" t="s">
        <v>95</v>
      </c>
      <c r="AH44" s="47"/>
      <c r="AI44" s="47"/>
      <c r="AJ44" s="64"/>
      <c r="AK44" s="48">
        <v>14</v>
      </c>
      <c r="AL44" s="47" t="s">
        <v>17</v>
      </c>
      <c r="AM44" s="58">
        <v>7</v>
      </c>
      <c r="AN44" s="93">
        <v>0</v>
      </c>
      <c r="AO44" s="93">
        <v>3</v>
      </c>
      <c r="AP44" s="58">
        <f t="shared" si="19"/>
        <v>3</v>
      </c>
      <c r="AQ44" s="93">
        <v>0</v>
      </c>
      <c r="AR44" s="46"/>
    </row>
    <row r="45" spans="1:44" ht="15.95" customHeight="1" x14ac:dyDescent="0.25">
      <c r="A45" s="54"/>
      <c r="B45" s="26"/>
      <c r="C45" s="20" t="s">
        <v>125</v>
      </c>
      <c r="D45" s="65"/>
      <c r="E45" s="18"/>
      <c r="F45" s="42"/>
      <c r="G45" s="19">
        <v>3</v>
      </c>
      <c r="H45" s="43">
        <v>1</v>
      </c>
      <c r="I45" s="41" t="s">
        <v>91</v>
      </c>
      <c r="J45" s="18"/>
      <c r="K45" s="18"/>
      <c r="L45" s="41" t="s">
        <v>526</v>
      </c>
      <c r="M45" s="41"/>
      <c r="N45" s="41"/>
      <c r="O45" s="41"/>
      <c r="P45" s="41"/>
      <c r="Q45" s="54"/>
      <c r="R45" s="54"/>
      <c r="S45" s="94">
        <v>6</v>
      </c>
      <c r="T45" s="47" t="s">
        <v>67</v>
      </c>
      <c r="U45" s="47"/>
      <c r="V45" s="47"/>
      <c r="W45" s="47"/>
      <c r="X45" s="48">
        <v>3</v>
      </c>
      <c r="Y45" s="47" t="s">
        <v>307</v>
      </c>
      <c r="Z45" s="58">
        <v>5</v>
      </c>
      <c r="AA45" s="93">
        <v>0</v>
      </c>
      <c r="AB45" s="93">
        <v>5</v>
      </c>
      <c r="AC45" s="58">
        <f t="shared" si="18"/>
        <v>5</v>
      </c>
      <c r="AD45" s="93">
        <v>0</v>
      </c>
      <c r="AE45" s="27"/>
      <c r="AF45" s="94">
        <v>7.5</v>
      </c>
      <c r="AG45" s="47" t="s">
        <v>153</v>
      </c>
      <c r="AH45" s="47"/>
      <c r="AI45" s="47"/>
      <c r="AJ45" s="64"/>
      <c r="AK45" s="48">
        <v>6</v>
      </c>
      <c r="AL45" s="47" t="s">
        <v>17</v>
      </c>
      <c r="AM45" s="58">
        <v>10</v>
      </c>
      <c r="AN45" s="93">
        <v>0</v>
      </c>
      <c r="AO45" s="93">
        <v>3</v>
      </c>
      <c r="AP45" s="58">
        <f t="shared" si="19"/>
        <v>3</v>
      </c>
      <c r="AQ45" s="93">
        <v>4</v>
      </c>
      <c r="AR45" s="46"/>
    </row>
    <row r="46" spans="1:44" ht="15.95" customHeight="1" x14ac:dyDescent="0.25">
      <c r="A46" s="54"/>
      <c r="B46" s="48" t="s">
        <v>36</v>
      </c>
      <c r="C46" s="41"/>
      <c r="D46" s="65" t="s">
        <v>190</v>
      </c>
      <c r="E46" s="41"/>
      <c r="F46" s="41"/>
      <c r="G46" s="19"/>
      <c r="H46" s="43">
        <v>2</v>
      </c>
      <c r="I46" s="41" t="s">
        <v>525</v>
      </c>
      <c r="J46" s="18"/>
      <c r="K46" s="18"/>
      <c r="L46" s="41" t="s">
        <v>442</v>
      </c>
      <c r="M46" s="41"/>
      <c r="N46" s="41"/>
      <c r="O46" s="41"/>
      <c r="P46" s="41"/>
      <c r="Q46" s="54"/>
      <c r="R46" s="54"/>
      <c r="S46" s="94">
        <v>6.5</v>
      </c>
      <c r="T46" s="47" t="s">
        <v>139</v>
      </c>
      <c r="U46" s="47"/>
      <c r="V46" s="47"/>
      <c r="W46" s="47"/>
      <c r="X46" s="48">
        <v>34</v>
      </c>
      <c r="Y46" s="47" t="s">
        <v>307</v>
      </c>
      <c r="Z46" s="58">
        <v>10</v>
      </c>
      <c r="AA46" s="93">
        <v>0</v>
      </c>
      <c r="AB46" s="93">
        <v>5</v>
      </c>
      <c r="AC46" s="58">
        <f t="shared" si="18"/>
        <v>5</v>
      </c>
      <c r="AD46" s="93">
        <v>0</v>
      </c>
      <c r="AE46" s="27"/>
      <c r="AF46" s="94">
        <v>6.5</v>
      </c>
      <c r="AG46" s="47" t="s">
        <v>94</v>
      </c>
      <c r="AH46" s="47"/>
      <c r="AI46" s="47"/>
      <c r="AJ46" s="64"/>
      <c r="AK46" s="48">
        <v>5</v>
      </c>
      <c r="AL46" s="47" t="s">
        <v>17</v>
      </c>
      <c r="AM46" s="58">
        <v>4</v>
      </c>
      <c r="AN46" s="93">
        <v>0</v>
      </c>
      <c r="AO46" s="93">
        <v>2</v>
      </c>
      <c r="AP46" s="58">
        <f t="shared" si="19"/>
        <v>2</v>
      </c>
      <c r="AQ46" s="93">
        <v>0</v>
      </c>
      <c r="AR46" s="46"/>
    </row>
    <row r="47" spans="1:44" ht="15.95" customHeight="1" x14ac:dyDescent="0.25">
      <c r="A47" s="54"/>
      <c r="C47" s="18"/>
      <c r="D47" s="18"/>
      <c r="E47" s="18"/>
      <c r="F47" s="18"/>
      <c r="G47" s="18"/>
      <c r="H47" s="43">
        <v>2</v>
      </c>
      <c r="I47" s="41" t="s">
        <v>112</v>
      </c>
      <c r="J47" s="18"/>
      <c r="K47" s="18"/>
      <c r="L47" s="41" t="s">
        <v>527</v>
      </c>
      <c r="M47" s="41"/>
      <c r="N47" s="41"/>
      <c r="O47" s="41"/>
      <c r="P47" s="41"/>
      <c r="Q47" s="54"/>
      <c r="R47" s="54"/>
      <c r="S47" s="94">
        <v>7.5</v>
      </c>
      <c r="T47" s="47" t="s">
        <v>59</v>
      </c>
      <c r="U47" s="47"/>
      <c r="V47" s="47"/>
      <c r="W47" s="47"/>
      <c r="X47" s="48">
        <v>4</v>
      </c>
      <c r="Y47" s="47" t="s">
        <v>307</v>
      </c>
      <c r="Z47" s="58">
        <v>10</v>
      </c>
      <c r="AA47" s="93">
        <v>0</v>
      </c>
      <c r="AB47" s="93">
        <v>5</v>
      </c>
      <c r="AC47" s="58">
        <f t="shared" si="18"/>
        <v>5</v>
      </c>
      <c r="AD47" s="93">
        <v>0</v>
      </c>
      <c r="AE47" s="27"/>
      <c r="AF47" s="94">
        <v>7</v>
      </c>
      <c r="AG47" s="47" t="s">
        <v>138</v>
      </c>
      <c r="AH47" s="47"/>
      <c r="AI47" s="47"/>
      <c r="AJ47" s="64"/>
      <c r="AK47" s="48">
        <v>2</v>
      </c>
      <c r="AL47" s="47" t="s">
        <v>17</v>
      </c>
      <c r="AM47" s="58">
        <v>10</v>
      </c>
      <c r="AN47" s="93">
        <v>1</v>
      </c>
      <c r="AO47" s="93">
        <v>0</v>
      </c>
      <c r="AP47" s="58">
        <f t="shared" si="19"/>
        <v>1</v>
      </c>
      <c r="AQ47" s="93">
        <v>2</v>
      </c>
      <c r="AR47" s="46"/>
    </row>
    <row r="48" spans="1:44" ht="15.95" customHeight="1" x14ac:dyDescent="0.25">
      <c r="A48" s="54"/>
      <c r="B48" s="9"/>
      <c r="C48" s="10"/>
      <c r="D48" s="10"/>
      <c r="E48" s="10"/>
      <c r="F48" s="10"/>
      <c r="G48" s="11"/>
      <c r="H48" s="12"/>
      <c r="I48" s="10"/>
      <c r="J48" s="10"/>
      <c r="K48" s="12"/>
      <c r="L48" s="12"/>
      <c r="M48" s="12"/>
      <c r="N48" s="12"/>
      <c r="O48" s="12"/>
      <c r="P48" s="12"/>
      <c r="Q48" s="54"/>
      <c r="R48" s="54"/>
      <c r="S48" s="94">
        <v>7.5</v>
      </c>
      <c r="T48" s="47" t="s">
        <v>38</v>
      </c>
      <c r="U48" s="47"/>
      <c r="V48" s="47"/>
      <c r="W48" s="47"/>
      <c r="X48" s="48">
        <v>13</v>
      </c>
      <c r="Y48" s="47" t="s">
        <v>307</v>
      </c>
      <c r="Z48" s="58">
        <v>10</v>
      </c>
      <c r="AA48" s="93">
        <v>0</v>
      </c>
      <c r="AB48" s="93">
        <v>4</v>
      </c>
      <c r="AC48" s="58">
        <f t="shared" si="18"/>
        <v>4</v>
      </c>
      <c r="AD48" s="93">
        <v>0</v>
      </c>
      <c r="AE48" s="27"/>
      <c r="AF48" s="94">
        <v>6.5</v>
      </c>
      <c r="AG48" s="47" t="s">
        <v>82</v>
      </c>
      <c r="AH48" s="47"/>
      <c r="AI48" s="47"/>
      <c r="AJ48" s="64"/>
      <c r="AK48" s="48">
        <v>3</v>
      </c>
      <c r="AL48" s="47" t="s">
        <v>17</v>
      </c>
      <c r="AM48" s="58">
        <v>11</v>
      </c>
      <c r="AN48" s="93">
        <v>0</v>
      </c>
      <c r="AO48" s="93">
        <v>1</v>
      </c>
      <c r="AP48" s="58">
        <f t="shared" si="19"/>
        <v>1</v>
      </c>
      <c r="AQ48" s="93">
        <v>2</v>
      </c>
      <c r="AR48" s="46"/>
    </row>
    <row r="49" spans="1:44" ht="15.95" customHeight="1" x14ac:dyDescent="0.25">
      <c r="A49" s="54"/>
      <c r="B49" s="26"/>
      <c r="C49" s="26"/>
      <c r="D49" s="26"/>
      <c r="E49" s="47" t="s">
        <v>211</v>
      </c>
      <c r="F49" s="47"/>
      <c r="G49" s="49">
        <f>SUM(G14:G48)</f>
        <v>26</v>
      </c>
      <c r="H49" s="49"/>
      <c r="I49" s="36"/>
      <c r="J49" s="47" t="s">
        <v>101</v>
      </c>
      <c r="K49" s="36"/>
      <c r="L49" s="49">
        <f>COUNTA(C14:C48)-8</f>
        <v>2</v>
      </c>
      <c r="N49" s="47" t="s">
        <v>132</v>
      </c>
      <c r="O49" s="49">
        <v>4</v>
      </c>
      <c r="P49" s="26"/>
      <c r="Q49" s="54"/>
      <c r="R49" s="54"/>
      <c r="S49" s="94">
        <v>6</v>
      </c>
      <c r="T49" s="47" t="s">
        <v>362</v>
      </c>
      <c r="U49" s="47"/>
      <c r="V49" s="47"/>
      <c r="W49" s="47"/>
      <c r="X49" s="48">
        <v>5</v>
      </c>
      <c r="Y49" s="47" t="s">
        <v>307</v>
      </c>
      <c r="Z49" s="58">
        <v>7</v>
      </c>
      <c r="AA49" s="93">
        <v>0</v>
      </c>
      <c r="AB49" s="93">
        <v>3</v>
      </c>
      <c r="AC49" s="58">
        <f t="shared" si="18"/>
        <v>3</v>
      </c>
      <c r="AD49" s="93">
        <v>2</v>
      </c>
      <c r="AE49" s="27"/>
      <c r="AF49" s="94">
        <v>7</v>
      </c>
      <c r="AG49" s="47" t="s">
        <v>98</v>
      </c>
      <c r="AH49" s="47"/>
      <c r="AI49" s="47"/>
      <c r="AJ49" s="64"/>
      <c r="AK49" s="48">
        <v>15</v>
      </c>
      <c r="AL49" s="47" t="s">
        <v>17</v>
      </c>
      <c r="AM49" s="58">
        <v>12</v>
      </c>
      <c r="AN49" s="93">
        <v>0</v>
      </c>
      <c r="AO49" s="93">
        <v>0</v>
      </c>
      <c r="AP49" s="58">
        <f t="shared" si="19"/>
        <v>0</v>
      </c>
      <c r="AQ49" s="93">
        <v>0</v>
      </c>
      <c r="AR49" s="46"/>
    </row>
    <row r="50" spans="1:44" ht="15.95" customHeight="1" thickBot="1" x14ac:dyDescent="0.3">
      <c r="A50" s="54"/>
      <c r="E50" s="47" t="s">
        <v>210</v>
      </c>
      <c r="F50" s="47"/>
      <c r="G50" s="49">
        <f>COUNTA(L15:L48)+COUNTIF(L15:L48,"*&amp;*")</f>
        <v>38</v>
      </c>
      <c r="Q50" s="54"/>
      <c r="R50" s="54"/>
      <c r="S50" s="33" t="s">
        <v>245</v>
      </c>
      <c r="T50" s="33"/>
      <c r="U50" s="33"/>
      <c r="V50" s="33"/>
      <c r="W50" s="33"/>
      <c r="X50" s="33"/>
      <c r="Y50" s="33"/>
      <c r="Z50" s="56">
        <f>SUM(Z39:Z49)</f>
        <v>118</v>
      </c>
      <c r="AA50" s="56">
        <f t="shared" ref="AA50" si="20">SUM(AA39:AA49)</f>
        <v>37</v>
      </c>
      <c r="AB50" s="56">
        <f>SUM(AB39:AB49)+SUMIF($Y$3:$Y$10,"Dive Shop",$AH$3:$AH$10)</f>
        <v>55</v>
      </c>
      <c r="AC50" s="56">
        <f>+AB50+AA50</f>
        <v>92</v>
      </c>
      <c r="AD50" s="56">
        <f>SUM(AD39:AD49)+SUMIF($Y$3:$Y$10,"Dive Shop",$AG$3:$AG$10)</f>
        <v>18</v>
      </c>
      <c r="AE50" s="27"/>
      <c r="AF50" s="33" t="s">
        <v>246</v>
      </c>
      <c r="AG50" s="33"/>
      <c r="AH50" s="33"/>
      <c r="AI50" s="33"/>
      <c r="AJ50" s="33"/>
      <c r="AK50" s="33"/>
      <c r="AL50" s="33"/>
      <c r="AM50" s="56">
        <f>SUM(AM39:AM49)</f>
        <v>118</v>
      </c>
      <c r="AN50" s="56">
        <f t="shared" ref="AN50" si="21">SUM(AN39:AN49)</f>
        <v>30</v>
      </c>
      <c r="AO50" s="56">
        <f>SUM(AO39:AO49)+SUMIF($Y$3:$Y$10,"Bruins",$AH$3:$AH$10)</f>
        <v>49</v>
      </c>
      <c r="AP50" s="56">
        <f>+AO50+AN50</f>
        <v>79</v>
      </c>
      <c r="AQ50" s="56">
        <f>SUM(AQ39:AQ49)+SUMIF($Y$3:$Y$10,"Bruins",$AG$3:$AG$10)+2</f>
        <v>16</v>
      </c>
      <c r="AR50" s="46"/>
    </row>
    <row r="51" spans="1:44" ht="15.95" customHeight="1" x14ac:dyDescent="0.25">
      <c r="A51" s="54"/>
      <c r="Q51" s="54"/>
      <c r="R51" s="54"/>
      <c r="S51" s="35" t="s">
        <v>21</v>
      </c>
      <c r="T51" s="35"/>
      <c r="U51" s="35"/>
      <c r="V51" s="35"/>
      <c r="W51" s="35"/>
      <c r="X51" s="32" t="s">
        <v>88</v>
      </c>
      <c r="Z51" s="68">
        <v>29</v>
      </c>
      <c r="AA51" s="31">
        <v>3</v>
      </c>
      <c r="AB51" s="31">
        <v>2</v>
      </c>
      <c r="AC51" s="68">
        <f t="shared" ref="AC51" si="22">+AA51+AB51</f>
        <v>5</v>
      </c>
      <c r="AD51" s="31">
        <v>2</v>
      </c>
      <c r="AE51" s="27"/>
      <c r="AF51" s="35" t="s">
        <v>23</v>
      </c>
      <c r="AG51" s="35"/>
      <c r="AH51" s="35"/>
      <c r="AI51" s="35"/>
      <c r="AJ51" s="35"/>
      <c r="AK51" s="32" t="s">
        <v>70</v>
      </c>
      <c r="AM51" s="68">
        <v>21</v>
      </c>
      <c r="AN51" s="31">
        <v>10</v>
      </c>
      <c r="AO51" s="31">
        <v>9</v>
      </c>
      <c r="AP51" s="68">
        <f t="shared" ref="AP51" si="23">+AN51+AO51</f>
        <v>19</v>
      </c>
      <c r="AQ51" s="31">
        <v>4</v>
      </c>
      <c r="AR51" s="46"/>
    </row>
    <row r="52" spans="1:44" ht="15.95" customHeight="1" x14ac:dyDescent="0.25">
      <c r="A52" s="54"/>
      <c r="Q52" s="54"/>
      <c r="R52" s="54"/>
      <c r="S52" s="94">
        <v>8</v>
      </c>
      <c r="T52" s="47" t="s">
        <v>55</v>
      </c>
      <c r="U52" s="47"/>
      <c r="V52" s="47"/>
      <c r="W52" s="47"/>
      <c r="X52" s="48">
        <v>11</v>
      </c>
      <c r="Y52" s="41" t="s">
        <v>21</v>
      </c>
      <c r="Z52" s="58">
        <v>12</v>
      </c>
      <c r="AA52" s="93">
        <v>3</v>
      </c>
      <c r="AB52" s="93">
        <v>3</v>
      </c>
      <c r="AC52" s="58">
        <f t="shared" ref="AC52:AC61" si="24">+AA52+AB52</f>
        <v>6</v>
      </c>
      <c r="AD52" s="93">
        <v>4</v>
      </c>
      <c r="AE52" s="27"/>
      <c r="AF52" s="94">
        <v>9.5</v>
      </c>
      <c r="AG52" s="47" t="s">
        <v>91</v>
      </c>
      <c r="AH52" s="47"/>
      <c r="AI52" s="47"/>
      <c r="AJ52" s="64"/>
      <c r="AK52" s="48">
        <v>14</v>
      </c>
      <c r="AL52" s="47" t="s">
        <v>309</v>
      </c>
      <c r="AM52" s="58">
        <v>11</v>
      </c>
      <c r="AN52" s="93">
        <v>11</v>
      </c>
      <c r="AO52" s="93">
        <v>9</v>
      </c>
      <c r="AP52" s="58">
        <f t="shared" ref="AP52:AP61" si="25">+AN52+AO52</f>
        <v>20</v>
      </c>
      <c r="AQ52" s="93">
        <v>0</v>
      </c>
      <c r="AR52" s="46"/>
    </row>
    <row r="53" spans="1:44" ht="15.95" customHeight="1" x14ac:dyDescent="0.25">
      <c r="A53" s="54"/>
      <c r="B53" s="20" t="s">
        <v>156</v>
      </c>
      <c r="C53" s="20"/>
      <c r="N53" s="20"/>
      <c r="O53" s="20"/>
      <c r="Q53" s="54"/>
      <c r="R53" s="54"/>
      <c r="S53" s="94">
        <v>8.5</v>
      </c>
      <c r="T53" s="47" t="s">
        <v>39</v>
      </c>
      <c r="U53" s="47"/>
      <c r="V53" s="47"/>
      <c r="W53" s="47"/>
      <c r="X53" s="48">
        <v>4</v>
      </c>
      <c r="Y53" s="41" t="s">
        <v>21</v>
      </c>
      <c r="Z53" s="58">
        <v>10</v>
      </c>
      <c r="AA53" s="93">
        <v>3</v>
      </c>
      <c r="AB53" s="93">
        <v>1</v>
      </c>
      <c r="AC53" s="58">
        <f t="shared" si="24"/>
        <v>4</v>
      </c>
      <c r="AD53" s="93">
        <v>0</v>
      </c>
      <c r="AE53" s="27"/>
      <c r="AF53" s="94">
        <v>8.5</v>
      </c>
      <c r="AG53" s="47" t="s">
        <v>112</v>
      </c>
      <c r="AH53" s="47"/>
      <c r="AI53" s="47"/>
      <c r="AJ53" s="64"/>
      <c r="AK53" s="48">
        <v>20</v>
      </c>
      <c r="AL53" s="47" t="s">
        <v>309</v>
      </c>
      <c r="AM53" s="58">
        <v>11</v>
      </c>
      <c r="AN53" s="93">
        <v>9</v>
      </c>
      <c r="AO53" s="93">
        <v>4</v>
      </c>
      <c r="AP53" s="58">
        <f t="shared" si="25"/>
        <v>13</v>
      </c>
      <c r="AQ53" s="93">
        <v>4</v>
      </c>
      <c r="AR53" s="46"/>
    </row>
    <row r="54" spans="1:44" ht="15.95" customHeight="1" x14ac:dyDescent="0.25">
      <c r="A54" s="54"/>
      <c r="B54" s="18"/>
      <c r="Q54" s="54"/>
      <c r="R54" s="54"/>
      <c r="S54" s="94">
        <v>7.5</v>
      </c>
      <c r="T54" s="47" t="s">
        <v>113</v>
      </c>
      <c r="U54" s="47"/>
      <c r="V54" s="47"/>
      <c r="W54" s="47"/>
      <c r="X54" s="48">
        <v>22</v>
      </c>
      <c r="Y54" s="41" t="s">
        <v>21</v>
      </c>
      <c r="Z54" s="58">
        <v>12</v>
      </c>
      <c r="AA54" s="93">
        <v>2</v>
      </c>
      <c r="AB54" s="93">
        <v>2</v>
      </c>
      <c r="AC54" s="58">
        <f t="shared" si="24"/>
        <v>4</v>
      </c>
      <c r="AD54" s="93">
        <v>0</v>
      </c>
      <c r="AE54" s="27"/>
      <c r="AF54" s="94">
        <v>6.5</v>
      </c>
      <c r="AG54" s="47" t="s">
        <v>44</v>
      </c>
      <c r="AH54" s="47"/>
      <c r="AI54" s="47"/>
      <c r="AJ54" s="64"/>
      <c r="AK54" s="48">
        <v>28</v>
      </c>
      <c r="AL54" s="47" t="s">
        <v>309</v>
      </c>
      <c r="AM54" s="58">
        <v>11</v>
      </c>
      <c r="AN54" s="93">
        <v>2</v>
      </c>
      <c r="AO54" s="93">
        <v>6</v>
      </c>
      <c r="AP54" s="58">
        <f t="shared" si="25"/>
        <v>8</v>
      </c>
      <c r="AQ54" s="93">
        <v>0</v>
      </c>
      <c r="AR54" s="46"/>
    </row>
    <row r="55" spans="1:44" ht="15.95" customHeight="1" x14ac:dyDescent="0.25">
      <c r="A55" s="54"/>
      <c r="B55" s="18"/>
      <c r="C55" s="20" t="s">
        <v>105</v>
      </c>
      <c r="H55" s="20" t="s">
        <v>120</v>
      </c>
      <c r="M55" s="20" t="s">
        <v>121</v>
      </c>
      <c r="O55" s="18"/>
      <c r="Q55" s="54"/>
      <c r="R55" s="54"/>
      <c r="S55" s="94">
        <v>7.5</v>
      </c>
      <c r="T55" s="47" t="s">
        <v>142</v>
      </c>
      <c r="U55" s="47"/>
      <c r="V55" s="47"/>
      <c r="W55" s="47"/>
      <c r="X55" s="48">
        <v>7</v>
      </c>
      <c r="Y55" s="65" t="s">
        <v>21</v>
      </c>
      <c r="Z55" s="58">
        <v>12</v>
      </c>
      <c r="AA55" s="93">
        <v>2</v>
      </c>
      <c r="AB55" s="93">
        <v>2</v>
      </c>
      <c r="AC55" s="58">
        <f t="shared" si="24"/>
        <v>4</v>
      </c>
      <c r="AD55" s="93">
        <v>0</v>
      </c>
      <c r="AE55" s="27"/>
      <c r="AF55" s="94">
        <v>8</v>
      </c>
      <c r="AG55" s="47" t="s">
        <v>154</v>
      </c>
      <c r="AH55" s="47"/>
      <c r="AI55" s="47"/>
      <c r="AJ55" s="64"/>
      <c r="AK55" s="48">
        <v>9</v>
      </c>
      <c r="AL55" s="47" t="s">
        <v>309</v>
      </c>
      <c r="AM55" s="58">
        <v>12</v>
      </c>
      <c r="AN55" s="93">
        <v>0</v>
      </c>
      <c r="AO55" s="93">
        <v>7</v>
      </c>
      <c r="AP55" s="58">
        <f t="shared" si="25"/>
        <v>7</v>
      </c>
      <c r="AQ55" s="93">
        <v>0</v>
      </c>
      <c r="AR55" s="46"/>
    </row>
    <row r="56" spans="1:44" ht="15.95" customHeight="1" x14ac:dyDescent="0.25">
      <c r="A56" s="54"/>
      <c r="C56" s="41" t="s">
        <v>190</v>
      </c>
      <c r="F56" s="41"/>
      <c r="H56" s="41" t="s">
        <v>532</v>
      </c>
      <c r="I56" s="41"/>
      <c r="J56" s="41"/>
      <c r="K56" s="41"/>
      <c r="L56" s="41"/>
      <c r="M56" s="41" t="s">
        <v>514</v>
      </c>
      <c r="O56" s="41"/>
      <c r="P56" s="41"/>
      <c r="Q56" s="54"/>
      <c r="R56" s="54"/>
      <c r="S56" s="94">
        <v>7</v>
      </c>
      <c r="T56" s="47" t="s">
        <v>41</v>
      </c>
      <c r="U56" s="47"/>
      <c r="V56" s="47"/>
      <c r="W56" s="47"/>
      <c r="X56" s="48">
        <v>2</v>
      </c>
      <c r="Y56" s="41" t="s">
        <v>21</v>
      </c>
      <c r="Z56" s="58">
        <v>12</v>
      </c>
      <c r="AA56" s="93">
        <v>0</v>
      </c>
      <c r="AB56" s="93">
        <v>3</v>
      </c>
      <c r="AC56" s="58">
        <f t="shared" si="24"/>
        <v>3</v>
      </c>
      <c r="AD56" s="93">
        <v>4</v>
      </c>
      <c r="AE56" s="27"/>
      <c r="AF56" s="94">
        <v>7</v>
      </c>
      <c r="AG56" s="47" t="s">
        <v>79</v>
      </c>
      <c r="AH56" s="47"/>
      <c r="AI56" s="47"/>
      <c r="AJ56" s="64"/>
      <c r="AK56" s="48">
        <v>24</v>
      </c>
      <c r="AL56" s="47" t="s">
        <v>309</v>
      </c>
      <c r="AM56" s="58">
        <v>10</v>
      </c>
      <c r="AN56" s="93">
        <v>2</v>
      </c>
      <c r="AO56" s="93">
        <v>4</v>
      </c>
      <c r="AP56" s="58">
        <f t="shared" si="25"/>
        <v>6</v>
      </c>
      <c r="AQ56" s="93">
        <v>0</v>
      </c>
      <c r="AR56" s="46"/>
    </row>
    <row r="57" spans="1:44" ht="15.95" customHeight="1" x14ac:dyDescent="0.25">
      <c r="A57" s="54"/>
      <c r="C57" s="41"/>
      <c r="F57" s="41"/>
      <c r="H57" s="41"/>
      <c r="I57" s="41"/>
      <c r="J57" s="41"/>
      <c r="K57" s="41"/>
      <c r="L57" s="41"/>
      <c r="M57" s="41" t="s">
        <v>524</v>
      </c>
      <c r="O57" s="41"/>
      <c r="P57" s="41"/>
      <c r="Q57" s="54"/>
      <c r="R57" s="54"/>
      <c r="S57" s="94">
        <v>8.5</v>
      </c>
      <c r="T57" s="47" t="s">
        <v>135</v>
      </c>
      <c r="U57" s="47"/>
      <c r="V57" s="47"/>
      <c r="W57" s="47"/>
      <c r="X57" s="48">
        <v>9</v>
      </c>
      <c r="Y57" s="41" t="s">
        <v>21</v>
      </c>
      <c r="Z57" s="58">
        <v>5</v>
      </c>
      <c r="AA57" s="93">
        <v>1</v>
      </c>
      <c r="AB57" s="93">
        <v>1</v>
      </c>
      <c r="AC57" s="58">
        <f t="shared" si="24"/>
        <v>2</v>
      </c>
      <c r="AD57" s="93">
        <v>0</v>
      </c>
      <c r="AE57" s="27"/>
      <c r="AF57" s="94">
        <v>6.5</v>
      </c>
      <c r="AG57" s="47" t="s">
        <v>83</v>
      </c>
      <c r="AH57" s="47"/>
      <c r="AI57" s="47"/>
      <c r="AJ57" s="64"/>
      <c r="AK57" s="48">
        <v>8</v>
      </c>
      <c r="AL57" s="47" t="s">
        <v>309</v>
      </c>
      <c r="AM57" s="58">
        <v>10</v>
      </c>
      <c r="AN57" s="93">
        <v>0</v>
      </c>
      <c r="AO57" s="93">
        <v>5</v>
      </c>
      <c r="AP57" s="58">
        <f t="shared" si="25"/>
        <v>5</v>
      </c>
      <c r="AQ57" s="93">
        <v>0</v>
      </c>
      <c r="AR57" s="46"/>
    </row>
    <row r="58" spans="1:44" ht="15.95" customHeight="1" x14ac:dyDescent="0.25">
      <c r="A58" s="54"/>
      <c r="C58" s="41"/>
      <c r="F58" s="41"/>
      <c r="H58" s="41"/>
      <c r="I58" s="41"/>
      <c r="J58" s="41"/>
      <c r="K58" s="41"/>
      <c r="L58" s="41"/>
      <c r="M58" s="41" t="s">
        <v>299</v>
      </c>
      <c r="O58" s="41"/>
      <c r="P58" s="41"/>
      <c r="Q58" s="46"/>
      <c r="R58" s="46"/>
      <c r="S58" s="94">
        <v>7.5</v>
      </c>
      <c r="T58" s="47" t="s">
        <v>92</v>
      </c>
      <c r="U58" s="47"/>
      <c r="V58" s="47"/>
      <c r="W58" s="47"/>
      <c r="X58" s="48">
        <v>25</v>
      </c>
      <c r="Y58" s="41" t="s">
        <v>21</v>
      </c>
      <c r="Z58" s="58">
        <v>8</v>
      </c>
      <c r="AA58" s="93">
        <v>1</v>
      </c>
      <c r="AB58" s="93">
        <v>0</v>
      </c>
      <c r="AC58" s="58">
        <f t="shared" si="24"/>
        <v>1</v>
      </c>
      <c r="AD58" s="93">
        <v>0</v>
      </c>
      <c r="AE58" s="27"/>
      <c r="AF58" s="94">
        <v>7.5</v>
      </c>
      <c r="AG58" s="47" t="s">
        <v>78</v>
      </c>
      <c r="AH58" s="47"/>
      <c r="AI58" s="47"/>
      <c r="AJ58" s="64"/>
      <c r="AK58" s="48">
        <v>72</v>
      </c>
      <c r="AL58" s="47" t="s">
        <v>309</v>
      </c>
      <c r="AM58" s="58">
        <v>6</v>
      </c>
      <c r="AN58" s="93">
        <v>1</v>
      </c>
      <c r="AO58" s="93">
        <v>3</v>
      </c>
      <c r="AP58" s="58">
        <f t="shared" si="25"/>
        <v>4</v>
      </c>
      <c r="AQ58" s="93">
        <v>0</v>
      </c>
      <c r="AR58" s="46"/>
    </row>
    <row r="59" spans="1:44" ht="15.95" customHeight="1" x14ac:dyDescent="0.25">
      <c r="A59" s="46"/>
      <c r="M59" s="41" t="s">
        <v>338</v>
      </c>
      <c r="Q59" s="54"/>
      <c r="R59" s="54"/>
      <c r="S59" s="94">
        <v>6</v>
      </c>
      <c r="T59" s="47" t="s">
        <v>80</v>
      </c>
      <c r="U59" s="47"/>
      <c r="V59" s="47"/>
      <c r="W59" s="47"/>
      <c r="X59" s="48">
        <v>33</v>
      </c>
      <c r="Y59" s="41" t="s">
        <v>21</v>
      </c>
      <c r="Z59" s="58">
        <v>3</v>
      </c>
      <c r="AA59" s="93">
        <v>0</v>
      </c>
      <c r="AB59" s="93">
        <v>1</v>
      </c>
      <c r="AC59" s="58">
        <f t="shared" si="24"/>
        <v>1</v>
      </c>
      <c r="AD59" s="93">
        <v>0</v>
      </c>
      <c r="AE59" s="27"/>
      <c r="AF59" s="94">
        <v>7</v>
      </c>
      <c r="AG59" s="47" t="s">
        <v>61</v>
      </c>
      <c r="AH59" s="47"/>
      <c r="AI59" s="47"/>
      <c r="AJ59" s="64"/>
      <c r="AK59" s="48">
        <v>7</v>
      </c>
      <c r="AL59" s="47" t="s">
        <v>309</v>
      </c>
      <c r="AM59" s="58">
        <v>11</v>
      </c>
      <c r="AN59" s="93">
        <v>0</v>
      </c>
      <c r="AO59" s="93">
        <v>4</v>
      </c>
      <c r="AP59" s="58">
        <f t="shared" si="25"/>
        <v>4</v>
      </c>
      <c r="AQ59" s="93">
        <v>2</v>
      </c>
      <c r="AR59" s="46"/>
    </row>
    <row r="60" spans="1:44" ht="15.95" customHeight="1" x14ac:dyDescent="0.25">
      <c r="A60" s="54"/>
      <c r="Q60" s="46"/>
      <c r="R60" s="46"/>
      <c r="S60" s="94">
        <v>6.5</v>
      </c>
      <c r="T60" s="47" t="s">
        <v>148</v>
      </c>
      <c r="U60" s="47"/>
      <c r="V60" s="47"/>
      <c r="W60" s="47"/>
      <c r="X60" s="48">
        <v>44</v>
      </c>
      <c r="Y60" s="41" t="s">
        <v>21</v>
      </c>
      <c r="Z60" s="58">
        <v>6</v>
      </c>
      <c r="AA60" s="93">
        <v>0</v>
      </c>
      <c r="AB60" s="93">
        <v>1</v>
      </c>
      <c r="AC60" s="58">
        <f t="shared" si="24"/>
        <v>1</v>
      </c>
      <c r="AD60" s="93">
        <v>2</v>
      </c>
      <c r="AE60" s="27"/>
      <c r="AF60" s="94">
        <v>8</v>
      </c>
      <c r="AG60" s="47" t="s">
        <v>162</v>
      </c>
      <c r="AH60" s="47"/>
      <c r="AI60" s="47"/>
      <c r="AJ60" s="64"/>
      <c r="AK60" s="48">
        <v>16</v>
      </c>
      <c r="AL60" s="47" t="s">
        <v>309</v>
      </c>
      <c r="AM60" s="58">
        <v>6</v>
      </c>
      <c r="AN60" s="93">
        <v>0</v>
      </c>
      <c r="AO60" s="93">
        <v>3</v>
      </c>
      <c r="AP60" s="58">
        <f t="shared" si="25"/>
        <v>3</v>
      </c>
      <c r="AQ60" s="93">
        <v>2</v>
      </c>
      <c r="AR60" s="46"/>
    </row>
    <row r="61" spans="1:44" ht="15.95" customHeight="1" x14ac:dyDescent="0.25">
      <c r="A61" s="46"/>
      <c r="C61" s="41"/>
      <c r="F61" s="41"/>
      <c r="H61" s="41"/>
      <c r="I61" s="41"/>
      <c r="J61" s="41"/>
      <c r="K61" s="41"/>
      <c r="L61" s="41"/>
      <c r="M61" s="41"/>
      <c r="O61" s="41"/>
      <c r="P61" s="41"/>
      <c r="Q61" s="54"/>
      <c r="R61" s="54"/>
      <c r="S61" s="94">
        <v>6</v>
      </c>
      <c r="T61" s="47" t="s">
        <v>97</v>
      </c>
      <c r="U61" s="47"/>
      <c r="V61" s="47"/>
      <c r="W61" s="47"/>
      <c r="X61" s="48">
        <v>24</v>
      </c>
      <c r="Y61" s="41" t="s">
        <v>21</v>
      </c>
      <c r="Z61" s="58">
        <v>9</v>
      </c>
      <c r="AA61" s="93">
        <v>0</v>
      </c>
      <c r="AB61" s="93">
        <v>0</v>
      </c>
      <c r="AC61" s="58">
        <f t="shared" si="24"/>
        <v>0</v>
      </c>
      <c r="AD61" s="93">
        <v>0</v>
      </c>
      <c r="AE61" s="27"/>
      <c r="AF61" s="94">
        <v>6</v>
      </c>
      <c r="AG61" s="47" t="s">
        <v>84</v>
      </c>
      <c r="AH61" s="47"/>
      <c r="AI61" s="47"/>
      <c r="AJ61" s="64"/>
      <c r="AK61" s="48">
        <v>15</v>
      </c>
      <c r="AL61" s="47" t="s">
        <v>309</v>
      </c>
      <c r="AM61" s="58">
        <v>4</v>
      </c>
      <c r="AN61" s="93">
        <v>1</v>
      </c>
      <c r="AO61" s="93">
        <v>1</v>
      </c>
      <c r="AP61" s="58">
        <f t="shared" si="25"/>
        <v>2</v>
      </c>
      <c r="AQ61" s="93">
        <v>0</v>
      </c>
      <c r="AR61" s="46"/>
    </row>
    <row r="62" spans="1:44" ht="15.95" customHeight="1" thickBot="1" x14ac:dyDescent="0.3">
      <c r="A62" s="54"/>
      <c r="C62" s="41"/>
      <c r="F62" s="41"/>
      <c r="H62" s="41"/>
      <c r="I62" s="41"/>
      <c r="J62" s="41"/>
      <c r="K62" s="41"/>
      <c r="L62" s="41"/>
      <c r="M62" s="41"/>
      <c r="O62" s="41"/>
      <c r="P62" s="41"/>
      <c r="Q62" s="46"/>
      <c r="R62" s="46"/>
      <c r="S62" s="33" t="s">
        <v>103</v>
      </c>
      <c r="T62" s="33"/>
      <c r="U62" s="33"/>
      <c r="V62" s="33"/>
      <c r="W62" s="33"/>
      <c r="X62" s="33"/>
      <c r="Y62" s="33"/>
      <c r="Z62" s="56">
        <f>SUM(Z51:Z61)</f>
        <v>118</v>
      </c>
      <c r="AA62" s="56">
        <f t="shared" ref="AA62" si="26">SUM(AA51:AA61)</f>
        <v>15</v>
      </c>
      <c r="AB62" s="56">
        <f>SUM(AB51:AB61)+SUMIF($Y$3:$Y$10,"Eriton",$AH$3:$AH$10)</f>
        <v>16</v>
      </c>
      <c r="AC62" s="56">
        <f>+AB62+AA62</f>
        <v>31</v>
      </c>
      <c r="AD62" s="56">
        <f>SUM(AD51:AD61)+SUMIF($Y$3:$Y$10,"Eriton",$AG$3:$AG$10)</f>
        <v>12</v>
      </c>
      <c r="AE62" s="27"/>
      <c r="AF62" s="33" t="s">
        <v>85</v>
      </c>
      <c r="AG62" s="33"/>
      <c r="AH62" s="33"/>
      <c r="AI62" s="33"/>
      <c r="AJ62" s="33"/>
      <c r="AK62" s="33"/>
      <c r="AL62" s="33"/>
      <c r="AM62" s="56">
        <f>SUM(AM51:AM61)</f>
        <v>113</v>
      </c>
      <c r="AN62" s="56">
        <f t="shared" ref="AN62" si="27">SUM(AN51:AN61)</f>
        <v>36</v>
      </c>
      <c r="AO62" s="56">
        <f>SUM(AO51:AO61)+SUMIF($Y$3:$Y$10,"Direct Staff",$AH$3:$AH$10)</f>
        <v>56</v>
      </c>
      <c r="AP62" s="56">
        <f>+AO62+AN62</f>
        <v>92</v>
      </c>
      <c r="AQ62" s="56">
        <f>SUM(AQ51:AQ61)+SUMIF($Y$3:$Y$10,"Direct Staff",$AG$3:$AG$10)</f>
        <v>12</v>
      </c>
      <c r="AR62" s="46"/>
    </row>
    <row r="63" spans="1:44" ht="15.95" customHeight="1" thickBot="1" x14ac:dyDescent="0.3">
      <c r="A63" s="46"/>
      <c r="C63" s="41"/>
      <c r="F63" s="41"/>
      <c r="I63" s="41"/>
      <c r="L63" s="41"/>
      <c r="M63" s="41"/>
      <c r="O63" s="41"/>
      <c r="P63" s="41"/>
      <c r="Q63" s="46"/>
      <c r="R63" s="46"/>
      <c r="S63" s="42"/>
      <c r="T63" s="83" t="s">
        <v>164</v>
      </c>
      <c r="U63" s="42"/>
      <c r="V63" s="42"/>
      <c r="W63" s="42"/>
      <c r="X63" s="42"/>
      <c r="Y63" s="42"/>
      <c r="Z63" s="123">
        <f>Z26+Z38+Z50+Z62</f>
        <v>474</v>
      </c>
      <c r="AA63" s="123">
        <f>AA26+AA38+AA50+AA62</f>
        <v>109</v>
      </c>
      <c r="AB63" s="123">
        <f>AB26+AB38+AB50+AB62</f>
        <v>146</v>
      </c>
      <c r="AC63" s="123">
        <f>AC26+AC38+AC50+AC62</f>
        <v>255</v>
      </c>
      <c r="AD63" s="123">
        <f>AD26+AD38+AD50+AD62</f>
        <v>50</v>
      </c>
      <c r="AE63" s="42"/>
      <c r="AF63" s="42"/>
      <c r="AG63" s="83" t="s">
        <v>164</v>
      </c>
      <c r="AH63" s="42"/>
      <c r="AI63" s="42"/>
      <c r="AJ63" s="41"/>
      <c r="AK63" s="41"/>
      <c r="AL63" s="42"/>
      <c r="AM63" s="123">
        <f>AM26+AM38+AM50+AM62</f>
        <v>468</v>
      </c>
      <c r="AN63" s="123">
        <f>AN26+AN38+AN50+AN62</f>
        <v>146</v>
      </c>
      <c r="AO63" s="123">
        <f>AO26+AO38+AO50+AO62</f>
        <v>224</v>
      </c>
      <c r="AP63" s="123">
        <f>AP26+AP38+AP50+AP62</f>
        <v>370</v>
      </c>
      <c r="AQ63" s="123">
        <f>AQ26+AQ38+AQ50+AQ62</f>
        <v>52</v>
      </c>
      <c r="AR63" s="46"/>
    </row>
    <row r="64" spans="1:44" ht="15.95" customHeight="1" thickTop="1" x14ac:dyDescent="0.25">
      <c r="A64" s="46"/>
      <c r="C64" s="41"/>
      <c r="F64" s="41"/>
      <c r="I64" s="41"/>
      <c r="L64" s="41"/>
      <c r="O64" s="41"/>
      <c r="P64" s="41"/>
      <c r="Q64" s="46"/>
      <c r="R64" s="4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38" t="s">
        <v>122</v>
      </c>
      <c r="AG64" s="37"/>
      <c r="AH64" s="37"/>
      <c r="AI64" s="37"/>
      <c r="AJ64" s="38"/>
      <c r="AK64" s="38"/>
      <c r="AL64" s="26"/>
      <c r="AM64" s="87">
        <f>Z63+AM63</f>
        <v>942</v>
      </c>
      <c r="AN64" s="48">
        <f>AA63+AN63</f>
        <v>255</v>
      </c>
      <c r="AO64" s="48">
        <f>AB63+AO63</f>
        <v>370</v>
      </c>
      <c r="AP64" s="87">
        <f>AC63+AP63</f>
        <v>625</v>
      </c>
      <c r="AQ64" s="48">
        <f>AD63+AQ63</f>
        <v>102</v>
      </c>
      <c r="AR64" s="46"/>
    </row>
    <row r="65" spans="1:44" ht="15.95" customHeight="1" x14ac:dyDescent="0.25">
      <c r="A65" s="46"/>
      <c r="C65" s="41"/>
      <c r="F65" s="41"/>
      <c r="I65" s="41"/>
      <c r="L65" s="41"/>
      <c r="O65" s="41"/>
      <c r="Q65" s="45"/>
      <c r="R65" s="45"/>
      <c r="AR65" s="13"/>
    </row>
    <row r="66" spans="1:44" ht="15.95" customHeight="1" x14ac:dyDescent="0.25">
      <c r="A66" s="45"/>
      <c r="Q66" s="45"/>
      <c r="R66" s="45"/>
      <c r="U66" s="69" t="str">
        <f>"Week "&amp;TEXT(C2+1,"##")</f>
        <v>Week 13</v>
      </c>
      <c r="V66" s="69"/>
      <c r="W66" s="69"/>
      <c r="X66" s="444">
        <f>7+E14</f>
        <v>44242</v>
      </c>
      <c r="Y66" s="444"/>
      <c r="Z66" s="444"/>
      <c r="AA66" s="18"/>
      <c r="AB66" s="80"/>
      <c r="AC66" s="81"/>
      <c r="AD66" s="61"/>
      <c r="AE66" s="61"/>
      <c r="AF66" s="18"/>
      <c r="AG66" s="18"/>
      <c r="AH66" s="69" t="str">
        <f>"Week "&amp;TEXT(C2+2,"##")</f>
        <v>Week 14</v>
      </c>
      <c r="AI66" s="69"/>
      <c r="AJ66" s="69"/>
      <c r="AK66" s="444">
        <f>+X66+7</f>
        <v>44249</v>
      </c>
      <c r="AL66" s="444"/>
      <c r="AM66" s="444"/>
      <c r="AN66" s="158" t="s">
        <v>511</v>
      </c>
      <c r="AO66" s="18"/>
      <c r="AP66" s="18"/>
      <c r="AQ66" s="61"/>
      <c r="AR66" s="13"/>
    </row>
    <row r="67" spans="1:44" ht="15.95" customHeight="1" thickBot="1" x14ac:dyDescent="0.3">
      <c r="A67" s="45"/>
      <c r="Q67" s="45"/>
      <c r="R67" s="45"/>
      <c r="U67" s="445" t="s">
        <v>106</v>
      </c>
      <c r="V67" s="445"/>
      <c r="W67" s="156"/>
      <c r="X67" s="156"/>
      <c r="Y67" s="156" t="s">
        <v>107</v>
      </c>
      <c r="Z67" s="156"/>
      <c r="AA67" s="156" t="s">
        <v>108</v>
      </c>
      <c r="AB67" s="156"/>
      <c r="AC67" s="47"/>
      <c r="AD67" s="36"/>
      <c r="AE67" s="36"/>
      <c r="AH67" s="445" t="s">
        <v>106</v>
      </c>
      <c r="AI67" s="445"/>
      <c r="AJ67" s="156"/>
      <c r="AK67" s="156"/>
      <c r="AL67" s="156" t="s">
        <v>107</v>
      </c>
      <c r="AM67" s="156"/>
      <c r="AN67" s="156" t="s">
        <v>108</v>
      </c>
      <c r="AO67" s="156"/>
      <c r="AP67" s="47"/>
      <c r="AQ67" s="36"/>
      <c r="AR67" s="13"/>
    </row>
    <row r="68" spans="1:44" ht="15.95" customHeight="1" x14ac:dyDescent="0.25">
      <c r="A68" s="45"/>
      <c r="C68" s="41"/>
      <c r="F68" s="41"/>
      <c r="I68" s="41"/>
      <c r="L68" s="41"/>
      <c r="O68" s="41"/>
      <c r="Q68" s="45"/>
      <c r="R68" s="45"/>
      <c r="U68" s="443">
        <v>0.38541666666666669</v>
      </c>
      <c r="V68" s="443"/>
      <c r="W68" s="155"/>
      <c r="X68" s="155"/>
      <c r="Y68" s="49" t="s">
        <v>109</v>
      </c>
      <c r="Z68" s="442" t="s">
        <v>343</v>
      </c>
      <c r="AA68" s="442"/>
      <c r="AB68" s="442"/>
      <c r="AC68" s="39"/>
      <c r="AE68" s="36"/>
      <c r="AH68" s="443">
        <v>0.38541666666666669</v>
      </c>
      <c r="AI68" s="443"/>
      <c r="AJ68" s="155"/>
      <c r="AK68" s="155"/>
      <c r="AL68" s="49" t="s">
        <v>109</v>
      </c>
      <c r="AM68" s="442" t="s">
        <v>508</v>
      </c>
      <c r="AN68" s="442"/>
      <c r="AO68" s="442"/>
      <c r="AP68" s="39"/>
      <c r="AR68" s="13"/>
    </row>
    <row r="69" spans="1:44" ht="15.95" customHeight="1" x14ac:dyDescent="0.25">
      <c r="A69" s="45"/>
      <c r="C69" s="41"/>
      <c r="F69" s="41"/>
      <c r="I69" s="41"/>
      <c r="L69" s="41"/>
      <c r="O69" s="41"/>
      <c r="Q69" s="45"/>
      <c r="R69" s="45"/>
      <c r="U69" s="443">
        <v>0.38541666666666669</v>
      </c>
      <c r="V69" s="443"/>
      <c r="W69" s="155"/>
      <c r="X69" s="155"/>
      <c r="Y69" s="49" t="s">
        <v>110</v>
      </c>
      <c r="Z69" s="442" t="s">
        <v>342</v>
      </c>
      <c r="AA69" s="442"/>
      <c r="AB69" s="442"/>
      <c r="AC69" s="39"/>
      <c r="AE69" s="36"/>
      <c r="AH69" s="443">
        <v>0.38541666666666669</v>
      </c>
      <c r="AI69" s="443"/>
      <c r="AJ69" s="155"/>
      <c r="AK69" s="155"/>
      <c r="AL69" s="49" t="s">
        <v>110</v>
      </c>
      <c r="AM69" s="442" t="s">
        <v>509</v>
      </c>
      <c r="AN69" s="442"/>
      <c r="AO69" s="442"/>
      <c r="AP69" s="39"/>
      <c r="AR69" s="13"/>
    </row>
    <row r="70" spans="1:44" ht="15.95" customHeight="1" x14ac:dyDescent="0.25">
      <c r="A70" s="45"/>
      <c r="B70" s="18"/>
      <c r="C70" s="18"/>
      <c r="I70" s="41"/>
      <c r="N70" s="18"/>
      <c r="O70" s="18"/>
      <c r="P70" s="18"/>
      <c r="Q70" s="45"/>
      <c r="R70" s="45"/>
      <c r="U70" s="443">
        <v>0.4375</v>
      </c>
      <c r="V70" s="443"/>
      <c r="W70" s="155"/>
      <c r="X70" s="155"/>
      <c r="Y70" s="49" t="s">
        <v>109</v>
      </c>
      <c r="Z70" s="442" t="s">
        <v>341</v>
      </c>
      <c r="AA70" s="442"/>
      <c r="AB70" s="442"/>
      <c r="AC70" s="39"/>
      <c r="AE70" s="36"/>
      <c r="AH70" s="443">
        <v>0.4375</v>
      </c>
      <c r="AI70" s="443"/>
      <c r="AJ70" s="155"/>
      <c r="AK70" s="155"/>
      <c r="AL70" s="49" t="s">
        <v>109</v>
      </c>
      <c r="AM70" s="442" t="s">
        <v>218</v>
      </c>
      <c r="AN70" s="442"/>
      <c r="AO70" s="442"/>
      <c r="AP70" s="39"/>
      <c r="AR70" s="13"/>
    </row>
    <row r="71" spans="1:44" ht="15.95" customHeight="1" x14ac:dyDescent="0.25">
      <c r="A71" s="45"/>
      <c r="B71" s="18"/>
      <c r="C71" s="18"/>
      <c r="N71" s="41"/>
      <c r="O71" s="18"/>
      <c r="P71" s="18"/>
      <c r="Q71" s="45"/>
      <c r="R71" s="45"/>
      <c r="U71" s="443">
        <v>0.4375</v>
      </c>
      <c r="V71" s="443"/>
      <c r="W71" s="155"/>
      <c r="X71" s="155"/>
      <c r="Y71" s="49" t="s">
        <v>110</v>
      </c>
      <c r="Z71" s="442" t="s">
        <v>344</v>
      </c>
      <c r="AA71" s="442"/>
      <c r="AB71" s="442"/>
      <c r="AC71" s="26"/>
      <c r="AD71" s="26"/>
      <c r="AE71" s="26"/>
      <c r="AH71" s="443">
        <v>0.4375</v>
      </c>
      <c r="AI71" s="443"/>
      <c r="AJ71" s="155"/>
      <c r="AK71" s="155"/>
      <c r="AL71" s="49" t="s">
        <v>110</v>
      </c>
      <c r="AM71" s="442" t="s">
        <v>510</v>
      </c>
      <c r="AN71" s="442"/>
      <c r="AO71" s="442"/>
      <c r="AP71" s="26"/>
      <c r="AQ71" s="26"/>
      <c r="AR71" s="13"/>
    </row>
    <row r="72" spans="1:44" ht="15" customHeight="1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13"/>
    </row>
    <row r="73" spans="1:44" ht="24" customHeight="1" x14ac:dyDescent="0.3">
      <c r="A73" s="45"/>
      <c r="B73" s="425" t="s">
        <v>0</v>
      </c>
      <c r="C73" s="425"/>
      <c r="D73" s="425"/>
      <c r="E73" s="425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5"/>
      <c r="R73" s="45"/>
      <c r="S73" s="425" t="s">
        <v>0</v>
      </c>
      <c r="T73" s="425"/>
      <c r="U73" s="425"/>
      <c r="V73" s="425"/>
      <c r="W73" s="425"/>
      <c r="X73" s="425"/>
      <c r="Y73" s="425"/>
      <c r="Z73" s="425"/>
      <c r="AA73" s="425"/>
      <c r="AB73" s="425"/>
      <c r="AC73" s="425"/>
      <c r="AD73" s="425"/>
      <c r="AE73" s="425"/>
      <c r="AF73" s="425"/>
      <c r="AG73" s="425"/>
      <c r="AH73" s="425"/>
      <c r="AI73" s="425"/>
      <c r="AJ73" s="425"/>
      <c r="AK73" s="425"/>
      <c r="AL73" s="425"/>
      <c r="AM73" s="425"/>
      <c r="AN73" s="425"/>
      <c r="AO73" s="425"/>
      <c r="AP73" s="425"/>
      <c r="AQ73" s="425"/>
      <c r="AR73" s="13"/>
    </row>
    <row r="74" spans="1:44" ht="20.25" x14ac:dyDescent="0.3">
      <c r="A74" s="45"/>
      <c r="B74" s="60" t="s">
        <v>146</v>
      </c>
      <c r="C74" s="60">
        <f>+C2</f>
        <v>12</v>
      </c>
      <c r="D74" s="59"/>
      <c r="E74" s="59"/>
      <c r="F74" s="59"/>
      <c r="G74" s="431" t="s">
        <v>209</v>
      </c>
      <c r="H74" s="431"/>
      <c r="I74" s="431"/>
      <c r="J74" s="431"/>
      <c r="K74" s="431"/>
      <c r="L74" s="431"/>
      <c r="M74" s="431"/>
      <c r="N74" s="59"/>
      <c r="O74" s="59"/>
      <c r="P74" s="59"/>
      <c r="Q74" s="45"/>
      <c r="R74" s="45"/>
      <c r="S74" s="431" t="s">
        <v>168</v>
      </c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431"/>
      <c r="AE74" s="431"/>
      <c r="AF74" s="431"/>
      <c r="AG74" s="431"/>
      <c r="AH74" s="431"/>
      <c r="AI74" s="431"/>
      <c r="AJ74" s="431"/>
      <c r="AK74" s="431"/>
      <c r="AL74" s="431"/>
      <c r="AM74" s="431"/>
      <c r="AN74" s="431"/>
      <c r="AO74" s="431"/>
      <c r="AP74" s="431"/>
      <c r="AQ74" s="431"/>
      <c r="AR74" s="45"/>
    </row>
    <row r="75" spans="1:44" ht="18.600000000000001" customHeight="1" x14ac:dyDescent="0.3">
      <c r="A75" s="46"/>
      <c r="N75" s="59"/>
      <c r="O75" s="59"/>
      <c r="P75" s="59"/>
      <c r="Q75" s="46"/>
      <c r="R75" s="46"/>
      <c r="S75" s="72"/>
      <c r="T75" s="73"/>
      <c r="U75" s="73"/>
      <c r="V75" s="73"/>
      <c r="W75" s="73"/>
      <c r="X75" s="73"/>
      <c r="Y75" s="73"/>
      <c r="Z75" s="73"/>
      <c r="AA75" s="74"/>
      <c r="AB75" s="74"/>
      <c r="AC75" s="74"/>
      <c r="AD75" s="74"/>
      <c r="AE75" s="75"/>
      <c r="AF75" s="74"/>
      <c r="AG75" s="74"/>
      <c r="AH75" s="74"/>
      <c r="AI75" s="74"/>
      <c r="AJ75" s="74"/>
      <c r="AK75" s="74"/>
      <c r="AL75" s="74"/>
      <c r="AM75" s="76"/>
      <c r="AN75" s="42"/>
      <c r="AO75" s="42"/>
      <c r="AP75" s="43"/>
      <c r="AQ75" s="43"/>
      <c r="AR75" s="46"/>
    </row>
    <row r="76" spans="1:44" ht="16.5" thickBot="1" x14ac:dyDescent="0.3">
      <c r="A76" s="46"/>
      <c r="B76" s="18"/>
      <c r="C76" s="18"/>
      <c r="N76" s="18"/>
      <c r="O76" s="18"/>
      <c r="P76" s="18"/>
      <c r="Q76" s="45"/>
      <c r="R76" s="45"/>
      <c r="S76" s="67" t="s">
        <v>310</v>
      </c>
      <c r="T76" s="67" t="s">
        <v>312</v>
      </c>
      <c r="U76" s="67"/>
      <c r="V76" s="154"/>
      <c r="W76" s="154"/>
      <c r="X76" s="154"/>
      <c r="Y76" s="154"/>
      <c r="Z76" s="154" t="s">
        <v>4</v>
      </c>
      <c r="AA76" s="154" t="s">
        <v>30</v>
      </c>
      <c r="AB76" s="154" t="s">
        <v>31</v>
      </c>
      <c r="AC76" s="154" t="s">
        <v>32</v>
      </c>
      <c r="AD76" s="154" t="s">
        <v>3</v>
      </c>
      <c r="AE76" s="43"/>
      <c r="AF76" s="67" t="s">
        <v>310</v>
      </c>
      <c r="AG76" s="67" t="s">
        <v>312</v>
      </c>
      <c r="AH76" s="67"/>
      <c r="AI76" s="154"/>
      <c r="AJ76" s="154"/>
      <c r="AK76" s="154"/>
      <c r="AL76" s="154"/>
      <c r="AM76" s="154" t="s">
        <v>4</v>
      </c>
      <c r="AN76" s="154" t="s">
        <v>30</v>
      </c>
      <c r="AO76" s="154" t="s">
        <v>31</v>
      </c>
      <c r="AP76" s="154" t="s">
        <v>32</v>
      </c>
      <c r="AQ76" s="154" t="s">
        <v>3</v>
      </c>
      <c r="AR76" s="45"/>
    </row>
    <row r="77" spans="1:44" ht="15.75" customHeight="1" x14ac:dyDescent="0.25">
      <c r="A77" s="46"/>
      <c r="B77" s="18"/>
      <c r="C77" s="18"/>
      <c r="N77" s="18"/>
      <c r="O77" s="18"/>
      <c r="P77" s="18"/>
      <c r="Q77" s="45"/>
      <c r="R77" s="45"/>
      <c r="S77" s="66">
        <v>6</v>
      </c>
      <c r="T77" s="41" t="s">
        <v>478</v>
      </c>
      <c r="Z77" s="43">
        <v>6</v>
      </c>
      <c r="AA77" s="43">
        <v>1</v>
      </c>
      <c r="AB77" s="43">
        <v>0</v>
      </c>
      <c r="AC77" s="43">
        <f t="shared" ref="AC77" si="28">+AA77+AB77</f>
        <v>1</v>
      </c>
      <c r="AD77" s="43">
        <v>2</v>
      </c>
      <c r="AF77" s="66">
        <v>7</v>
      </c>
      <c r="AG77" s="41" t="s">
        <v>303</v>
      </c>
      <c r="AM77" s="43">
        <v>5</v>
      </c>
      <c r="AN77" s="43">
        <v>0</v>
      </c>
      <c r="AO77" s="43">
        <v>1</v>
      </c>
      <c r="AP77" s="43">
        <f>+AN77+AO77</f>
        <v>1</v>
      </c>
      <c r="AQ77" s="43">
        <v>2</v>
      </c>
      <c r="AR77" s="45"/>
    </row>
    <row r="78" spans="1:44" ht="15.75" customHeight="1" thickBot="1" x14ac:dyDescent="0.3">
      <c r="A78" s="46"/>
      <c r="B78" s="18"/>
      <c r="C78" s="18"/>
      <c r="D78" s="14" t="s">
        <v>123</v>
      </c>
      <c r="E78" s="14"/>
      <c r="F78" s="14"/>
      <c r="G78" s="16" t="s">
        <v>2</v>
      </c>
      <c r="H78" s="16"/>
      <c r="I78" s="16" t="s">
        <v>4</v>
      </c>
      <c r="J78" s="16" t="s">
        <v>30</v>
      </c>
      <c r="K78" s="16" t="s">
        <v>31</v>
      </c>
      <c r="L78" s="153" t="s">
        <v>32</v>
      </c>
      <c r="M78" s="16" t="s">
        <v>3</v>
      </c>
      <c r="N78" s="18"/>
      <c r="O78" s="18"/>
      <c r="P78" s="18"/>
      <c r="Q78" s="46"/>
      <c r="R78" s="46"/>
      <c r="S78" s="66">
        <v>6.5</v>
      </c>
      <c r="T78" s="41" t="s">
        <v>366</v>
      </c>
      <c r="Z78" s="43">
        <v>3</v>
      </c>
      <c r="AA78" s="43">
        <v>0</v>
      </c>
      <c r="AB78" s="43">
        <v>1</v>
      </c>
      <c r="AC78" s="43">
        <f>+AA78+AB78</f>
        <v>1</v>
      </c>
      <c r="AD78" s="43">
        <v>0</v>
      </c>
      <c r="AF78" s="66">
        <v>7.5</v>
      </c>
      <c r="AG78" s="41" t="s">
        <v>326</v>
      </c>
      <c r="AM78" s="43">
        <v>2</v>
      </c>
      <c r="AN78" s="43">
        <v>0</v>
      </c>
      <c r="AO78" s="43">
        <v>1</v>
      </c>
      <c r="AP78" s="43">
        <f>+AN78+AO78</f>
        <v>1</v>
      </c>
      <c r="AQ78" s="43">
        <v>0</v>
      </c>
      <c r="AR78" s="46"/>
    </row>
    <row r="79" spans="1:44" ht="15.75" customHeight="1" x14ac:dyDescent="0.25">
      <c r="A79" s="46"/>
      <c r="B79" s="18"/>
      <c r="C79" s="18"/>
      <c r="D79" s="47" t="s">
        <v>166</v>
      </c>
      <c r="E79" s="47"/>
      <c r="F79" s="47"/>
      <c r="G79" s="47" t="s">
        <v>307</v>
      </c>
      <c r="I79" s="58">
        <v>12</v>
      </c>
      <c r="J79" s="93">
        <v>14</v>
      </c>
      <c r="K79" s="93">
        <v>11</v>
      </c>
      <c r="L79" s="136">
        <f t="shared" ref="L79:L97" si="29">+J79+K79</f>
        <v>25</v>
      </c>
      <c r="M79" s="93">
        <v>0</v>
      </c>
      <c r="O79" s="18"/>
      <c r="P79" s="18"/>
      <c r="Q79" s="46"/>
      <c r="R79" s="46"/>
      <c r="S79" s="66">
        <v>6.5</v>
      </c>
      <c r="T79" s="41" t="s">
        <v>443</v>
      </c>
      <c r="Z79" s="43">
        <v>4</v>
      </c>
      <c r="AA79" s="43">
        <v>4</v>
      </c>
      <c r="AB79" s="43">
        <v>1</v>
      </c>
      <c r="AC79" s="43">
        <f>+AA79+AB79</f>
        <v>5</v>
      </c>
      <c r="AD79" s="43">
        <v>0</v>
      </c>
      <c r="AF79" s="66">
        <v>8</v>
      </c>
      <c r="AG79" s="41" t="s">
        <v>265</v>
      </c>
      <c r="AH79" s="18"/>
      <c r="AI79" s="18"/>
      <c r="AJ79" s="18"/>
      <c r="AK79" s="18"/>
      <c r="AL79" s="18"/>
      <c r="AM79" s="43">
        <v>6</v>
      </c>
      <c r="AN79" s="43">
        <v>7</v>
      </c>
      <c r="AO79" s="43">
        <v>1</v>
      </c>
      <c r="AP79" s="43">
        <f>+AN79+AO79</f>
        <v>8</v>
      </c>
      <c r="AQ79" s="43">
        <v>2</v>
      </c>
      <c r="AR79" s="46"/>
    </row>
    <row r="80" spans="1:44" ht="15.75" customHeight="1" x14ac:dyDescent="0.25">
      <c r="A80" s="46"/>
      <c r="B80" s="18"/>
      <c r="C80" s="18"/>
      <c r="D80" s="47" t="s">
        <v>40</v>
      </c>
      <c r="E80" s="47"/>
      <c r="F80" s="47"/>
      <c r="G80" s="47" t="s">
        <v>17</v>
      </c>
      <c r="I80" s="58">
        <v>11</v>
      </c>
      <c r="J80" s="93">
        <v>7</v>
      </c>
      <c r="K80" s="93">
        <v>15</v>
      </c>
      <c r="L80" s="136">
        <f t="shared" si="29"/>
        <v>22</v>
      </c>
      <c r="M80" s="93">
        <v>0</v>
      </c>
      <c r="O80" s="18"/>
      <c r="P80" s="18"/>
      <c r="Q80" s="46"/>
      <c r="R80" s="46"/>
      <c r="S80" s="66">
        <v>7.5</v>
      </c>
      <c r="T80" s="41" t="s">
        <v>365</v>
      </c>
      <c r="Z80" s="43">
        <v>2</v>
      </c>
      <c r="AA80" s="43">
        <v>0</v>
      </c>
      <c r="AB80" s="43">
        <v>0</v>
      </c>
      <c r="AC80" s="43">
        <f>+AA80+AB80</f>
        <v>0</v>
      </c>
      <c r="AD80" s="43">
        <v>0</v>
      </c>
      <c r="AF80" s="66">
        <v>6</v>
      </c>
      <c r="AG80" s="41" t="s">
        <v>63</v>
      </c>
      <c r="AM80" s="43">
        <v>4</v>
      </c>
      <c r="AN80" s="43">
        <v>0</v>
      </c>
      <c r="AO80" s="43">
        <v>0</v>
      </c>
      <c r="AP80" s="43">
        <f t="shared" ref="AP80:AP82" si="30">+AN80+AO80</f>
        <v>0</v>
      </c>
      <c r="AQ80" s="43">
        <v>4</v>
      </c>
      <c r="AR80" s="46"/>
    </row>
    <row r="81" spans="1:44" ht="15.75" customHeight="1" x14ac:dyDescent="0.25">
      <c r="A81" s="46"/>
      <c r="B81" s="18"/>
      <c r="C81" s="18"/>
      <c r="D81" s="47" t="s">
        <v>158</v>
      </c>
      <c r="E81" s="47"/>
      <c r="F81" s="47"/>
      <c r="G81" s="32" t="s">
        <v>179</v>
      </c>
      <c r="I81" s="58">
        <v>12</v>
      </c>
      <c r="J81" s="58">
        <v>17</v>
      </c>
      <c r="K81" s="93">
        <v>4</v>
      </c>
      <c r="L81" s="136">
        <f t="shared" si="29"/>
        <v>21</v>
      </c>
      <c r="M81" s="93">
        <v>2</v>
      </c>
      <c r="O81" s="18"/>
      <c r="P81" s="18"/>
      <c r="Q81" s="46"/>
      <c r="R81" s="46"/>
      <c r="S81" s="66">
        <v>8</v>
      </c>
      <c r="T81" s="41" t="s">
        <v>408</v>
      </c>
      <c r="Z81" s="43">
        <v>1</v>
      </c>
      <c r="AA81" s="43">
        <v>0</v>
      </c>
      <c r="AB81" s="43">
        <v>0</v>
      </c>
      <c r="AC81" s="43">
        <f t="shared" ref="AC81" si="31">+AA81+AB81</f>
        <v>0</v>
      </c>
      <c r="AD81" s="43">
        <v>0</v>
      </c>
      <c r="AF81" s="66">
        <v>8.5</v>
      </c>
      <c r="AG81" s="41" t="s">
        <v>424</v>
      </c>
      <c r="AH81" s="18"/>
      <c r="AI81" s="18"/>
      <c r="AJ81" s="18"/>
      <c r="AK81" s="18"/>
      <c r="AL81" s="18"/>
      <c r="AM81" s="43">
        <v>5</v>
      </c>
      <c r="AN81" s="43">
        <v>1</v>
      </c>
      <c r="AO81" s="43">
        <v>1</v>
      </c>
      <c r="AP81" s="43">
        <f t="shared" si="30"/>
        <v>2</v>
      </c>
      <c r="AQ81" s="43">
        <v>4</v>
      </c>
      <c r="AR81" s="46"/>
    </row>
    <row r="82" spans="1:44" ht="15.75" customHeight="1" x14ac:dyDescent="0.25">
      <c r="A82" s="46"/>
      <c r="B82" s="18"/>
      <c r="C82" s="18"/>
      <c r="D82" s="47" t="s">
        <v>165</v>
      </c>
      <c r="E82" s="47"/>
      <c r="F82" s="47"/>
      <c r="G82" s="32" t="s">
        <v>308</v>
      </c>
      <c r="I82" s="58">
        <v>11</v>
      </c>
      <c r="J82" s="58">
        <v>13</v>
      </c>
      <c r="K82" s="93">
        <v>8</v>
      </c>
      <c r="L82" s="136">
        <f t="shared" si="29"/>
        <v>21</v>
      </c>
      <c r="M82" s="93">
        <v>4</v>
      </c>
      <c r="O82" s="18"/>
      <c r="P82" s="18"/>
      <c r="Q82" s="46"/>
      <c r="R82" s="46"/>
      <c r="S82" s="66">
        <v>7.5</v>
      </c>
      <c r="T82" s="41" t="s">
        <v>334</v>
      </c>
      <c r="Z82" s="43">
        <v>5</v>
      </c>
      <c r="AA82" s="43">
        <v>1</v>
      </c>
      <c r="AB82" s="43">
        <v>2</v>
      </c>
      <c r="AC82" s="43">
        <f>+AA82+AB82</f>
        <v>3</v>
      </c>
      <c r="AD82" s="43">
        <v>4</v>
      </c>
      <c r="AF82" s="66">
        <v>8.5</v>
      </c>
      <c r="AG82" s="41" t="s">
        <v>481</v>
      </c>
      <c r="AH82" s="18"/>
      <c r="AI82" s="18"/>
      <c r="AJ82" s="18"/>
      <c r="AK82" s="18"/>
      <c r="AL82" s="18"/>
      <c r="AM82" s="43">
        <v>2</v>
      </c>
      <c r="AN82" s="43">
        <v>1</v>
      </c>
      <c r="AO82" s="43">
        <v>0</v>
      </c>
      <c r="AP82" s="43">
        <f t="shared" si="30"/>
        <v>1</v>
      </c>
      <c r="AQ82" s="43">
        <v>0</v>
      </c>
      <c r="AR82" s="46"/>
    </row>
    <row r="83" spans="1:44" ht="15.75" customHeight="1" x14ac:dyDescent="0.25">
      <c r="A83" s="46"/>
      <c r="C83" s="18"/>
      <c r="D83" s="47" t="s">
        <v>71</v>
      </c>
      <c r="E83" s="47"/>
      <c r="F83" s="47"/>
      <c r="G83" s="32" t="s">
        <v>17</v>
      </c>
      <c r="I83" s="58">
        <v>10</v>
      </c>
      <c r="J83" s="58">
        <v>11</v>
      </c>
      <c r="K83" s="93">
        <v>10</v>
      </c>
      <c r="L83" s="136">
        <f t="shared" si="29"/>
        <v>21</v>
      </c>
      <c r="M83" s="93">
        <v>4</v>
      </c>
      <c r="Q83" s="46"/>
      <c r="R83" s="46"/>
      <c r="S83" s="66">
        <v>6</v>
      </c>
      <c r="T83" s="41" t="s">
        <v>367</v>
      </c>
      <c r="Z83" s="43">
        <v>3</v>
      </c>
      <c r="AA83" s="43">
        <v>0</v>
      </c>
      <c r="AB83" s="43">
        <v>0</v>
      </c>
      <c r="AC83" s="43">
        <f t="shared" ref="AC83:AC85" si="32">+AA83+AB83</f>
        <v>0</v>
      </c>
      <c r="AD83" s="43">
        <v>0</v>
      </c>
      <c r="AF83" s="66">
        <v>9.5</v>
      </c>
      <c r="AG83" s="41" t="s">
        <v>404</v>
      </c>
      <c r="AH83" s="18"/>
      <c r="AI83" s="18"/>
      <c r="AJ83" s="18"/>
      <c r="AK83" s="18"/>
      <c r="AL83" s="18"/>
      <c r="AM83" s="43">
        <v>2</v>
      </c>
      <c r="AN83" s="43">
        <v>3</v>
      </c>
      <c r="AO83" s="43">
        <v>0</v>
      </c>
      <c r="AP83" s="43">
        <f>+AN83+AO83</f>
        <v>3</v>
      </c>
      <c r="AQ83" s="43">
        <v>0</v>
      </c>
      <c r="AR83" s="46"/>
    </row>
    <row r="84" spans="1:44" ht="15.75" customHeight="1" x14ac:dyDescent="0.25">
      <c r="A84" s="46"/>
      <c r="C84" s="18"/>
      <c r="D84" s="47" t="s">
        <v>91</v>
      </c>
      <c r="E84" s="47"/>
      <c r="F84" s="47"/>
      <c r="G84" s="32" t="s">
        <v>309</v>
      </c>
      <c r="I84" s="58">
        <v>11</v>
      </c>
      <c r="J84" s="58">
        <v>11</v>
      </c>
      <c r="K84" s="93">
        <v>9</v>
      </c>
      <c r="L84" s="136">
        <f t="shared" si="29"/>
        <v>20</v>
      </c>
      <c r="M84" s="93">
        <v>0</v>
      </c>
      <c r="Q84" s="46"/>
      <c r="R84" s="46"/>
      <c r="S84" s="66">
        <v>6.5</v>
      </c>
      <c r="T84" s="41" t="s">
        <v>427</v>
      </c>
      <c r="Z84" s="43">
        <v>3</v>
      </c>
      <c r="AA84" s="43">
        <v>0</v>
      </c>
      <c r="AB84" s="43">
        <v>0</v>
      </c>
      <c r="AC84" s="43">
        <f t="shared" si="32"/>
        <v>0</v>
      </c>
      <c r="AD84" s="43">
        <v>0</v>
      </c>
      <c r="AF84" s="66">
        <v>9</v>
      </c>
      <c r="AG84" s="41" t="s">
        <v>189</v>
      </c>
      <c r="AH84" s="18"/>
      <c r="AI84" s="18"/>
      <c r="AJ84" s="18"/>
      <c r="AK84" s="18"/>
      <c r="AL84" s="18"/>
      <c r="AM84" s="43">
        <v>7</v>
      </c>
      <c r="AN84" s="43">
        <v>3</v>
      </c>
      <c r="AO84" s="43">
        <v>5</v>
      </c>
      <c r="AP84" s="43">
        <f>+AN84+AO84</f>
        <v>8</v>
      </c>
      <c r="AQ84" s="43">
        <v>0</v>
      </c>
      <c r="AR84" s="46"/>
    </row>
    <row r="85" spans="1:44" ht="15.75" customHeight="1" x14ac:dyDescent="0.25">
      <c r="A85" s="46"/>
      <c r="C85" s="18"/>
      <c r="D85" s="47" t="s">
        <v>150</v>
      </c>
      <c r="E85" s="47"/>
      <c r="F85" s="47"/>
      <c r="G85" s="32" t="s">
        <v>177</v>
      </c>
      <c r="I85" s="58">
        <v>12</v>
      </c>
      <c r="J85" s="58">
        <v>8</v>
      </c>
      <c r="K85" s="93">
        <v>11</v>
      </c>
      <c r="L85" s="136">
        <f t="shared" si="29"/>
        <v>19</v>
      </c>
      <c r="M85" s="93">
        <v>4</v>
      </c>
      <c r="Q85" s="46"/>
      <c r="R85" s="46"/>
      <c r="S85" s="66">
        <v>6.5</v>
      </c>
      <c r="T85" s="41" t="s">
        <v>433</v>
      </c>
      <c r="Z85" s="43">
        <v>4</v>
      </c>
      <c r="AA85" s="43">
        <v>0</v>
      </c>
      <c r="AB85" s="43">
        <v>2</v>
      </c>
      <c r="AC85" s="43">
        <f t="shared" si="32"/>
        <v>2</v>
      </c>
      <c r="AD85" s="43">
        <v>0</v>
      </c>
      <c r="AF85" s="66">
        <v>7</v>
      </c>
      <c r="AG85" s="41" t="s">
        <v>267</v>
      </c>
      <c r="AH85" s="18"/>
      <c r="AI85" s="18"/>
      <c r="AJ85" s="18"/>
      <c r="AK85" s="18"/>
      <c r="AL85" s="18"/>
      <c r="AM85" s="43">
        <v>9</v>
      </c>
      <c r="AN85" s="43">
        <v>4</v>
      </c>
      <c r="AO85" s="43">
        <v>3</v>
      </c>
      <c r="AP85" s="43">
        <f>+AN85+AO85</f>
        <v>7</v>
      </c>
      <c r="AQ85" s="43">
        <v>2</v>
      </c>
      <c r="AR85" s="46"/>
    </row>
    <row r="86" spans="1:44" ht="15.75" customHeight="1" x14ac:dyDescent="0.25">
      <c r="A86" s="46"/>
      <c r="C86" s="18"/>
      <c r="D86" s="47" t="s">
        <v>35</v>
      </c>
      <c r="E86" s="47"/>
      <c r="F86" s="47"/>
      <c r="G86" s="32" t="s">
        <v>308</v>
      </c>
      <c r="I86" s="58">
        <v>10</v>
      </c>
      <c r="J86" s="58">
        <v>6</v>
      </c>
      <c r="K86" s="93">
        <v>12</v>
      </c>
      <c r="L86" s="136">
        <f t="shared" si="29"/>
        <v>18</v>
      </c>
      <c r="M86" s="93">
        <v>0</v>
      </c>
      <c r="Q86" s="51"/>
      <c r="R86" s="51"/>
      <c r="S86" s="66">
        <v>8</v>
      </c>
      <c r="T86" s="41" t="s">
        <v>401</v>
      </c>
      <c r="Z86" s="43">
        <v>6</v>
      </c>
      <c r="AA86" s="43">
        <v>9</v>
      </c>
      <c r="AB86" s="43">
        <v>5</v>
      </c>
      <c r="AC86" s="43">
        <f>+AA86+AB86</f>
        <v>14</v>
      </c>
      <c r="AD86" s="43">
        <v>0</v>
      </c>
      <c r="AF86" s="66">
        <v>9</v>
      </c>
      <c r="AG86" s="41" t="s">
        <v>207</v>
      </c>
      <c r="AH86" s="18"/>
      <c r="AI86" s="18"/>
      <c r="AJ86" s="18"/>
      <c r="AK86" s="18"/>
      <c r="AL86" s="18"/>
      <c r="AM86" s="43">
        <v>3</v>
      </c>
      <c r="AN86" s="43">
        <v>2</v>
      </c>
      <c r="AO86" s="43">
        <v>0</v>
      </c>
      <c r="AP86" s="43">
        <f>+AN86+AO86</f>
        <v>2</v>
      </c>
      <c r="AQ86" s="43">
        <v>0</v>
      </c>
      <c r="AR86" s="51"/>
    </row>
    <row r="87" spans="1:44" ht="15.75" customHeight="1" x14ac:dyDescent="0.25">
      <c r="A87" s="46"/>
      <c r="C87" s="18"/>
      <c r="D87" s="47" t="s">
        <v>37</v>
      </c>
      <c r="E87" s="47"/>
      <c r="F87" s="47"/>
      <c r="G87" s="32" t="s">
        <v>179</v>
      </c>
      <c r="I87" s="58">
        <v>12</v>
      </c>
      <c r="J87" s="58">
        <v>3</v>
      </c>
      <c r="K87" s="93">
        <v>12</v>
      </c>
      <c r="L87" s="136">
        <f t="shared" si="29"/>
        <v>15</v>
      </c>
      <c r="M87" s="93">
        <v>2</v>
      </c>
      <c r="Q87" s="51"/>
      <c r="R87" s="51"/>
      <c r="S87" s="66">
        <v>8</v>
      </c>
      <c r="T87" s="41" t="s">
        <v>397</v>
      </c>
      <c r="Z87" s="43">
        <v>3</v>
      </c>
      <c r="AA87" s="43">
        <v>1</v>
      </c>
      <c r="AB87" s="43">
        <v>1</v>
      </c>
      <c r="AC87" s="43">
        <f>+AA87+AB87</f>
        <v>2</v>
      </c>
      <c r="AD87" s="43">
        <v>0</v>
      </c>
      <c r="AF87" s="66">
        <v>8</v>
      </c>
      <c r="AG87" s="41" t="s">
        <v>296</v>
      </c>
      <c r="AM87" s="43">
        <v>2</v>
      </c>
      <c r="AN87" s="43">
        <v>0</v>
      </c>
      <c r="AO87" s="43">
        <v>1</v>
      </c>
      <c r="AP87" s="43">
        <f t="shared" ref="AP87:AP97" si="33">+AN87+AO87</f>
        <v>1</v>
      </c>
      <c r="AQ87" s="43">
        <v>0</v>
      </c>
      <c r="AR87" s="51"/>
    </row>
    <row r="88" spans="1:44" ht="15.75" customHeight="1" x14ac:dyDescent="0.25">
      <c r="A88" s="46"/>
      <c r="C88" s="18"/>
      <c r="D88" s="47" t="s">
        <v>112</v>
      </c>
      <c r="E88" s="47"/>
      <c r="F88" s="47"/>
      <c r="G88" s="32" t="s">
        <v>309</v>
      </c>
      <c r="I88" s="58">
        <v>11</v>
      </c>
      <c r="J88" s="58">
        <v>9</v>
      </c>
      <c r="K88" s="93">
        <v>4</v>
      </c>
      <c r="L88" s="136">
        <f t="shared" si="29"/>
        <v>13</v>
      </c>
      <c r="M88" s="93">
        <v>4</v>
      </c>
      <c r="Q88" s="51"/>
      <c r="R88" s="51"/>
      <c r="S88" s="66">
        <v>8</v>
      </c>
      <c r="T88" s="41" t="s">
        <v>479</v>
      </c>
      <c r="Z88" s="43">
        <v>3</v>
      </c>
      <c r="AA88" s="43">
        <v>4</v>
      </c>
      <c r="AB88" s="43">
        <v>3</v>
      </c>
      <c r="AC88" s="43">
        <f>+AA88+AB88</f>
        <v>7</v>
      </c>
      <c r="AD88" s="43">
        <v>0</v>
      </c>
      <c r="AF88" s="66">
        <v>6</v>
      </c>
      <c r="AG88" s="41" t="s">
        <v>305</v>
      </c>
      <c r="AM88" s="43">
        <v>9</v>
      </c>
      <c r="AN88" s="43">
        <v>0</v>
      </c>
      <c r="AO88" s="43">
        <v>0</v>
      </c>
      <c r="AP88" s="43">
        <f t="shared" si="33"/>
        <v>0</v>
      </c>
      <c r="AQ88" s="43">
        <v>0</v>
      </c>
      <c r="AR88" s="51"/>
    </row>
    <row r="89" spans="1:44" ht="15.75" customHeight="1" x14ac:dyDescent="0.25">
      <c r="A89" s="46"/>
      <c r="C89" s="18"/>
      <c r="D89" s="47" t="s">
        <v>73</v>
      </c>
      <c r="E89" s="47"/>
      <c r="F89" s="47"/>
      <c r="G89" s="32" t="s">
        <v>307</v>
      </c>
      <c r="I89" s="58">
        <v>9</v>
      </c>
      <c r="J89" s="58">
        <v>7</v>
      </c>
      <c r="K89" s="93">
        <v>5</v>
      </c>
      <c r="L89" s="136">
        <f t="shared" si="29"/>
        <v>12</v>
      </c>
      <c r="M89" s="93">
        <v>2</v>
      </c>
      <c r="Q89" s="54"/>
      <c r="R89" s="54"/>
      <c r="S89" s="66">
        <v>6.5</v>
      </c>
      <c r="T89" s="41" t="s">
        <v>531</v>
      </c>
      <c r="Z89" s="43">
        <v>2</v>
      </c>
      <c r="AA89" s="43">
        <v>1</v>
      </c>
      <c r="AB89" s="43">
        <v>0</v>
      </c>
      <c r="AC89" s="43">
        <f t="shared" ref="AC89" si="34">+AA89+AB89</f>
        <v>1</v>
      </c>
      <c r="AD89" s="43">
        <v>0</v>
      </c>
      <c r="AF89" s="66">
        <v>7</v>
      </c>
      <c r="AG89" s="41" t="s">
        <v>369</v>
      </c>
      <c r="AM89" s="43">
        <v>3</v>
      </c>
      <c r="AN89" s="43">
        <v>1</v>
      </c>
      <c r="AO89" s="43">
        <v>1</v>
      </c>
      <c r="AP89" s="43">
        <f t="shared" si="33"/>
        <v>2</v>
      </c>
      <c r="AQ89" s="43">
        <v>0</v>
      </c>
      <c r="AR89" s="54"/>
    </row>
    <row r="90" spans="1:44" ht="15.75" customHeight="1" x14ac:dyDescent="0.25">
      <c r="A90" s="46"/>
      <c r="C90" s="18"/>
      <c r="D90" s="47" t="s">
        <v>72</v>
      </c>
      <c r="E90" s="47"/>
      <c r="F90" s="47"/>
      <c r="G90" s="32" t="s">
        <v>306</v>
      </c>
      <c r="I90" s="58">
        <v>10</v>
      </c>
      <c r="J90" s="58">
        <v>6</v>
      </c>
      <c r="K90" s="93">
        <v>6</v>
      </c>
      <c r="L90" s="136">
        <f t="shared" si="29"/>
        <v>12</v>
      </c>
      <c r="M90" s="93">
        <v>0</v>
      </c>
      <c r="Q90" s="54"/>
      <c r="R90" s="54"/>
      <c r="S90" s="66">
        <v>7</v>
      </c>
      <c r="T90" s="41" t="s">
        <v>423</v>
      </c>
      <c r="Z90" s="43">
        <v>1</v>
      </c>
      <c r="AA90" s="43">
        <v>0</v>
      </c>
      <c r="AB90" s="43">
        <v>0</v>
      </c>
      <c r="AC90" s="43">
        <f>+AA90+AB90</f>
        <v>0</v>
      </c>
      <c r="AD90" s="43">
        <v>0</v>
      </c>
      <c r="AF90" s="66">
        <v>8.5</v>
      </c>
      <c r="AG90" s="41" t="s">
        <v>428</v>
      </c>
      <c r="AM90" s="43">
        <v>2</v>
      </c>
      <c r="AN90" s="43">
        <v>0</v>
      </c>
      <c r="AO90" s="43">
        <v>0</v>
      </c>
      <c r="AP90" s="43">
        <f t="shared" si="33"/>
        <v>0</v>
      </c>
      <c r="AQ90" s="43">
        <v>0</v>
      </c>
      <c r="AR90" s="54"/>
    </row>
    <row r="91" spans="1:44" ht="15.75" customHeight="1" x14ac:dyDescent="0.25">
      <c r="A91" s="46"/>
      <c r="C91" s="18"/>
      <c r="D91" s="47" t="s">
        <v>134</v>
      </c>
      <c r="E91" s="47"/>
      <c r="F91" s="47"/>
      <c r="G91" s="32" t="s">
        <v>179</v>
      </c>
      <c r="I91" s="58">
        <v>10</v>
      </c>
      <c r="J91" s="58">
        <v>7</v>
      </c>
      <c r="K91" s="93">
        <v>4</v>
      </c>
      <c r="L91" s="136">
        <f t="shared" si="29"/>
        <v>11</v>
      </c>
      <c r="M91" s="93">
        <v>0</v>
      </c>
      <c r="Q91" s="54"/>
      <c r="R91" s="54"/>
      <c r="S91" s="66">
        <v>8</v>
      </c>
      <c r="T91" s="41" t="s">
        <v>398</v>
      </c>
      <c r="Z91" s="43">
        <v>3</v>
      </c>
      <c r="AA91" s="43">
        <v>1</v>
      </c>
      <c r="AB91" s="43">
        <v>0</v>
      </c>
      <c r="AC91" s="43">
        <f t="shared" ref="AC91" si="35">+AA91+AB91</f>
        <v>1</v>
      </c>
      <c r="AD91" s="43">
        <v>0</v>
      </c>
      <c r="AF91" s="66">
        <v>7</v>
      </c>
      <c r="AG91" s="41" t="s">
        <v>298</v>
      </c>
      <c r="AH91" s="18"/>
      <c r="AI91" s="18"/>
      <c r="AJ91" s="18"/>
      <c r="AK91" s="18"/>
      <c r="AL91" s="18"/>
      <c r="AM91" s="43">
        <v>4</v>
      </c>
      <c r="AN91" s="43">
        <v>0</v>
      </c>
      <c r="AO91" s="43">
        <v>0</v>
      </c>
      <c r="AP91" s="43">
        <f t="shared" si="33"/>
        <v>0</v>
      </c>
      <c r="AQ91" s="43">
        <v>0</v>
      </c>
      <c r="AR91" s="54"/>
    </row>
    <row r="92" spans="1:44" ht="15.75" customHeight="1" x14ac:dyDescent="0.25">
      <c r="A92" s="46"/>
      <c r="C92" s="18"/>
      <c r="D92" s="47" t="s">
        <v>43</v>
      </c>
      <c r="E92" s="47"/>
      <c r="F92" s="47"/>
      <c r="G92" s="32" t="s">
        <v>307</v>
      </c>
      <c r="I92" s="58">
        <v>11</v>
      </c>
      <c r="J92" s="58">
        <v>4</v>
      </c>
      <c r="K92" s="93">
        <v>6</v>
      </c>
      <c r="L92" s="136">
        <f t="shared" si="29"/>
        <v>10</v>
      </c>
      <c r="M92" s="93">
        <v>0</v>
      </c>
      <c r="Q92" s="54"/>
      <c r="R92" s="54"/>
      <c r="S92" s="66">
        <v>7</v>
      </c>
      <c r="T92" s="41" t="s">
        <v>422</v>
      </c>
      <c r="Z92" s="43">
        <v>2</v>
      </c>
      <c r="AA92" s="43">
        <v>0</v>
      </c>
      <c r="AB92" s="43">
        <v>1</v>
      </c>
      <c r="AC92" s="43">
        <f>+AA92+AB92</f>
        <v>1</v>
      </c>
      <c r="AD92" s="43">
        <v>0</v>
      </c>
      <c r="AF92" s="66">
        <v>8.5</v>
      </c>
      <c r="AG92" s="41" t="s">
        <v>297</v>
      </c>
      <c r="AM92" s="43">
        <v>1</v>
      </c>
      <c r="AN92" s="43">
        <v>0</v>
      </c>
      <c r="AO92" s="43">
        <v>0</v>
      </c>
      <c r="AP92" s="43">
        <f t="shared" si="33"/>
        <v>0</v>
      </c>
      <c r="AQ92" s="43">
        <v>0</v>
      </c>
      <c r="AR92" s="54"/>
    </row>
    <row r="93" spans="1:44" ht="15.75" customHeight="1" x14ac:dyDescent="0.25">
      <c r="A93" s="46"/>
      <c r="C93" s="18"/>
      <c r="D93" s="47" t="s">
        <v>161</v>
      </c>
      <c r="E93" s="47"/>
      <c r="F93" s="47"/>
      <c r="G93" s="32" t="s">
        <v>177</v>
      </c>
      <c r="I93" s="58">
        <v>12</v>
      </c>
      <c r="J93" s="58">
        <v>3</v>
      </c>
      <c r="K93" s="93">
        <v>6</v>
      </c>
      <c r="L93" s="136">
        <f t="shared" si="29"/>
        <v>9</v>
      </c>
      <c r="M93" s="93">
        <v>0</v>
      </c>
      <c r="Q93" s="54"/>
      <c r="R93" s="54"/>
      <c r="S93" s="66">
        <v>7.5</v>
      </c>
      <c r="T93" s="41" t="s">
        <v>396</v>
      </c>
      <c r="Z93" s="43">
        <v>1</v>
      </c>
      <c r="AA93" s="43">
        <v>0</v>
      </c>
      <c r="AB93" s="43">
        <v>0</v>
      </c>
      <c r="AC93" s="43">
        <f>+AA93+AB93</f>
        <v>0</v>
      </c>
      <c r="AD93" s="43">
        <v>0</v>
      </c>
      <c r="AF93" s="66">
        <v>7.5</v>
      </c>
      <c r="AG93" s="41" t="s">
        <v>407</v>
      </c>
      <c r="AM93" s="43">
        <v>1</v>
      </c>
      <c r="AN93" s="43">
        <v>0</v>
      </c>
      <c r="AO93" s="43">
        <v>0</v>
      </c>
      <c r="AP93" s="43">
        <f t="shared" si="33"/>
        <v>0</v>
      </c>
      <c r="AQ93" s="43">
        <v>0</v>
      </c>
      <c r="AR93" s="54"/>
    </row>
    <row r="94" spans="1:44" ht="15.75" customHeight="1" x14ac:dyDescent="0.25">
      <c r="A94" s="46"/>
      <c r="C94" s="18"/>
      <c r="D94" s="47" t="s">
        <v>188</v>
      </c>
      <c r="E94" s="47"/>
      <c r="F94" s="47"/>
      <c r="G94" s="32" t="s">
        <v>308</v>
      </c>
      <c r="I94" s="58">
        <v>12</v>
      </c>
      <c r="J94" s="58">
        <v>2</v>
      </c>
      <c r="K94" s="93">
        <v>7</v>
      </c>
      <c r="L94" s="136">
        <f t="shared" si="29"/>
        <v>9</v>
      </c>
      <c r="M94" s="93">
        <v>0</v>
      </c>
      <c r="Q94" s="54"/>
      <c r="R94" s="54"/>
      <c r="S94" s="66">
        <v>6.5</v>
      </c>
      <c r="T94" s="41" t="s">
        <v>242</v>
      </c>
      <c r="U94" s="18"/>
      <c r="V94" s="18"/>
      <c r="W94" s="18"/>
      <c r="X94" s="18"/>
      <c r="Y94" s="18"/>
      <c r="Z94" s="43">
        <v>10</v>
      </c>
      <c r="AA94" s="43">
        <v>2</v>
      </c>
      <c r="AB94" s="43">
        <v>2</v>
      </c>
      <c r="AC94" s="43">
        <f>+AA94+AB94</f>
        <v>4</v>
      </c>
      <c r="AD94" s="43">
        <v>0</v>
      </c>
      <c r="AF94" s="66">
        <v>6</v>
      </c>
      <c r="AG94" s="41" t="s">
        <v>163</v>
      </c>
      <c r="AH94" s="18"/>
      <c r="AI94" s="18"/>
      <c r="AJ94" s="18"/>
      <c r="AK94" s="18"/>
      <c r="AL94" s="18"/>
      <c r="AM94" s="43">
        <v>2</v>
      </c>
      <c r="AN94" s="43">
        <v>0</v>
      </c>
      <c r="AO94" s="43">
        <v>1</v>
      </c>
      <c r="AP94" s="43">
        <f t="shared" si="33"/>
        <v>1</v>
      </c>
      <c r="AQ94" s="43">
        <v>0</v>
      </c>
      <c r="AR94" s="54"/>
    </row>
    <row r="95" spans="1:44" ht="15.75" customHeight="1" x14ac:dyDescent="0.25">
      <c r="A95" s="46"/>
      <c r="C95" s="18"/>
      <c r="D95" s="47" t="s">
        <v>96</v>
      </c>
      <c r="E95" s="47"/>
      <c r="F95" s="47"/>
      <c r="G95" s="32" t="s">
        <v>179</v>
      </c>
      <c r="I95" s="58">
        <v>8</v>
      </c>
      <c r="J95" s="58">
        <v>1</v>
      </c>
      <c r="K95" s="93">
        <v>8</v>
      </c>
      <c r="L95" s="136">
        <f t="shared" si="29"/>
        <v>9</v>
      </c>
      <c r="M95" s="93">
        <v>0</v>
      </c>
      <c r="Q95" s="54"/>
      <c r="R95" s="54"/>
      <c r="S95" s="66">
        <v>8</v>
      </c>
      <c r="T95" s="41" t="s">
        <v>458</v>
      </c>
      <c r="Z95" s="43">
        <v>3</v>
      </c>
      <c r="AA95" s="43">
        <v>4</v>
      </c>
      <c r="AB95" s="43">
        <v>0</v>
      </c>
      <c r="AC95" s="43">
        <f t="shared" ref="AC95:AC96" si="36">+AA95+AB95</f>
        <v>4</v>
      </c>
      <c r="AD95" s="43">
        <v>0</v>
      </c>
      <c r="AF95" s="66">
        <v>9</v>
      </c>
      <c r="AG95" s="41" t="s">
        <v>497</v>
      </c>
      <c r="AM95" s="43">
        <v>2</v>
      </c>
      <c r="AN95" s="43">
        <v>2</v>
      </c>
      <c r="AO95" s="43">
        <v>0</v>
      </c>
      <c r="AP95" s="43">
        <f t="shared" si="33"/>
        <v>2</v>
      </c>
      <c r="AQ95" s="43">
        <v>0</v>
      </c>
      <c r="AR95" s="54"/>
    </row>
    <row r="96" spans="1:44" ht="15.75" customHeight="1" x14ac:dyDescent="0.25">
      <c r="A96" s="46"/>
      <c r="C96" s="18"/>
      <c r="D96" s="47" t="s">
        <v>44</v>
      </c>
      <c r="E96" s="47"/>
      <c r="F96" s="47"/>
      <c r="G96" s="32" t="s">
        <v>309</v>
      </c>
      <c r="I96" s="58">
        <v>11</v>
      </c>
      <c r="J96" s="58">
        <v>2</v>
      </c>
      <c r="K96" s="93">
        <v>6</v>
      </c>
      <c r="L96" s="136">
        <f t="shared" si="29"/>
        <v>8</v>
      </c>
      <c r="M96" s="93">
        <v>0</v>
      </c>
      <c r="Q96" s="54"/>
      <c r="R96" s="54"/>
      <c r="S96" s="66">
        <v>8.5</v>
      </c>
      <c r="T96" s="41" t="s">
        <v>480</v>
      </c>
      <c r="Z96" s="43">
        <v>3</v>
      </c>
      <c r="AA96" s="43">
        <v>1</v>
      </c>
      <c r="AB96" s="43">
        <v>2</v>
      </c>
      <c r="AC96" s="43">
        <f t="shared" si="36"/>
        <v>3</v>
      </c>
      <c r="AD96" s="43">
        <v>0</v>
      </c>
      <c r="AF96" s="66">
        <v>6.5</v>
      </c>
      <c r="AG96" s="41" t="s">
        <v>171</v>
      </c>
      <c r="AM96" s="43">
        <v>10</v>
      </c>
      <c r="AN96" s="43">
        <v>1</v>
      </c>
      <c r="AO96" s="43">
        <v>1</v>
      </c>
      <c r="AP96" s="43">
        <f t="shared" si="33"/>
        <v>2</v>
      </c>
      <c r="AQ96" s="43">
        <v>0</v>
      </c>
      <c r="AR96" s="54"/>
    </row>
    <row r="97" spans="1:44" ht="15.75" customHeight="1" thickBot="1" x14ac:dyDescent="0.3">
      <c r="A97" s="46"/>
      <c r="C97" s="18"/>
      <c r="D97" s="47" t="s">
        <v>57</v>
      </c>
      <c r="E97" s="47"/>
      <c r="F97" s="47"/>
      <c r="G97" s="32" t="s">
        <v>179</v>
      </c>
      <c r="I97" s="58">
        <v>12</v>
      </c>
      <c r="J97" s="58">
        <v>1</v>
      </c>
      <c r="K97" s="93">
        <v>7</v>
      </c>
      <c r="L97" s="136">
        <f t="shared" si="29"/>
        <v>8</v>
      </c>
      <c r="M97" s="93">
        <v>0</v>
      </c>
      <c r="Q97" s="54"/>
      <c r="R97" s="54"/>
      <c r="S97" s="66">
        <v>7</v>
      </c>
      <c r="T97" s="41" t="s">
        <v>266</v>
      </c>
      <c r="U97" s="18"/>
      <c r="V97" s="18"/>
      <c r="W97" s="18"/>
      <c r="X97" s="18"/>
      <c r="Y97" s="18"/>
      <c r="Z97" s="43">
        <v>1</v>
      </c>
      <c r="AA97" s="43">
        <v>0</v>
      </c>
      <c r="AB97" s="43">
        <v>2</v>
      </c>
      <c r="AC97" s="43">
        <f>+AA97+AB97</f>
        <v>2</v>
      </c>
      <c r="AD97" s="43">
        <v>0</v>
      </c>
      <c r="AF97" s="66">
        <v>6</v>
      </c>
      <c r="AG97" s="41" t="s">
        <v>459</v>
      </c>
      <c r="AM97" s="43">
        <v>2</v>
      </c>
      <c r="AN97" s="43">
        <v>0</v>
      </c>
      <c r="AO97" s="43">
        <v>0</v>
      </c>
      <c r="AP97" s="43">
        <f t="shared" si="33"/>
        <v>0</v>
      </c>
      <c r="AQ97" s="43">
        <v>0</v>
      </c>
      <c r="AR97" s="54"/>
    </row>
    <row r="98" spans="1:44" ht="15.75" customHeight="1" thickBot="1" x14ac:dyDescent="0.3">
      <c r="A98" s="46"/>
      <c r="C98" s="18"/>
      <c r="D98" s="47"/>
      <c r="E98" s="47"/>
      <c r="F98" s="47"/>
      <c r="G98" s="47"/>
      <c r="H98" s="48"/>
      <c r="I98" s="58"/>
      <c r="J98" s="93"/>
      <c r="K98" s="93"/>
      <c r="L98" s="58"/>
      <c r="M98" s="93"/>
      <c r="Q98" s="54"/>
      <c r="R98" s="54"/>
      <c r="S98" s="66">
        <v>9</v>
      </c>
      <c r="T98" s="41" t="s">
        <v>431</v>
      </c>
      <c r="Z98" s="43">
        <v>4</v>
      </c>
      <c r="AA98" s="43">
        <v>1</v>
      </c>
      <c r="AB98" s="43">
        <v>1</v>
      </c>
      <c r="AC98" s="43">
        <f t="shared" ref="AC98" si="37">+AA98+AB98</f>
        <v>2</v>
      </c>
      <c r="AD98" s="43">
        <v>0</v>
      </c>
      <c r="AF98" s="82"/>
      <c r="AG98" s="83" t="s">
        <v>164</v>
      </c>
      <c r="AH98" s="22"/>
      <c r="AI98" s="22"/>
      <c r="AJ98" s="22"/>
      <c r="AK98" s="22"/>
      <c r="AL98" s="22"/>
      <c r="AM98" s="68">
        <f>SUM(AM77:AM97)</f>
        <v>83</v>
      </c>
      <c r="AN98" s="68">
        <f>SUM(AN77:AN97)</f>
        <v>25</v>
      </c>
      <c r="AO98" s="68">
        <f>SUM(AO77:AO97)</f>
        <v>16</v>
      </c>
      <c r="AP98" s="68">
        <f>SUM(AP77:AP97)</f>
        <v>41</v>
      </c>
      <c r="AQ98" s="68">
        <f>SUM(AQ77:AQ97)</f>
        <v>14</v>
      </c>
      <c r="AR98" s="54"/>
    </row>
    <row r="99" spans="1:44" ht="15.75" customHeight="1" x14ac:dyDescent="0.25">
      <c r="A99" s="46"/>
      <c r="C99" s="18"/>
      <c r="D99" s="47"/>
      <c r="E99" s="47"/>
      <c r="F99" s="47"/>
      <c r="G99" s="47"/>
      <c r="H99" s="48"/>
      <c r="I99" s="58"/>
      <c r="J99" s="93"/>
      <c r="K99" s="93"/>
      <c r="L99" s="58"/>
      <c r="M99" s="93"/>
      <c r="Q99" s="54"/>
      <c r="R99" s="54"/>
      <c r="S99" s="82"/>
      <c r="T99" s="83" t="s">
        <v>164</v>
      </c>
      <c r="U99" s="22"/>
      <c r="V99" s="22"/>
      <c r="W99" s="22"/>
      <c r="X99" s="22"/>
      <c r="Y99" s="22"/>
      <c r="Z99" s="68">
        <f>SUM(Z77:Z98)</f>
        <v>73</v>
      </c>
      <c r="AA99" s="68">
        <f>SUM(AA77:AA98)</f>
        <v>30</v>
      </c>
      <c r="AB99" s="68">
        <f>SUM(AB77:AB98)</f>
        <v>23</v>
      </c>
      <c r="AC99" s="68">
        <f>SUM(AC77:AC98)</f>
        <v>53</v>
      </c>
      <c r="AD99" s="68">
        <f>SUM(AD77:AD98)</f>
        <v>6</v>
      </c>
      <c r="AE99" s="1"/>
      <c r="AR99" s="54"/>
    </row>
    <row r="100" spans="1:44" ht="15.75" customHeight="1" thickBot="1" x14ac:dyDescent="0.3">
      <c r="A100" s="46"/>
      <c r="C100" s="18"/>
      <c r="D100" s="14" t="s">
        <v>147</v>
      </c>
      <c r="E100" s="14"/>
      <c r="F100" s="14"/>
      <c r="G100" s="16" t="s">
        <v>2</v>
      </c>
      <c r="H100" s="16"/>
      <c r="I100" s="16" t="s">
        <v>4</v>
      </c>
      <c r="J100" s="16" t="s">
        <v>30</v>
      </c>
      <c r="K100" s="16" t="s">
        <v>31</v>
      </c>
      <c r="L100" s="16" t="s">
        <v>32</v>
      </c>
      <c r="M100" s="153" t="s">
        <v>3</v>
      </c>
      <c r="Q100" s="54"/>
      <c r="R100" s="54"/>
      <c r="T100" s="76" t="s">
        <v>159</v>
      </c>
      <c r="Z100" s="58">
        <f>+Z99+AM98</f>
        <v>156</v>
      </c>
      <c r="AA100" s="58">
        <f>+AA99+AN98</f>
        <v>55</v>
      </c>
      <c r="AB100" s="58">
        <f>+AB99+AO98</f>
        <v>39</v>
      </c>
      <c r="AC100" s="58">
        <f>+AC99+AP98</f>
        <v>94</v>
      </c>
      <c r="AD100" s="58">
        <f>+AD99+AQ98</f>
        <v>20</v>
      </c>
      <c r="AR100" s="54"/>
    </row>
    <row r="101" spans="1:44" ht="15.75" customHeight="1" x14ac:dyDescent="0.25">
      <c r="A101" s="46"/>
      <c r="C101" s="18"/>
      <c r="D101" s="41" t="s">
        <v>46</v>
      </c>
      <c r="E101" s="41"/>
      <c r="F101" s="41"/>
      <c r="G101" s="41" t="s">
        <v>177</v>
      </c>
      <c r="I101" s="58">
        <v>12</v>
      </c>
      <c r="J101" s="93">
        <v>1</v>
      </c>
      <c r="K101" s="93">
        <v>2</v>
      </c>
      <c r="L101" s="58">
        <f t="shared" ref="L101:L109" si="38">+J101+K101</f>
        <v>3</v>
      </c>
      <c r="M101" s="136">
        <v>6</v>
      </c>
      <c r="Q101" s="54"/>
      <c r="R101" s="54"/>
      <c r="AR101" s="54"/>
    </row>
    <row r="102" spans="1:44" ht="15.75" customHeight="1" thickBot="1" x14ac:dyDescent="0.3">
      <c r="A102" s="46"/>
      <c r="C102" s="18"/>
      <c r="D102" s="137" t="s">
        <v>71</v>
      </c>
      <c r="E102" s="137"/>
      <c r="F102" s="137"/>
      <c r="G102" s="137" t="s">
        <v>17</v>
      </c>
      <c r="I102" s="58">
        <v>10</v>
      </c>
      <c r="J102" s="93">
        <v>11</v>
      </c>
      <c r="K102" s="93">
        <v>10</v>
      </c>
      <c r="L102" s="58">
        <f t="shared" si="38"/>
        <v>21</v>
      </c>
      <c r="M102" s="136">
        <v>4</v>
      </c>
      <c r="Q102" s="54"/>
      <c r="R102" s="54"/>
      <c r="S102" s="67" t="s">
        <v>310</v>
      </c>
      <c r="T102" s="67" t="s">
        <v>313</v>
      </c>
      <c r="U102" s="67"/>
      <c r="V102" s="154"/>
      <c r="W102" s="154"/>
      <c r="X102" s="154"/>
      <c r="Y102" s="154"/>
      <c r="Z102" s="154" t="s">
        <v>4</v>
      </c>
      <c r="AA102" s="154" t="s">
        <v>30</v>
      </c>
      <c r="AB102" s="154" t="s">
        <v>31</v>
      </c>
      <c r="AC102" s="154" t="s">
        <v>32</v>
      </c>
      <c r="AD102" s="154" t="s">
        <v>3</v>
      </c>
      <c r="AF102" s="67" t="s">
        <v>310</v>
      </c>
      <c r="AG102" s="67" t="s">
        <v>313</v>
      </c>
      <c r="AH102" s="67"/>
      <c r="AI102" s="154"/>
      <c r="AJ102" s="154"/>
      <c r="AK102" s="154"/>
      <c r="AL102" s="154"/>
      <c r="AM102" s="154" t="s">
        <v>4</v>
      </c>
      <c r="AN102" s="154" t="s">
        <v>30</v>
      </c>
      <c r="AO102" s="154" t="s">
        <v>31</v>
      </c>
      <c r="AP102" s="154" t="s">
        <v>32</v>
      </c>
      <c r="AQ102" s="154" t="s">
        <v>3</v>
      </c>
      <c r="AR102" s="54"/>
    </row>
    <row r="103" spans="1:44" ht="15.75" customHeight="1" x14ac:dyDescent="0.25">
      <c r="A103" s="46"/>
      <c r="C103" s="18"/>
      <c r="D103" s="137" t="s">
        <v>153</v>
      </c>
      <c r="E103" s="137"/>
      <c r="F103" s="137"/>
      <c r="G103" s="137" t="s">
        <v>17</v>
      </c>
      <c r="I103" s="58">
        <v>10</v>
      </c>
      <c r="J103" s="93">
        <v>0</v>
      </c>
      <c r="K103" s="93">
        <v>3</v>
      </c>
      <c r="L103" s="58">
        <f t="shared" si="38"/>
        <v>3</v>
      </c>
      <c r="M103" s="136">
        <v>4</v>
      </c>
      <c r="Q103" s="54"/>
      <c r="R103" s="54"/>
      <c r="S103" s="66">
        <v>8</v>
      </c>
      <c r="T103" s="41" t="s">
        <v>45</v>
      </c>
      <c r="Z103" s="43">
        <v>1</v>
      </c>
      <c r="AA103" s="43">
        <v>1</v>
      </c>
      <c r="AB103" s="43">
        <v>0</v>
      </c>
      <c r="AC103" s="43">
        <f t="shared" ref="AC103" si="39">+AA103+AB103</f>
        <v>1</v>
      </c>
      <c r="AD103" s="43">
        <v>0</v>
      </c>
      <c r="AF103" s="43">
        <v>8.5</v>
      </c>
      <c r="AG103" s="76" t="s">
        <v>158</v>
      </c>
      <c r="AM103" s="43">
        <v>1</v>
      </c>
      <c r="AN103" s="43">
        <v>2</v>
      </c>
      <c r="AO103" s="43">
        <v>0</v>
      </c>
      <c r="AP103" s="43">
        <f t="shared" ref="AP103" si="40">+AN103+AO103</f>
        <v>2</v>
      </c>
      <c r="AQ103" s="43">
        <v>0</v>
      </c>
      <c r="AR103" s="54"/>
    </row>
    <row r="104" spans="1:44" ht="15.75" customHeight="1" x14ac:dyDescent="0.25">
      <c r="A104" s="46"/>
      <c r="C104" s="18"/>
      <c r="D104" s="137" t="s">
        <v>165</v>
      </c>
      <c r="E104" s="137"/>
      <c r="F104" s="137"/>
      <c r="G104" s="137" t="s">
        <v>308</v>
      </c>
      <c r="I104" s="58">
        <v>11</v>
      </c>
      <c r="J104" s="93">
        <v>13</v>
      </c>
      <c r="K104" s="93">
        <v>8</v>
      </c>
      <c r="L104" s="58">
        <f t="shared" si="38"/>
        <v>21</v>
      </c>
      <c r="M104" s="136">
        <v>4</v>
      </c>
      <c r="Q104" s="54"/>
      <c r="R104" s="54"/>
      <c r="S104" s="66">
        <v>6.5</v>
      </c>
      <c r="T104" s="41" t="s">
        <v>161</v>
      </c>
      <c r="Z104" s="43">
        <v>1</v>
      </c>
      <c r="AA104" s="43">
        <v>0</v>
      </c>
      <c r="AB104" s="43">
        <v>1</v>
      </c>
      <c r="AC104" s="43">
        <f t="shared" ref="AC104:AC109" si="41">+AA104+AB104</f>
        <v>1</v>
      </c>
      <c r="AD104" s="43">
        <v>0</v>
      </c>
      <c r="AF104" s="66">
        <v>9.5</v>
      </c>
      <c r="AG104" s="41" t="s">
        <v>166</v>
      </c>
      <c r="AM104" s="43">
        <v>1</v>
      </c>
      <c r="AN104" s="43">
        <v>2</v>
      </c>
      <c r="AO104" s="43">
        <v>1</v>
      </c>
      <c r="AP104" s="43">
        <f t="shared" ref="AP104:AP109" si="42">+AN104+AO104</f>
        <v>3</v>
      </c>
      <c r="AQ104" s="43">
        <v>0</v>
      </c>
      <c r="AR104" s="54"/>
    </row>
    <row r="105" spans="1:44" ht="15.75" customHeight="1" x14ac:dyDescent="0.25">
      <c r="A105" s="46"/>
      <c r="C105" s="18"/>
      <c r="D105" s="137" t="s">
        <v>112</v>
      </c>
      <c r="E105" s="137"/>
      <c r="F105" s="137"/>
      <c r="G105" s="137" t="s">
        <v>309</v>
      </c>
      <c r="I105" s="58">
        <v>11</v>
      </c>
      <c r="J105" s="93">
        <v>9</v>
      </c>
      <c r="K105" s="93">
        <v>4</v>
      </c>
      <c r="L105" s="58">
        <f t="shared" si="38"/>
        <v>13</v>
      </c>
      <c r="M105" s="136">
        <v>4</v>
      </c>
      <c r="Q105" s="54"/>
      <c r="R105" s="54"/>
      <c r="S105" s="94">
        <v>7</v>
      </c>
      <c r="T105" s="47" t="s">
        <v>116</v>
      </c>
      <c r="U105" s="47"/>
      <c r="V105" s="47"/>
      <c r="Z105" s="43">
        <v>1</v>
      </c>
      <c r="AA105" s="43">
        <v>0</v>
      </c>
      <c r="AB105" s="43">
        <v>0</v>
      </c>
      <c r="AC105" s="43">
        <f t="shared" si="41"/>
        <v>0</v>
      </c>
      <c r="AD105" s="43">
        <v>0</v>
      </c>
      <c r="AF105" s="66">
        <v>6.5</v>
      </c>
      <c r="AG105" s="41" t="s">
        <v>83</v>
      </c>
      <c r="AM105" s="43">
        <v>2</v>
      </c>
      <c r="AN105" s="43">
        <v>0</v>
      </c>
      <c r="AO105" s="43">
        <v>1</v>
      </c>
      <c r="AP105" s="43">
        <f t="shared" si="42"/>
        <v>1</v>
      </c>
      <c r="AQ105" s="43">
        <v>0</v>
      </c>
      <c r="AR105" s="54"/>
    </row>
    <row r="106" spans="1:44" ht="15.75" customHeight="1" x14ac:dyDescent="0.25">
      <c r="A106" s="46"/>
      <c r="C106" s="18"/>
      <c r="D106" s="137" t="s">
        <v>111</v>
      </c>
      <c r="E106" s="137"/>
      <c r="F106" s="137"/>
      <c r="G106" s="137" t="s">
        <v>179</v>
      </c>
      <c r="I106" s="58">
        <v>11</v>
      </c>
      <c r="J106" s="93">
        <v>0</v>
      </c>
      <c r="K106" s="93">
        <v>2</v>
      </c>
      <c r="L106" s="58">
        <f t="shared" si="38"/>
        <v>2</v>
      </c>
      <c r="M106" s="136">
        <v>4</v>
      </c>
      <c r="Q106" s="54"/>
      <c r="R106" s="54"/>
      <c r="S106" s="66">
        <v>6.5</v>
      </c>
      <c r="T106" s="41" t="s">
        <v>82</v>
      </c>
      <c r="Z106" s="43">
        <v>1</v>
      </c>
      <c r="AA106" s="43">
        <v>0</v>
      </c>
      <c r="AB106" s="43">
        <v>0</v>
      </c>
      <c r="AC106" s="43">
        <f t="shared" si="41"/>
        <v>0</v>
      </c>
      <c r="AD106" s="43">
        <v>0</v>
      </c>
      <c r="AF106" s="66">
        <v>8</v>
      </c>
      <c r="AG106" s="41" t="s">
        <v>154</v>
      </c>
      <c r="AM106" s="43">
        <v>1</v>
      </c>
      <c r="AN106" s="43">
        <v>0</v>
      </c>
      <c r="AO106" s="43">
        <v>2</v>
      </c>
      <c r="AP106" s="43">
        <f t="shared" si="42"/>
        <v>2</v>
      </c>
      <c r="AQ106" s="43">
        <v>0</v>
      </c>
      <c r="AR106" s="54"/>
    </row>
    <row r="107" spans="1:44" ht="15.75" customHeight="1" x14ac:dyDescent="0.25">
      <c r="A107" s="46"/>
      <c r="C107" s="18"/>
      <c r="D107" s="137" t="s">
        <v>150</v>
      </c>
      <c r="E107" s="137"/>
      <c r="F107" s="137"/>
      <c r="G107" s="137" t="s">
        <v>177</v>
      </c>
      <c r="I107" s="58">
        <v>12</v>
      </c>
      <c r="J107" s="93">
        <v>8</v>
      </c>
      <c r="K107" s="93">
        <v>11</v>
      </c>
      <c r="L107" s="58">
        <f t="shared" si="38"/>
        <v>19</v>
      </c>
      <c r="M107" s="136">
        <v>4</v>
      </c>
      <c r="Q107" s="54"/>
      <c r="R107" s="54"/>
      <c r="S107" s="66">
        <v>7.5</v>
      </c>
      <c r="T107" s="41" t="s">
        <v>115</v>
      </c>
      <c r="Z107" s="43">
        <v>2</v>
      </c>
      <c r="AA107" s="43">
        <v>0</v>
      </c>
      <c r="AB107" s="43">
        <v>0</v>
      </c>
      <c r="AC107" s="43">
        <f t="shared" si="41"/>
        <v>0</v>
      </c>
      <c r="AD107" s="43">
        <v>0</v>
      </c>
      <c r="AF107" s="66">
        <v>6</v>
      </c>
      <c r="AG107" s="41" t="s">
        <v>97</v>
      </c>
      <c r="AM107" s="43">
        <v>4</v>
      </c>
      <c r="AN107" s="43">
        <v>0</v>
      </c>
      <c r="AO107" s="43">
        <v>0</v>
      </c>
      <c r="AP107" s="43">
        <f t="shared" si="42"/>
        <v>0</v>
      </c>
      <c r="AQ107" s="43">
        <v>2</v>
      </c>
      <c r="AR107" s="54"/>
    </row>
    <row r="108" spans="1:44" ht="15.75" customHeight="1" x14ac:dyDescent="0.25">
      <c r="A108" s="46"/>
      <c r="C108" s="18"/>
      <c r="D108" s="137" t="s">
        <v>55</v>
      </c>
      <c r="E108" s="137"/>
      <c r="F108" s="137"/>
      <c r="G108" s="137" t="s">
        <v>21</v>
      </c>
      <c r="I108" s="58">
        <v>12</v>
      </c>
      <c r="J108" s="93">
        <v>3</v>
      </c>
      <c r="K108" s="93">
        <v>3</v>
      </c>
      <c r="L108" s="58">
        <f t="shared" si="38"/>
        <v>6</v>
      </c>
      <c r="M108" s="136">
        <v>4</v>
      </c>
      <c r="Q108" s="54"/>
      <c r="R108" s="54"/>
      <c r="S108" s="66">
        <v>6.5</v>
      </c>
      <c r="T108" s="41" t="s">
        <v>75</v>
      </c>
      <c r="Z108" s="43">
        <v>1</v>
      </c>
      <c r="AA108" s="43">
        <v>1</v>
      </c>
      <c r="AB108" s="43">
        <v>1</v>
      </c>
      <c r="AC108" s="43">
        <f t="shared" si="41"/>
        <v>2</v>
      </c>
      <c r="AD108" s="43">
        <v>0</v>
      </c>
      <c r="AF108" s="66">
        <v>6.5</v>
      </c>
      <c r="AG108" s="41" t="s">
        <v>119</v>
      </c>
      <c r="AM108" s="43">
        <v>2</v>
      </c>
      <c r="AN108" s="43">
        <v>0</v>
      </c>
      <c r="AO108" s="43">
        <v>0</v>
      </c>
      <c r="AP108" s="43">
        <f t="shared" si="42"/>
        <v>0</v>
      </c>
      <c r="AQ108" s="43">
        <v>0</v>
      </c>
      <c r="AR108" s="54"/>
    </row>
    <row r="109" spans="1:44" ht="15.75" customHeight="1" thickBot="1" x14ac:dyDescent="0.3">
      <c r="A109" s="46"/>
      <c r="C109" s="18"/>
      <c r="D109" s="137" t="s">
        <v>41</v>
      </c>
      <c r="E109" s="137"/>
      <c r="F109" s="137"/>
      <c r="G109" s="137" t="s">
        <v>21</v>
      </c>
      <c r="I109" s="58">
        <v>12</v>
      </c>
      <c r="J109" s="93">
        <v>0</v>
      </c>
      <c r="K109" s="93">
        <v>3</v>
      </c>
      <c r="L109" s="58">
        <f t="shared" si="38"/>
        <v>3</v>
      </c>
      <c r="M109" s="136">
        <v>4</v>
      </c>
      <c r="Q109" s="54"/>
      <c r="R109" s="54"/>
      <c r="S109" s="66">
        <v>6</v>
      </c>
      <c r="T109" s="41" t="s">
        <v>100</v>
      </c>
      <c r="Z109" s="43">
        <v>1</v>
      </c>
      <c r="AA109" s="43">
        <v>0</v>
      </c>
      <c r="AB109" s="43">
        <v>0</v>
      </c>
      <c r="AC109" s="43">
        <f t="shared" si="41"/>
        <v>0</v>
      </c>
      <c r="AD109" s="43">
        <v>0</v>
      </c>
      <c r="AF109" s="66">
        <v>9.5</v>
      </c>
      <c r="AG109" s="41" t="s">
        <v>91</v>
      </c>
      <c r="AM109" s="43">
        <v>1</v>
      </c>
      <c r="AN109" s="43">
        <v>0</v>
      </c>
      <c r="AO109" s="43">
        <v>1</v>
      </c>
      <c r="AP109" s="43">
        <f t="shared" si="42"/>
        <v>1</v>
      </c>
      <c r="AQ109" s="43">
        <v>2</v>
      </c>
      <c r="AR109" s="54"/>
    </row>
    <row r="110" spans="1:44" ht="15.75" customHeight="1" x14ac:dyDescent="0.25">
      <c r="A110" s="46"/>
      <c r="C110" s="18"/>
      <c r="Q110" s="54"/>
      <c r="R110" s="54"/>
      <c r="S110" s="82"/>
      <c r="T110" s="83" t="s">
        <v>164</v>
      </c>
      <c r="U110" s="22"/>
      <c r="V110" s="22"/>
      <c r="W110" s="22"/>
      <c r="X110" s="22"/>
      <c r="Y110" s="22"/>
      <c r="Z110" s="68">
        <f>SUM(Z103:Z109)</f>
        <v>8</v>
      </c>
      <c r="AA110" s="68">
        <f>SUM(AA103:AA109)</f>
        <v>2</v>
      </c>
      <c r="AB110" s="68">
        <f>SUM(AB103:AB109)</f>
        <v>2</v>
      </c>
      <c r="AC110" s="68">
        <f>SUM(AC103:AC109)</f>
        <v>4</v>
      </c>
      <c r="AD110" s="68">
        <f>SUM(AD103:AD109)</f>
        <v>0</v>
      </c>
      <c r="AF110" s="82"/>
      <c r="AG110" s="83" t="s">
        <v>164</v>
      </c>
      <c r="AH110" s="22"/>
      <c r="AI110" s="22"/>
      <c r="AJ110" s="22"/>
      <c r="AK110" s="22"/>
      <c r="AL110" s="22"/>
      <c r="AM110" s="68">
        <f>SUM(AM103:AM109)</f>
        <v>12</v>
      </c>
      <c r="AN110" s="68">
        <f t="shared" ref="AN110:AQ110" si="43">SUM(AN103:AN109)</f>
        <v>4</v>
      </c>
      <c r="AO110" s="68">
        <f t="shared" si="43"/>
        <v>5</v>
      </c>
      <c r="AP110" s="68">
        <f t="shared" si="43"/>
        <v>9</v>
      </c>
      <c r="AQ110" s="68">
        <f t="shared" si="43"/>
        <v>4</v>
      </c>
      <c r="AR110" s="54"/>
    </row>
    <row r="111" spans="1:44" ht="15.75" customHeight="1" x14ac:dyDescent="0.25">
      <c r="A111" s="46"/>
      <c r="C111" s="18"/>
      <c r="Q111" s="54"/>
      <c r="R111" s="54"/>
      <c r="T111" s="76" t="s">
        <v>160</v>
      </c>
      <c r="U111" s="86"/>
      <c r="V111" s="86"/>
      <c r="W111" s="86"/>
      <c r="X111" s="86"/>
      <c r="Y111" s="86"/>
      <c r="Z111" s="58">
        <f>+Z110+AM110</f>
        <v>20</v>
      </c>
      <c r="AA111" s="58">
        <f>+AA110+AN110</f>
        <v>6</v>
      </c>
      <c r="AB111" s="58">
        <f>+AB110+AO110</f>
        <v>7</v>
      </c>
      <c r="AC111" s="58">
        <f>+AC110+AP110</f>
        <v>13</v>
      </c>
      <c r="AD111" s="58">
        <f>+AD110+AQ110</f>
        <v>4</v>
      </c>
      <c r="AR111" s="54"/>
    </row>
    <row r="112" spans="1:44" ht="15.75" customHeight="1" x14ac:dyDescent="0.25">
      <c r="A112" s="46"/>
      <c r="Q112" s="54"/>
      <c r="R112" s="54"/>
      <c r="S112" s="66"/>
      <c r="T112" s="41"/>
      <c r="Z112" s="43"/>
      <c r="AA112" s="43"/>
      <c r="AB112" s="43"/>
      <c r="AC112" s="43"/>
      <c r="AD112" s="43"/>
      <c r="AP112" s="43"/>
      <c r="AQ112" s="43"/>
      <c r="AR112" s="54"/>
    </row>
    <row r="113" spans="1:44" ht="15.75" customHeight="1" x14ac:dyDescent="0.25">
      <c r="A113" s="46"/>
      <c r="Q113" s="54"/>
      <c r="R113" s="54"/>
      <c r="S113" s="66"/>
      <c r="T113" s="41" t="s">
        <v>159</v>
      </c>
      <c r="U113" s="18"/>
      <c r="V113" s="18"/>
      <c r="W113" s="18"/>
      <c r="X113" s="18"/>
      <c r="Y113" s="18"/>
      <c r="Z113" s="43">
        <f>+Z100+Z111</f>
        <v>176</v>
      </c>
      <c r="AA113" s="43">
        <f>+AA100+AA111</f>
        <v>61</v>
      </c>
      <c r="AB113" s="43">
        <f>+AB100+AB111</f>
        <v>46</v>
      </c>
      <c r="AC113" s="43">
        <f>+AC100+AC111</f>
        <v>107</v>
      </c>
      <c r="AD113" s="43">
        <f>+AD100+AD111</f>
        <v>24</v>
      </c>
      <c r="AR113" s="54"/>
    </row>
    <row r="114" spans="1:44" ht="15.75" customHeight="1" x14ac:dyDescent="0.25">
      <c r="A114" s="46"/>
      <c r="Q114" s="54"/>
      <c r="R114" s="54"/>
      <c r="S114" s="66"/>
      <c r="T114" s="41" t="s">
        <v>144</v>
      </c>
      <c r="U114" s="18"/>
      <c r="V114" s="18"/>
      <c r="W114" s="18"/>
      <c r="X114" s="18"/>
      <c r="Y114" s="18"/>
      <c r="Z114" s="43">
        <f>+Z15+Z27+Z39+Z51+AM15+AM27+AM39+AM51</f>
        <v>176</v>
      </c>
      <c r="AA114" s="43">
        <f>+AA15+AA27+AA39+AA51+AN15+AN27+AN39+AN51</f>
        <v>61</v>
      </c>
      <c r="AB114" s="43">
        <f>+AB15+AB27+AB39+AB51+AO15+AO27+AO39+AO51</f>
        <v>46</v>
      </c>
      <c r="AC114" s="43">
        <f>+AC15+AC27+AC39+AC51+AP15+AP27+AP39+AP51</f>
        <v>107</v>
      </c>
      <c r="AD114" s="43">
        <f>+AD15+AD27+AD39+AD51+AQ15+AQ27+AQ39+AQ51</f>
        <v>24</v>
      </c>
      <c r="AR114" s="54"/>
    </row>
    <row r="115" spans="1:44" ht="15.75" customHeight="1" x14ac:dyDescent="0.25">
      <c r="A115" s="46"/>
      <c r="D115" s="41"/>
      <c r="E115" s="41"/>
      <c r="F115" s="41"/>
      <c r="G115" s="41"/>
      <c r="H115" s="18"/>
      <c r="I115" s="58"/>
      <c r="J115" s="58"/>
      <c r="K115" s="58"/>
      <c r="L115" s="58"/>
      <c r="M115" s="58"/>
      <c r="Q115" s="54"/>
      <c r="R115" s="54"/>
      <c r="AR115" s="54"/>
    </row>
    <row r="116" spans="1:44" ht="15.75" customHeight="1" x14ac:dyDescent="0.25">
      <c r="A116" s="46"/>
      <c r="Q116" s="54"/>
      <c r="R116" s="54"/>
      <c r="AR116" s="54"/>
    </row>
    <row r="117" spans="1:44" ht="15.75" customHeight="1" thickBot="1" x14ac:dyDescent="0.3">
      <c r="A117" s="46"/>
      <c r="Q117" s="54"/>
      <c r="R117" s="54"/>
      <c r="S117" s="67" t="s">
        <v>310</v>
      </c>
      <c r="T117" s="67" t="s">
        <v>314</v>
      </c>
      <c r="U117" s="67"/>
      <c r="V117" s="67"/>
      <c r="W117" s="67"/>
      <c r="X117" s="67"/>
      <c r="Y117" s="67"/>
      <c r="Z117" s="67"/>
      <c r="AA117" s="154" t="s">
        <v>4</v>
      </c>
      <c r="AB117" s="154" t="s">
        <v>8</v>
      </c>
      <c r="AC117" s="154" t="s">
        <v>9</v>
      </c>
      <c r="AD117" s="154" t="s">
        <v>10</v>
      </c>
      <c r="AE117" s="414" t="s">
        <v>129</v>
      </c>
      <c r="AF117" s="414"/>
      <c r="AG117" s="154" t="s">
        <v>3</v>
      </c>
      <c r="AH117" s="154" t="s">
        <v>130</v>
      </c>
      <c r="AI117" s="154" t="s">
        <v>5</v>
      </c>
      <c r="AJ117" s="154" t="s">
        <v>7</v>
      </c>
      <c r="AK117" s="154" t="s">
        <v>6</v>
      </c>
      <c r="AL117" s="154" t="s">
        <v>131</v>
      </c>
      <c r="AR117" s="54"/>
    </row>
    <row r="118" spans="1:44" ht="15.75" customHeight="1" x14ac:dyDescent="0.25">
      <c r="A118" s="46"/>
      <c r="Q118" s="54"/>
      <c r="R118" s="54"/>
      <c r="S118" s="118">
        <v>7.5</v>
      </c>
      <c r="T118" s="76" t="s">
        <v>327</v>
      </c>
      <c r="U118" s="76"/>
      <c r="V118" s="76"/>
      <c r="W118" s="76"/>
      <c r="X118" s="119"/>
      <c r="Y118" s="76"/>
      <c r="Z118" s="58"/>
      <c r="AA118" s="58">
        <v>1</v>
      </c>
      <c r="AB118" s="58">
        <v>1</v>
      </c>
      <c r="AC118" s="58">
        <v>0</v>
      </c>
      <c r="AD118" s="58">
        <v>0</v>
      </c>
      <c r="AE118" s="413">
        <f t="shared" ref="AE118:AE123" si="44">(2*AB118+AD118)/(2*AA118)</f>
        <v>1</v>
      </c>
      <c r="AF118" s="413"/>
      <c r="AG118" s="58">
        <v>0</v>
      </c>
      <c r="AH118" s="58">
        <v>0</v>
      </c>
      <c r="AI118" s="58">
        <v>1</v>
      </c>
      <c r="AJ118" s="58">
        <v>0</v>
      </c>
      <c r="AK118" s="58">
        <v>0</v>
      </c>
      <c r="AL118" s="120">
        <f t="shared" ref="AL118:AL123" si="45">+AI118/AA118</f>
        <v>1</v>
      </c>
      <c r="AR118" s="54"/>
    </row>
    <row r="119" spans="1:44" ht="15.75" customHeight="1" x14ac:dyDescent="0.25">
      <c r="A119" s="46"/>
      <c r="Q119" s="54"/>
      <c r="R119" s="54"/>
      <c r="S119" s="118">
        <v>6.5</v>
      </c>
      <c r="T119" s="76" t="s">
        <v>251</v>
      </c>
      <c r="U119" s="76"/>
      <c r="V119" s="76"/>
      <c r="W119" s="76"/>
      <c r="X119" s="119"/>
      <c r="Y119" s="76"/>
      <c r="Z119" s="58"/>
      <c r="AA119" s="58">
        <v>1</v>
      </c>
      <c r="AB119" s="58">
        <v>0</v>
      </c>
      <c r="AC119" s="58">
        <v>0</v>
      </c>
      <c r="AD119" s="58">
        <v>1</v>
      </c>
      <c r="AE119" s="411">
        <f t="shared" si="44"/>
        <v>0.5</v>
      </c>
      <c r="AF119" s="411"/>
      <c r="AG119" s="58">
        <v>0</v>
      </c>
      <c r="AH119" s="58">
        <v>0</v>
      </c>
      <c r="AI119" s="58">
        <v>3</v>
      </c>
      <c r="AJ119" s="58">
        <v>0</v>
      </c>
      <c r="AK119" s="58">
        <v>0</v>
      </c>
      <c r="AL119" s="120">
        <f t="shared" si="45"/>
        <v>3</v>
      </c>
      <c r="AR119" s="54"/>
    </row>
    <row r="120" spans="1:44" ht="15.75" customHeight="1" x14ac:dyDescent="0.25">
      <c r="A120" s="46"/>
      <c r="Q120" s="54"/>
      <c r="R120" s="54"/>
      <c r="S120" s="118">
        <v>7.5</v>
      </c>
      <c r="T120" s="76" t="s">
        <v>16</v>
      </c>
      <c r="U120" s="76"/>
      <c r="V120" s="76"/>
      <c r="W120" s="76"/>
      <c r="X120" s="119"/>
      <c r="Y120" s="76"/>
      <c r="Z120" s="58"/>
      <c r="AA120" s="58">
        <v>1</v>
      </c>
      <c r="AB120" s="58">
        <v>1</v>
      </c>
      <c r="AC120" s="58">
        <v>0</v>
      </c>
      <c r="AD120" s="58">
        <v>0</v>
      </c>
      <c r="AE120" s="411">
        <f t="shared" si="44"/>
        <v>1</v>
      </c>
      <c r="AF120" s="411"/>
      <c r="AG120" s="58">
        <v>0</v>
      </c>
      <c r="AH120" s="58">
        <v>0</v>
      </c>
      <c r="AI120" s="58">
        <v>1</v>
      </c>
      <c r="AJ120" s="58">
        <v>0</v>
      </c>
      <c r="AK120" s="58">
        <v>0</v>
      </c>
      <c r="AL120" s="120">
        <f t="shared" si="45"/>
        <v>1</v>
      </c>
      <c r="AR120" s="54"/>
    </row>
    <row r="121" spans="1:44" ht="15.75" customHeight="1" x14ac:dyDescent="0.25">
      <c r="A121" s="46"/>
      <c r="Q121" s="54"/>
      <c r="R121" s="54"/>
      <c r="S121" s="118">
        <v>7.5</v>
      </c>
      <c r="T121" s="76" t="s">
        <v>149</v>
      </c>
      <c r="U121" s="76"/>
      <c r="V121" s="76"/>
      <c r="W121" s="76"/>
      <c r="X121" s="119"/>
      <c r="Y121" s="76"/>
      <c r="Z121" s="58"/>
      <c r="AA121" s="58">
        <v>0.5</v>
      </c>
      <c r="AB121" s="58">
        <v>0</v>
      </c>
      <c r="AC121" s="58">
        <v>1</v>
      </c>
      <c r="AD121" s="58">
        <v>0</v>
      </c>
      <c r="AE121" s="411">
        <f t="shared" si="44"/>
        <v>0</v>
      </c>
      <c r="AF121" s="411"/>
      <c r="AG121" s="58">
        <v>2</v>
      </c>
      <c r="AH121" s="58">
        <v>0</v>
      </c>
      <c r="AI121" s="58">
        <v>2</v>
      </c>
      <c r="AJ121" s="58">
        <v>0</v>
      </c>
      <c r="AK121" s="58">
        <v>0</v>
      </c>
      <c r="AL121" s="120">
        <f t="shared" si="45"/>
        <v>4</v>
      </c>
      <c r="AR121" s="54"/>
    </row>
    <row r="122" spans="1:44" ht="15.75" customHeight="1" thickBot="1" x14ac:dyDescent="0.3">
      <c r="A122" s="46"/>
      <c r="Q122" s="54"/>
      <c r="R122" s="54"/>
      <c r="S122" s="118">
        <v>7.5</v>
      </c>
      <c r="T122" s="76" t="s">
        <v>127</v>
      </c>
      <c r="U122" s="76"/>
      <c r="V122" s="76"/>
      <c r="W122" s="76"/>
      <c r="X122" s="119"/>
      <c r="Y122" s="76"/>
      <c r="Z122" s="58"/>
      <c r="AA122" s="58">
        <v>1</v>
      </c>
      <c r="AB122" s="58">
        <v>0</v>
      </c>
      <c r="AC122" s="58">
        <v>1</v>
      </c>
      <c r="AD122" s="58">
        <v>0</v>
      </c>
      <c r="AE122" s="412">
        <f t="shared" si="44"/>
        <v>0</v>
      </c>
      <c r="AF122" s="412"/>
      <c r="AG122" s="58">
        <v>0</v>
      </c>
      <c r="AH122" s="58">
        <v>0</v>
      </c>
      <c r="AI122" s="58">
        <v>3</v>
      </c>
      <c r="AJ122" s="58">
        <v>0</v>
      </c>
      <c r="AK122" s="58">
        <v>0</v>
      </c>
      <c r="AL122" s="120">
        <f t="shared" si="45"/>
        <v>3</v>
      </c>
      <c r="AR122" s="54"/>
    </row>
    <row r="123" spans="1:44" ht="15.75" customHeight="1" x14ac:dyDescent="0.25">
      <c r="A123" s="46"/>
      <c r="Q123" s="54"/>
      <c r="R123" s="54"/>
      <c r="S123" s="82"/>
      <c r="T123" s="84"/>
      <c r="U123" s="83" t="s">
        <v>27</v>
      </c>
      <c r="V123" s="84"/>
      <c r="W123" s="84"/>
      <c r="X123" s="84"/>
      <c r="Y123" s="83"/>
      <c r="Z123" s="68"/>
      <c r="AA123" s="68">
        <f>SUM(AA118:AA122)</f>
        <v>4.5</v>
      </c>
      <c r="AB123" s="68">
        <f>SUM(AB118:AB122)</f>
        <v>2</v>
      </c>
      <c r="AC123" s="68">
        <f>SUM(AC118:AC122)</f>
        <v>2</v>
      </c>
      <c r="AD123" s="68">
        <f>SUM(AD118:AD122)</f>
        <v>1</v>
      </c>
      <c r="AE123" s="413">
        <f t="shared" si="44"/>
        <v>0.55555555555555558</v>
      </c>
      <c r="AF123" s="413"/>
      <c r="AG123" s="68">
        <f>SUM(AG118:AG122)</f>
        <v>2</v>
      </c>
      <c r="AH123" s="68">
        <f>SUM(AH118:AH122)</f>
        <v>0</v>
      </c>
      <c r="AI123" s="68">
        <f>SUM(AI118:AI122)</f>
        <v>10</v>
      </c>
      <c r="AJ123" s="68">
        <f>SUM(AJ118:AJ122)</f>
        <v>0</v>
      </c>
      <c r="AK123" s="68">
        <f>SUM(AK118:AK122)</f>
        <v>0</v>
      </c>
      <c r="AL123" s="85">
        <f t="shared" si="45"/>
        <v>2.2222222222222223</v>
      </c>
      <c r="AR123" s="54"/>
    </row>
    <row r="124" spans="1:44" ht="15.75" customHeight="1" x14ac:dyDescent="0.25">
      <c r="A124" s="46"/>
      <c r="Q124" s="54"/>
      <c r="R124" s="54"/>
      <c r="AR124" s="54"/>
    </row>
    <row r="125" spans="1:44" ht="15.75" customHeight="1" x14ac:dyDescent="0.25">
      <c r="A125" s="46"/>
      <c r="Q125" s="54"/>
      <c r="R125" s="54"/>
      <c r="AR125" s="54"/>
    </row>
    <row r="126" spans="1:44" ht="15.75" customHeight="1" x14ac:dyDescent="0.25">
      <c r="A126" s="46"/>
      <c r="Q126" s="54"/>
      <c r="R126" s="54"/>
      <c r="AR126" s="54"/>
    </row>
    <row r="127" spans="1:44" ht="15.75" customHeight="1" x14ac:dyDescent="0.25">
      <c r="A127" s="46"/>
      <c r="Q127" s="54"/>
      <c r="R127" s="54"/>
      <c r="AR127" s="54"/>
    </row>
    <row r="128" spans="1:44" ht="15.75" customHeight="1" x14ac:dyDescent="0.25">
      <c r="A128" s="46"/>
      <c r="Q128" s="54"/>
      <c r="R128" s="54"/>
      <c r="AR128" s="54"/>
    </row>
    <row r="129" spans="1:44" ht="15.75" customHeight="1" x14ac:dyDescent="0.25">
      <c r="A129" s="46"/>
      <c r="Q129" s="54"/>
      <c r="R129" s="54"/>
      <c r="AR129" s="54"/>
    </row>
    <row r="130" spans="1:44" ht="15.75" customHeight="1" x14ac:dyDescent="0.25">
      <c r="A130" s="46"/>
      <c r="Q130" s="54"/>
      <c r="R130" s="54"/>
      <c r="AR130" s="54"/>
    </row>
    <row r="131" spans="1:44" ht="15.75" customHeight="1" x14ac:dyDescent="0.25">
      <c r="A131" s="46"/>
      <c r="Q131" s="54"/>
      <c r="R131" s="54"/>
      <c r="AR131" s="54"/>
    </row>
    <row r="132" spans="1:44" ht="15.75" customHeight="1" x14ac:dyDescent="0.25">
      <c r="A132" s="46"/>
      <c r="Q132" s="54"/>
      <c r="R132" s="54"/>
      <c r="AR132" s="54"/>
    </row>
    <row r="133" spans="1:44" ht="15.75" customHeight="1" x14ac:dyDescent="0.25">
      <c r="A133" s="46"/>
      <c r="Q133" s="46"/>
      <c r="R133" s="46"/>
      <c r="AR133" s="46"/>
    </row>
    <row r="134" spans="1:44" ht="15.75" customHeight="1" x14ac:dyDescent="0.25">
      <c r="A134" s="46"/>
      <c r="Q134" s="46"/>
      <c r="R134" s="46"/>
      <c r="AR134" s="46"/>
    </row>
    <row r="135" spans="1:44" ht="15.75" customHeight="1" x14ac:dyDescent="0.25">
      <c r="A135" s="46"/>
      <c r="Q135" s="46"/>
      <c r="R135" s="46"/>
      <c r="AR135" s="46"/>
    </row>
    <row r="136" spans="1:44" ht="15.75" customHeight="1" x14ac:dyDescent="0.25">
      <c r="A136" s="46"/>
      <c r="Q136" s="46"/>
      <c r="R136" s="46"/>
      <c r="AR136" s="46"/>
    </row>
    <row r="137" spans="1:44" ht="15.75" customHeight="1" x14ac:dyDescent="0.25">
      <c r="A137" s="46"/>
      <c r="Q137" s="46"/>
      <c r="R137" s="46"/>
      <c r="S137" s="64"/>
      <c r="T137" s="41"/>
      <c r="U137" s="41"/>
      <c r="V137" s="41"/>
      <c r="W137" s="41"/>
      <c r="X137" s="42"/>
      <c r="Y137" s="41"/>
      <c r="Z137" s="43"/>
      <c r="AA137" s="43"/>
      <c r="AB137" s="43"/>
      <c r="AC137" s="43"/>
      <c r="AD137" s="43"/>
      <c r="AE137" s="63"/>
      <c r="AF137" s="43"/>
      <c r="AG137" s="43"/>
      <c r="AH137" s="43"/>
      <c r="AI137" s="43"/>
      <c r="AJ137" s="43"/>
      <c r="AK137" s="43"/>
      <c r="AL137" s="57"/>
      <c r="AR137" s="46"/>
    </row>
    <row r="138" spans="1:44" ht="15.75" customHeight="1" x14ac:dyDescent="0.25">
      <c r="A138" s="46"/>
      <c r="Q138" s="46"/>
      <c r="R138" s="46"/>
      <c r="S138" s="64"/>
      <c r="T138" s="41"/>
      <c r="AA138" s="43"/>
      <c r="AB138" s="43"/>
      <c r="AC138" s="43"/>
      <c r="AD138" s="43"/>
      <c r="AE138" s="63"/>
      <c r="AF138" s="43"/>
      <c r="AG138" s="43"/>
      <c r="AH138" s="43"/>
      <c r="AI138" s="43"/>
      <c r="AJ138" s="43"/>
      <c r="AK138" s="43"/>
      <c r="AL138" s="57"/>
      <c r="AR138" s="46"/>
    </row>
    <row r="139" spans="1:44" ht="15.75" customHeight="1" x14ac:dyDescent="0.25">
      <c r="A139" s="46"/>
      <c r="Q139" s="46"/>
      <c r="R139" s="46"/>
      <c r="S139" s="64"/>
      <c r="T139" s="41"/>
      <c r="U139" s="41"/>
      <c r="V139" s="41"/>
      <c r="W139" s="41"/>
      <c r="X139" s="42"/>
      <c r="Y139" s="41"/>
      <c r="Z139" s="43"/>
      <c r="AA139" s="43"/>
      <c r="AB139" s="43"/>
      <c r="AC139" s="43"/>
      <c r="AD139" s="43"/>
      <c r="AE139" s="63"/>
      <c r="AF139" s="43"/>
      <c r="AG139" s="43"/>
      <c r="AH139" s="43"/>
      <c r="AI139" s="43"/>
      <c r="AJ139" s="43"/>
      <c r="AK139" s="43"/>
      <c r="AL139" s="57"/>
      <c r="AR139" s="46"/>
    </row>
    <row r="140" spans="1:44" ht="15.75" customHeight="1" x14ac:dyDescent="0.25">
      <c r="A140" s="46"/>
      <c r="Q140" s="45"/>
      <c r="R140" s="45"/>
      <c r="AR140" s="45"/>
    </row>
    <row r="141" spans="1:44" ht="15.75" customHeight="1" x14ac:dyDescent="0.25">
      <c r="A141" s="46"/>
      <c r="Q141" s="45"/>
      <c r="R141" s="45"/>
      <c r="AR141" s="45"/>
    </row>
    <row r="142" spans="1:44" ht="15.75" customHeight="1" x14ac:dyDescent="0.25">
      <c r="A142" s="46"/>
      <c r="D142" s="47"/>
      <c r="E142" s="47"/>
      <c r="F142" s="47"/>
      <c r="G142" s="47"/>
      <c r="I142" s="48"/>
      <c r="J142" s="48"/>
      <c r="K142" s="48"/>
      <c r="L142" s="43"/>
      <c r="M142" s="48"/>
      <c r="Q142" s="45"/>
      <c r="R142" s="45"/>
      <c r="AR142" s="45"/>
    </row>
    <row r="143" spans="1:44" ht="15.75" x14ac:dyDescent="0.25">
      <c r="A143" s="46"/>
      <c r="Q143" s="45"/>
      <c r="R143" s="45"/>
      <c r="AR143" s="45"/>
    </row>
    <row r="144" spans="1:44" ht="15" x14ac:dyDescent="0.2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13"/>
    </row>
  </sheetData>
  <mergeCells count="45">
    <mergeCell ref="AE5:AF5"/>
    <mergeCell ref="B1:P1"/>
    <mergeCell ref="G2:M2"/>
    <mergeCell ref="AE2:AF2"/>
    <mergeCell ref="AE3:AF3"/>
    <mergeCell ref="AE4:AF4"/>
    <mergeCell ref="S1:AQ1"/>
    <mergeCell ref="U68:V68"/>
    <mergeCell ref="Z68:AB68"/>
    <mergeCell ref="AH68:AI68"/>
    <mergeCell ref="AM68:AO68"/>
    <mergeCell ref="AE6:AF6"/>
    <mergeCell ref="AE7:AF7"/>
    <mergeCell ref="AE8:AF8"/>
    <mergeCell ref="AE9:AF9"/>
    <mergeCell ref="AE10:AF10"/>
    <mergeCell ref="AE11:AF11"/>
    <mergeCell ref="E14:F14"/>
    <mergeCell ref="X66:Z66"/>
    <mergeCell ref="AK66:AM66"/>
    <mergeCell ref="U67:V67"/>
    <mergeCell ref="AH67:AI67"/>
    <mergeCell ref="U69:V69"/>
    <mergeCell ref="Z69:AB69"/>
    <mergeCell ref="AH69:AI69"/>
    <mergeCell ref="AM69:AO69"/>
    <mergeCell ref="U70:V70"/>
    <mergeCell ref="Z70:AB70"/>
    <mergeCell ref="AH70:AI70"/>
    <mergeCell ref="AM70:AO70"/>
    <mergeCell ref="U71:V71"/>
    <mergeCell ref="Z71:AB71"/>
    <mergeCell ref="AH71:AI71"/>
    <mergeCell ref="AM71:AO71"/>
    <mergeCell ref="S74:AQ74"/>
    <mergeCell ref="AE123:AF123"/>
    <mergeCell ref="AE121:AF121"/>
    <mergeCell ref="B73:P73"/>
    <mergeCell ref="S73:AQ73"/>
    <mergeCell ref="G74:M74"/>
    <mergeCell ref="AE117:AF117"/>
    <mergeCell ref="AE118:AF118"/>
    <mergeCell ref="AE119:AF119"/>
    <mergeCell ref="AE120:AF120"/>
    <mergeCell ref="AE122:AF122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D5BAA-BB00-4227-98CD-F710AF92FC47}">
  <dimension ref="A1:AR146"/>
  <sheetViews>
    <sheetView topLeftCell="B1" zoomScale="71" zoomScaleNormal="71" zoomScaleSheetLayoutView="78" workbookViewId="0">
      <selection activeCell="C2" sqref="C2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3" width="9.7109375" style="44" customWidth="1"/>
    <col min="14" max="15" width="10.7109375" style="44" customWidth="1"/>
    <col min="16" max="16" width="18.7109375" style="44" customWidth="1"/>
    <col min="17" max="18" width="2.7109375" style="44" customWidth="1"/>
    <col min="19" max="19" width="5.85546875" style="44" customWidth="1"/>
    <col min="20" max="23" width="6" style="44" customWidth="1"/>
    <col min="24" max="24" width="4.7109375" style="44" customWidth="1"/>
    <col min="25" max="25" width="10.7109375" style="44" customWidth="1"/>
    <col min="26" max="30" width="5.85546875" style="44" customWidth="1"/>
    <col min="31" max="31" width="5.28515625" style="44" customWidth="1"/>
    <col min="32" max="32" width="5.85546875" style="44" customWidth="1"/>
    <col min="33" max="36" width="6" style="44" customWidth="1"/>
    <col min="37" max="37" width="4.7109375" style="44" customWidth="1"/>
    <col min="38" max="38" width="10.7109375" style="44" customWidth="1"/>
    <col min="39" max="43" width="5.85546875" style="44" customWidth="1"/>
    <col min="44" max="44" width="2.7109375" style="44" customWidth="1"/>
    <col min="45" max="16384" width="9.140625" style="44"/>
  </cols>
  <sheetData>
    <row r="1" spans="1:44" ht="24" customHeight="1" x14ac:dyDescent="0.3">
      <c r="A1" s="45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5"/>
      <c r="R1" s="45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55"/>
      <c r="AN1" s="46"/>
      <c r="AO1" s="46"/>
      <c r="AP1" s="46"/>
      <c r="AQ1" s="46"/>
      <c r="AR1" s="45"/>
    </row>
    <row r="2" spans="1:44" ht="18.600000000000001" customHeight="1" thickBot="1" x14ac:dyDescent="0.35">
      <c r="A2" s="46"/>
      <c r="B2" s="60" t="s">
        <v>146</v>
      </c>
      <c r="C2" s="60">
        <v>11</v>
      </c>
      <c r="D2" s="59"/>
      <c r="E2" s="59"/>
      <c r="F2" s="59"/>
      <c r="G2" s="431" t="s">
        <v>209</v>
      </c>
      <c r="H2" s="431"/>
      <c r="I2" s="431"/>
      <c r="J2" s="431"/>
      <c r="K2" s="431"/>
      <c r="L2" s="431"/>
      <c r="M2" s="431"/>
      <c r="N2" s="59"/>
      <c r="O2" s="59"/>
      <c r="P2" s="59"/>
      <c r="Q2" s="46"/>
      <c r="R2" s="46"/>
      <c r="S2" s="152" t="s">
        <v>310</v>
      </c>
      <c r="T2" s="25" t="s">
        <v>1</v>
      </c>
      <c r="U2" s="25"/>
      <c r="V2" s="25"/>
      <c r="W2" s="25"/>
      <c r="X2" s="25"/>
      <c r="Y2" s="25" t="s">
        <v>2</v>
      </c>
      <c r="Z2" s="25"/>
      <c r="AA2" s="152" t="s">
        <v>4</v>
      </c>
      <c r="AB2" s="152" t="s">
        <v>8</v>
      </c>
      <c r="AC2" s="152" t="s">
        <v>9</v>
      </c>
      <c r="AD2" s="152" t="s">
        <v>10</v>
      </c>
      <c r="AE2" s="423" t="s">
        <v>129</v>
      </c>
      <c r="AF2" s="423"/>
      <c r="AG2" s="152" t="s">
        <v>3</v>
      </c>
      <c r="AH2" s="152" t="s">
        <v>130</v>
      </c>
      <c r="AI2" s="152" t="s">
        <v>5</v>
      </c>
      <c r="AJ2" s="152" t="s">
        <v>7</v>
      </c>
      <c r="AK2" s="152" t="s">
        <v>6</v>
      </c>
      <c r="AL2" s="152" t="s">
        <v>131</v>
      </c>
      <c r="AM2" s="41"/>
      <c r="AN2" s="42"/>
      <c r="AO2" s="42"/>
      <c r="AP2" s="43"/>
      <c r="AQ2" s="43"/>
      <c r="AR2" s="45"/>
    </row>
    <row r="3" spans="1:44" ht="18.75" thickBot="1" x14ac:dyDescent="0.3">
      <c r="A3" s="46"/>
      <c r="B3" s="14" t="s">
        <v>151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16" t="str">
        <f>"Week "&amp;TEXT(C2-1,"##")</f>
        <v>Week 10</v>
      </c>
      <c r="Q3" s="46"/>
      <c r="R3" s="46"/>
      <c r="S3" s="94">
        <v>7.5</v>
      </c>
      <c r="T3" s="106" t="s">
        <v>16</v>
      </c>
      <c r="U3" s="107"/>
      <c r="V3" s="106"/>
      <c r="W3" s="106"/>
      <c r="X3" s="108"/>
      <c r="Y3" s="106" t="s">
        <v>17</v>
      </c>
      <c r="Z3" s="58"/>
      <c r="AA3" s="58">
        <v>10</v>
      </c>
      <c r="AB3" s="58">
        <v>6</v>
      </c>
      <c r="AC3" s="58">
        <v>3</v>
      </c>
      <c r="AD3" s="58">
        <v>1</v>
      </c>
      <c r="AE3" s="413">
        <f t="shared" ref="AE3:AE10" si="0">+(AB3*2+AD3)/(2*AA3)</f>
        <v>0.65</v>
      </c>
      <c r="AF3" s="413"/>
      <c r="AG3" s="58">
        <v>0</v>
      </c>
      <c r="AH3" s="58">
        <v>0</v>
      </c>
      <c r="AI3" s="58">
        <v>14</v>
      </c>
      <c r="AJ3" s="58">
        <v>0</v>
      </c>
      <c r="AK3" s="58">
        <v>4</v>
      </c>
      <c r="AL3" s="79">
        <f t="shared" ref="AL3:AL10" si="1">+AI3/AA3</f>
        <v>1.4</v>
      </c>
      <c r="AM3" s="18"/>
      <c r="AN3" s="18"/>
      <c r="AQ3" s="43"/>
      <c r="AR3" s="45"/>
    </row>
    <row r="4" spans="1:44" ht="18" x14ac:dyDescent="0.25">
      <c r="A4" s="46"/>
      <c r="B4" s="19">
        <v>5</v>
      </c>
      <c r="C4" s="20" t="s">
        <v>173</v>
      </c>
      <c r="D4" s="42"/>
      <c r="E4" s="20"/>
      <c r="F4" s="42"/>
      <c r="G4" s="19">
        <v>7</v>
      </c>
      <c r="H4" s="19">
        <v>2</v>
      </c>
      <c r="I4" s="19">
        <v>2</v>
      </c>
      <c r="J4" s="19">
        <f t="shared" ref="J4:J11" si="2">2*G4+I4</f>
        <v>16</v>
      </c>
      <c r="K4" s="91">
        <f t="shared" ref="K4:K11" si="3">+J4/((G4+H4+I4)*2)</f>
        <v>0.72727272727272729</v>
      </c>
      <c r="L4" s="19">
        <f>+$AN$26</f>
        <v>35</v>
      </c>
      <c r="M4" s="19">
        <v>18</v>
      </c>
      <c r="N4" s="19">
        <f>+$AO$26</f>
        <v>58</v>
      </c>
      <c r="O4" s="19">
        <f>+$AQ$26</f>
        <v>14</v>
      </c>
      <c r="P4" s="19">
        <v>2</v>
      </c>
      <c r="Q4" s="51"/>
      <c r="R4" s="46"/>
      <c r="S4" s="94">
        <v>7.5</v>
      </c>
      <c r="T4" s="106" t="s">
        <v>180</v>
      </c>
      <c r="U4" s="107"/>
      <c r="V4" s="106"/>
      <c r="W4" s="106"/>
      <c r="X4" s="108"/>
      <c r="Y4" s="106" t="s">
        <v>173</v>
      </c>
      <c r="Z4" s="58"/>
      <c r="AA4" s="58">
        <v>10</v>
      </c>
      <c r="AB4" s="58">
        <v>6</v>
      </c>
      <c r="AC4" s="58">
        <v>2</v>
      </c>
      <c r="AD4" s="58">
        <v>2</v>
      </c>
      <c r="AE4" s="411">
        <f t="shared" si="0"/>
        <v>0.7</v>
      </c>
      <c r="AF4" s="411"/>
      <c r="AG4" s="58">
        <v>0</v>
      </c>
      <c r="AH4" s="58">
        <v>3</v>
      </c>
      <c r="AI4" s="58">
        <v>17</v>
      </c>
      <c r="AJ4" s="58">
        <v>0</v>
      </c>
      <c r="AK4" s="58">
        <v>2</v>
      </c>
      <c r="AL4" s="79">
        <f t="shared" si="1"/>
        <v>1.7</v>
      </c>
      <c r="AM4" s="18"/>
      <c r="AN4" s="18"/>
      <c r="AQ4" s="43"/>
      <c r="AR4" s="45"/>
    </row>
    <row r="5" spans="1:44" ht="18" x14ac:dyDescent="0.25">
      <c r="A5" s="46"/>
      <c r="B5" s="19">
        <v>8</v>
      </c>
      <c r="C5" s="20" t="s">
        <v>23</v>
      </c>
      <c r="D5" s="42"/>
      <c r="E5" s="42"/>
      <c r="F5" s="42"/>
      <c r="G5" s="19">
        <v>7</v>
      </c>
      <c r="H5" s="19">
        <v>3</v>
      </c>
      <c r="I5" s="19">
        <v>1</v>
      </c>
      <c r="J5" s="19">
        <f t="shared" si="2"/>
        <v>15</v>
      </c>
      <c r="K5" s="91">
        <f t="shared" si="3"/>
        <v>0.68181818181818177</v>
      </c>
      <c r="L5" s="19">
        <f>+$AN$62</f>
        <v>33</v>
      </c>
      <c r="M5" s="19">
        <v>27</v>
      </c>
      <c r="N5" s="19">
        <f>+$AO$62</f>
        <v>50</v>
      </c>
      <c r="O5" s="19">
        <f>+$AQ$62</f>
        <v>12</v>
      </c>
      <c r="P5" s="19">
        <v>1</v>
      </c>
      <c r="Q5" s="51"/>
      <c r="R5" s="46"/>
      <c r="S5" s="94">
        <v>8</v>
      </c>
      <c r="T5" s="106" t="s">
        <v>18</v>
      </c>
      <c r="U5" s="107"/>
      <c r="V5" s="106"/>
      <c r="W5" s="106"/>
      <c r="X5" s="108"/>
      <c r="Y5" s="106" t="s">
        <v>177</v>
      </c>
      <c r="Z5" s="58"/>
      <c r="AA5" s="58">
        <v>11</v>
      </c>
      <c r="AB5" s="58">
        <v>3</v>
      </c>
      <c r="AC5" s="58">
        <v>4</v>
      </c>
      <c r="AD5" s="58">
        <v>4</v>
      </c>
      <c r="AE5" s="411">
        <f t="shared" si="0"/>
        <v>0.45454545454545453</v>
      </c>
      <c r="AF5" s="411"/>
      <c r="AG5" s="58">
        <v>0</v>
      </c>
      <c r="AH5" s="58">
        <v>0</v>
      </c>
      <c r="AI5" s="58">
        <v>23</v>
      </c>
      <c r="AJ5" s="58">
        <v>1</v>
      </c>
      <c r="AK5" s="58">
        <v>2</v>
      </c>
      <c r="AL5" s="79">
        <f t="shared" si="1"/>
        <v>2.0909090909090908</v>
      </c>
      <c r="AM5" s="18"/>
      <c r="AN5" s="18"/>
      <c r="AQ5" s="43"/>
      <c r="AR5" s="45"/>
    </row>
    <row r="6" spans="1:44" ht="18" x14ac:dyDescent="0.25">
      <c r="A6" s="46"/>
      <c r="B6" s="19">
        <v>3</v>
      </c>
      <c r="C6" s="20" t="s">
        <v>53</v>
      </c>
      <c r="D6" s="42"/>
      <c r="E6" s="20"/>
      <c r="F6" s="42"/>
      <c r="G6" s="19">
        <v>6</v>
      </c>
      <c r="H6" s="19">
        <v>4</v>
      </c>
      <c r="I6" s="19">
        <v>1</v>
      </c>
      <c r="J6" s="19">
        <f t="shared" si="2"/>
        <v>13</v>
      </c>
      <c r="K6" s="91">
        <f t="shared" si="3"/>
        <v>0.59090909090909094</v>
      </c>
      <c r="L6" s="19">
        <f>+$AA$50</f>
        <v>35</v>
      </c>
      <c r="M6" s="19">
        <v>30</v>
      </c>
      <c r="N6" s="19">
        <f>+$AB$50</f>
        <v>53</v>
      </c>
      <c r="O6" s="19">
        <f>+$AD$50</f>
        <v>18</v>
      </c>
      <c r="P6" s="19">
        <v>3</v>
      </c>
      <c r="Q6" s="51"/>
      <c r="R6" s="46"/>
      <c r="S6" s="94">
        <v>7.5</v>
      </c>
      <c r="T6" s="106" t="s">
        <v>149</v>
      </c>
      <c r="U6" s="107"/>
      <c r="V6" s="106"/>
      <c r="W6" s="106"/>
      <c r="X6" s="108"/>
      <c r="Y6" s="106" t="s">
        <v>23</v>
      </c>
      <c r="Z6" s="58"/>
      <c r="AA6" s="58">
        <v>10</v>
      </c>
      <c r="AB6" s="58">
        <v>6</v>
      </c>
      <c r="AC6" s="58">
        <v>3</v>
      </c>
      <c r="AD6" s="58">
        <v>1</v>
      </c>
      <c r="AE6" s="411">
        <f t="shared" si="0"/>
        <v>0.65</v>
      </c>
      <c r="AF6" s="411"/>
      <c r="AG6" s="58">
        <v>0</v>
      </c>
      <c r="AH6" s="58">
        <v>1</v>
      </c>
      <c r="AI6" s="58">
        <v>26</v>
      </c>
      <c r="AJ6" s="58">
        <v>0</v>
      </c>
      <c r="AK6" s="58">
        <v>1</v>
      </c>
      <c r="AL6" s="79">
        <f t="shared" si="1"/>
        <v>2.6</v>
      </c>
      <c r="AM6" s="18"/>
      <c r="AN6" s="18"/>
      <c r="AQ6" s="43"/>
      <c r="AR6" s="45"/>
    </row>
    <row r="7" spans="1:44" ht="18" x14ac:dyDescent="0.25">
      <c r="A7" s="46"/>
      <c r="B7" s="19">
        <v>7</v>
      </c>
      <c r="C7" s="20" t="s">
        <v>86</v>
      </c>
      <c r="D7" s="42"/>
      <c r="E7" s="20"/>
      <c r="F7" s="42"/>
      <c r="G7" s="19">
        <v>6</v>
      </c>
      <c r="H7" s="19">
        <v>4</v>
      </c>
      <c r="I7" s="19">
        <v>1</v>
      </c>
      <c r="J7" s="19">
        <f t="shared" si="2"/>
        <v>13</v>
      </c>
      <c r="K7" s="91">
        <f t="shared" si="3"/>
        <v>0.59090909090909094</v>
      </c>
      <c r="L7" s="19">
        <f>+$AN$50</f>
        <v>28</v>
      </c>
      <c r="M7" s="19">
        <v>17</v>
      </c>
      <c r="N7" s="19">
        <f>+$AO$50</f>
        <v>45</v>
      </c>
      <c r="O7" s="19">
        <f>+$AQ$50</f>
        <v>14</v>
      </c>
      <c r="P7" s="19">
        <v>4</v>
      </c>
      <c r="Q7" s="51"/>
      <c r="R7" s="46"/>
      <c r="S7" s="94">
        <v>7</v>
      </c>
      <c r="T7" s="106" t="s">
        <v>24</v>
      </c>
      <c r="U7" s="107"/>
      <c r="V7" s="106"/>
      <c r="W7" s="106"/>
      <c r="X7" s="108"/>
      <c r="Y7" s="106" t="s">
        <v>25</v>
      </c>
      <c r="Z7" s="58"/>
      <c r="AA7" s="58">
        <v>11</v>
      </c>
      <c r="AB7" s="58">
        <v>6</v>
      </c>
      <c r="AC7" s="58">
        <v>4</v>
      </c>
      <c r="AD7" s="58">
        <v>1</v>
      </c>
      <c r="AE7" s="411">
        <f t="shared" si="0"/>
        <v>0.59090909090909094</v>
      </c>
      <c r="AF7" s="411"/>
      <c r="AG7" s="58">
        <v>0</v>
      </c>
      <c r="AH7" s="58">
        <v>0</v>
      </c>
      <c r="AI7" s="58">
        <v>29</v>
      </c>
      <c r="AJ7" s="58">
        <v>1</v>
      </c>
      <c r="AK7" s="58">
        <v>1</v>
      </c>
      <c r="AL7" s="79">
        <f t="shared" si="1"/>
        <v>2.6363636363636362</v>
      </c>
      <c r="AM7" s="18"/>
      <c r="AN7" s="18"/>
      <c r="AQ7" s="43"/>
      <c r="AR7" s="45"/>
    </row>
    <row r="8" spans="1:44" ht="18" x14ac:dyDescent="0.25">
      <c r="A8" s="46"/>
      <c r="B8" s="19">
        <v>2</v>
      </c>
      <c r="C8" s="20" t="s">
        <v>172</v>
      </c>
      <c r="D8" s="42"/>
      <c r="E8" s="42"/>
      <c r="F8" s="42"/>
      <c r="G8" s="19">
        <v>3</v>
      </c>
      <c r="H8" s="19">
        <v>4</v>
      </c>
      <c r="I8" s="19">
        <v>4</v>
      </c>
      <c r="J8" s="19">
        <f t="shared" si="2"/>
        <v>10</v>
      </c>
      <c r="K8" s="91">
        <f t="shared" si="3"/>
        <v>0.45454545454545453</v>
      </c>
      <c r="L8" s="19">
        <f>+$AA$38</f>
        <v>27</v>
      </c>
      <c r="M8" s="19">
        <v>24</v>
      </c>
      <c r="N8" s="19">
        <f>+$AB$38</f>
        <v>35</v>
      </c>
      <c r="O8" s="19">
        <f>+$AD$38</f>
        <v>14</v>
      </c>
      <c r="P8" s="19">
        <v>6</v>
      </c>
      <c r="Q8" s="51"/>
      <c r="R8" s="46"/>
      <c r="S8" s="94">
        <v>8</v>
      </c>
      <c r="T8" s="106" t="s">
        <v>126</v>
      </c>
      <c r="U8" s="107"/>
      <c r="V8" s="106"/>
      <c r="W8" s="106"/>
      <c r="X8" s="108"/>
      <c r="Y8" s="106" t="s">
        <v>21</v>
      </c>
      <c r="Z8" s="58"/>
      <c r="AA8" s="58">
        <v>11</v>
      </c>
      <c r="AB8" s="58">
        <v>3</v>
      </c>
      <c r="AC8" s="58">
        <v>7</v>
      </c>
      <c r="AD8" s="58">
        <v>1</v>
      </c>
      <c r="AE8" s="411">
        <f t="shared" si="0"/>
        <v>0.31818181818181818</v>
      </c>
      <c r="AF8" s="411"/>
      <c r="AG8" s="58">
        <v>0</v>
      </c>
      <c r="AH8" s="58">
        <v>0</v>
      </c>
      <c r="AI8" s="58">
        <v>33</v>
      </c>
      <c r="AJ8" s="58">
        <v>0</v>
      </c>
      <c r="AK8" s="58">
        <v>0</v>
      </c>
      <c r="AL8" s="79">
        <f t="shared" si="1"/>
        <v>3</v>
      </c>
      <c r="AM8" s="18"/>
      <c r="AN8" s="18"/>
      <c r="AQ8" s="43"/>
      <c r="AR8" s="45"/>
    </row>
    <row r="9" spans="1:44" ht="18" x14ac:dyDescent="0.25">
      <c r="A9" s="46"/>
      <c r="B9" s="19">
        <v>6</v>
      </c>
      <c r="C9" s="20" t="s">
        <v>15</v>
      </c>
      <c r="D9" s="42"/>
      <c r="E9" s="20"/>
      <c r="F9" s="42"/>
      <c r="G9" s="19">
        <v>2</v>
      </c>
      <c r="H9" s="19">
        <v>4</v>
      </c>
      <c r="I9" s="19">
        <v>5</v>
      </c>
      <c r="J9" s="19">
        <f t="shared" si="2"/>
        <v>9</v>
      </c>
      <c r="K9" s="91">
        <f t="shared" si="3"/>
        <v>0.40909090909090912</v>
      </c>
      <c r="L9" s="19">
        <f>+$AN$38</f>
        <v>35</v>
      </c>
      <c r="M9" s="19">
        <v>37</v>
      </c>
      <c r="N9" s="19">
        <f>+$AO$38</f>
        <v>49</v>
      </c>
      <c r="O9" s="19">
        <f>+$AQ$38</f>
        <v>10</v>
      </c>
      <c r="P9" s="19">
        <v>5</v>
      </c>
      <c r="Q9" s="51"/>
      <c r="R9" s="46"/>
      <c r="S9" s="94">
        <v>7</v>
      </c>
      <c r="T9" s="106" t="s">
        <v>22</v>
      </c>
      <c r="U9" s="107"/>
      <c r="V9" s="106"/>
      <c r="W9" s="106"/>
      <c r="X9" s="108"/>
      <c r="Y9" s="106" t="s">
        <v>15</v>
      </c>
      <c r="Z9" s="58"/>
      <c r="AA9" s="58">
        <v>10</v>
      </c>
      <c r="AB9" s="58">
        <v>2</v>
      </c>
      <c r="AC9" s="58">
        <v>4</v>
      </c>
      <c r="AD9" s="58">
        <v>4</v>
      </c>
      <c r="AE9" s="411">
        <f t="shared" si="0"/>
        <v>0.4</v>
      </c>
      <c r="AF9" s="411"/>
      <c r="AG9" s="58">
        <v>0</v>
      </c>
      <c r="AH9" s="58">
        <v>1</v>
      </c>
      <c r="AI9" s="58">
        <v>34</v>
      </c>
      <c r="AJ9" s="58">
        <v>0</v>
      </c>
      <c r="AK9" s="58">
        <v>0</v>
      </c>
      <c r="AL9" s="79">
        <f t="shared" si="1"/>
        <v>3.4</v>
      </c>
      <c r="AM9" s="18"/>
      <c r="AN9" s="18"/>
      <c r="AQ9" s="43"/>
      <c r="AR9" s="45"/>
    </row>
    <row r="10" spans="1:44" ht="18" x14ac:dyDescent="0.25">
      <c r="A10" s="51"/>
      <c r="B10" s="19">
        <v>4</v>
      </c>
      <c r="C10" s="20" t="s">
        <v>21</v>
      </c>
      <c r="D10" s="42"/>
      <c r="E10" s="20"/>
      <c r="F10" s="42"/>
      <c r="G10" s="19">
        <v>3</v>
      </c>
      <c r="H10" s="19">
        <v>7</v>
      </c>
      <c r="I10" s="19">
        <v>1</v>
      </c>
      <c r="J10" s="19">
        <f t="shared" si="2"/>
        <v>7</v>
      </c>
      <c r="K10" s="91">
        <f t="shared" si="3"/>
        <v>0.31818181818181818</v>
      </c>
      <c r="L10" s="19">
        <f>+$AA$62</f>
        <v>13</v>
      </c>
      <c r="M10" s="19">
        <v>33</v>
      </c>
      <c r="N10" s="19">
        <f>+$AB$62</f>
        <v>15</v>
      </c>
      <c r="O10" s="19">
        <f>+$AD$62</f>
        <v>12</v>
      </c>
      <c r="P10" s="19">
        <v>7</v>
      </c>
      <c r="Q10" s="51"/>
      <c r="R10" s="51"/>
      <c r="S10" s="94">
        <v>7.5</v>
      </c>
      <c r="T10" s="106" t="s">
        <v>127</v>
      </c>
      <c r="U10" s="107"/>
      <c r="V10" s="106"/>
      <c r="W10" s="106"/>
      <c r="X10" s="108"/>
      <c r="Y10" s="106" t="s">
        <v>19</v>
      </c>
      <c r="Z10" s="58"/>
      <c r="AA10" s="58">
        <v>11</v>
      </c>
      <c r="AB10" s="58">
        <v>1</v>
      </c>
      <c r="AC10" s="58">
        <v>7</v>
      </c>
      <c r="AD10" s="58">
        <v>3</v>
      </c>
      <c r="AE10" s="411">
        <f t="shared" si="0"/>
        <v>0.22727272727272727</v>
      </c>
      <c r="AF10" s="411"/>
      <c r="AG10" s="58">
        <v>0</v>
      </c>
      <c r="AH10" s="58">
        <v>1</v>
      </c>
      <c r="AI10" s="58">
        <v>42</v>
      </c>
      <c r="AJ10" s="58">
        <v>1</v>
      </c>
      <c r="AK10" s="58">
        <v>0</v>
      </c>
      <c r="AL10" s="79">
        <f t="shared" si="1"/>
        <v>3.8181818181818183</v>
      </c>
      <c r="AM10" s="18"/>
      <c r="AN10" s="18"/>
      <c r="AQ10" s="43"/>
      <c r="AR10" s="45"/>
    </row>
    <row r="11" spans="1:44" ht="18.75" thickBot="1" x14ac:dyDescent="0.3">
      <c r="A11" s="51"/>
      <c r="B11" s="19">
        <v>1</v>
      </c>
      <c r="C11" s="20" t="s">
        <v>51</v>
      </c>
      <c r="D11" s="42"/>
      <c r="E11" s="42"/>
      <c r="F11" s="42"/>
      <c r="G11" s="19">
        <v>1</v>
      </c>
      <c r="H11" s="19">
        <v>7</v>
      </c>
      <c r="I11" s="19">
        <v>3</v>
      </c>
      <c r="J11" s="19">
        <f t="shared" si="2"/>
        <v>5</v>
      </c>
      <c r="K11" s="91">
        <f t="shared" si="3"/>
        <v>0.22727272727272727</v>
      </c>
      <c r="L11" s="19">
        <f>+$AA$26</f>
        <v>23</v>
      </c>
      <c r="M11" s="19">
        <v>43</v>
      </c>
      <c r="N11" s="19">
        <f>+$AB$26</f>
        <v>27</v>
      </c>
      <c r="O11" s="19">
        <f>+$AD$26</f>
        <v>4</v>
      </c>
      <c r="P11" s="19">
        <v>8</v>
      </c>
      <c r="Q11" s="51"/>
      <c r="R11" s="51"/>
      <c r="S11" s="72"/>
      <c r="T11" s="41" t="s">
        <v>26</v>
      </c>
      <c r="V11" s="41"/>
      <c r="W11" s="41"/>
      <c r="X11" s="42"/>
      <c r="Y11" s="41"/>
      <c r="Z11" s="43"/>
      <c r="AA11" s="43">
        <f>+AA121</f>
        <v>4</v>
      </c>
      <c r="AB11" s="43">
        <f>+AB121</f>
        <v>2</v>
      </c>
      <c r="AC11" s="43">
        <f>+AC121</f>
        <v>1</v>
      </c>
      <c r="AD11" s="43">
        <f>+AD121</f>
        <v>1</v>
      </c>
      <c r="AE11" s="411">
        <f>+AE121</f>
        <v>0.625</v>
      </c>
      <c r="AF11" s="411"/>
      <c r="AG11" s="43">
        <f t="shared" ref="AG11:AL11" si="4">+AG121</f>
        <v>0</v>
      </c>
      <c r="AH11" s="43">
        <f t="shared" si="4"/>
        <v>0</v>
      </c>
      <c r="AI11" s="43">
        <f t="shared" si="4"/>
        <v>8</v>
      </c>
      <c r="AJ11" s="43">
        <f t="shared" si="4"/>
        <v>0</v>
      </c>
      <c r="AK11" s="43">
        <f t="shared" si="4"/>
        <v>0</v>
      </c>
      <c r="AL11" s="57">
        <f t="shared" si="4"/>
        <v>2</v>
      </c>
      <c r="AM11" s="41"/>
      <c r="AN11" s="42"/>
      <c r="AQ11" s="42"/>
      <c r="AR11" s="45"/>
    </row>
    <row r="12" spans="1:44" ht="18" x14ac:dyDescent="0.25">
      <c r="A12" s="51"/>
      <c r="B12" s="21"/>
      <c r="C12" s="21"/>
      <c r="D12" s="21"/>
      <c r="E12" s="22"/>
      <c r="F12" s="21"/>
      <c r="G12" s="23">
        <f>SUM(G4:G11)</f>
        <v>35</v>
      </c>
      <c r="H12" s="23">
        <f>SUM(H4:H11)</f>
        <v>35</v>
      </c>
      <c r="I12" s="23">
        <f>SUM(I4:I11)</f>
        <v>18</v>
      </c>
      <c r="J12" s="23"/>
      <c r="K12" s="23"/>
      <c r="L12" s="23">
        <f>SUM(L4:L11)</f>
        <v>229</v>
      </c>
      <c r="M12" s="23">
        <f>SUM(M4:M11)</f>
        <v>229</v>
      </c>
      <c r="N12" s="23">
        <f>SUM(N4:N11)</f>
        <v>332</v>
      </c>
      <c r="O12" s="23">
        <f>SUM(O4:O11)</f>
        <v>98</v>
      </c>
      <c r="P12" s="23"/>
      <c r="Q12" s="51"/>
      <c r="R12" s="51"/>
      <c r="S12" s="84"/>
      <c r="T12" s="84"/>
      <c r="U12" s="83" t="s">
        <v>27</v>
      </c>
      <c r="V12" s="84"/>
      <c r="W12" s="84"/>
      <c r="X12" s="84"/>
      <c r="Y12" s="83"/>
      <c r="Z12" s="68"/>
      <c r="AA12" s="68">
        <f t="shared" ref="AA12:AD12" si="5">SUM(AA3:AA11)</f>
        <v>88</v>
      </c>
      <c r="AB12" s="68">
        <f t="shared" si="5"/>
        <v>35</v>
      </c>
      <c r="AC12" s="68">
        <f t="shared" si="5"/>
        <v>35</v>
      </c>
      <c r="AD12" s="68">
        <f t="shared" si="5"/>
        <v>18</v>
      </c>
      <c r="AE12" s="68"/>
      <c r="AF12" s="68"/>
      <c r="AG12" s="68">
        <f t="shared" ref="AG12:AK12" si="6">SUM(AG3:AG11)</f>
        <v>0</v>
      </c>
      <c r="AH12" s="68">
        <f t="shared" si="6"/>
        <v>6</v>
      </c>
      <c r="AI12" s="68">
        <f t="shared" si="6"/>
        <v>226</v>
      </c>
      <c r="AJ12" s="68">
        <f t="shared" si="6"/>
        <v>3</v>
      </c>
      <c r="AK12" s="68">
        <f t="shared" si="6"/>
        <v>10</v>
      </c>
      <c r="AL12" s="85">
        <f>+AI12/AA12</f>
        <v>2.5681818181818183</v>
      </c>
      <c r="AM12" s="18"/>
      <c r="AN12" s="18"/>
      <c r="AQ12" s="18"/>
      <c r="AR12" s="45"/>
    </row>
    <row r="13" spans="1:44" ht="15.75" x14ac:dyDescent="0.25">
      <c r="A13" s="54"/>
      <c r="B13" s="1"/>
      <c r="C13" s="1"/>
      <c r="D13" s="1"/>
      <c r="P13" s="1"/>
      <c r="Q13" s="54"/>
      <c r="R13" s="54"/>
      <c r="AR13" s="45"/>
    </row>
    <row r="14" spans="1:44" ht="15.95" customHeight="1" thickBot="1" x14ac:dyDescent="0.3">
      <c r="A14" s="54"/>
      <c r="B14" s="62" t="str">
        <f>"Summary for Week "&amp;TEXT(C2,"##")&amp;":"</f>
        <v>Summary for Week 11:</v>
      </c>
      <c r="C14" s="2"/>
      <c r="D14" s="2"/>
      <c r="E14" s="424">
        <v>44228</v>
      </c>
      <c r="F14" s="424"/>
      <c r="G14" s="8" t="s">
        <v>128</v>
      </c>
      <c r="H14" s="8" t="s">
        <v>33</v>
      </c>
      <c r="I14" s="8" t="s">
        <v>170</v>
      </c>
      <c r="J14" s="3"/>
      <c r="K14" s="3"/>
      <c r="L14" s="8" t="s">
        <v>169</v>
      </c>
      <c r="M14" s="3"/>
      <c r="N14" s="3"/>
      <c r="O14" s="3"/>
      <c r="P14" s="3"/>
      <c r="Q14" s="54"/>
      <c r="R14" s="54"/>
      <c r="S14" s="43" t="s">
        <v>310</v>
      </c>
      <c r="T14" s="41" t="s">
        <v>152</v>
      </c>
      <c r="U14" s="41"/>
      <c r="V14" s="41"/>
      <c r="W14" s="41"/>
      <c r="X14" s="41" t="s">
        <v>311</v>
      </c>
      <c r="Y14" s="25" t="s">
        <v>29</v>
      </c>
      <c r="Z14" s="43" t="s">
        <v>4</v>
      </c>
      <c r="AA14" s="43" t="s">
        <v>30</v>
      </c>
      <c r="AB14" s="43" t="s">
        <v>31</v>
      </c>
      <c r="AC14" s="43" t="s">
        <v>32</v>
      </c>
      <c r="AD14" s="43" t="s">
        <v>3</v>
      </c>
      <c r="AE14" s="42"/>
      <c r="AF14" s="43" t="s">
        <v>310</v>
      </c>
      <c r="AG14" s="41" t="s">
        <v>152</v>
      </c>
      <c r="AH14" s="41"/>
      <c r="AI14" s="41"/>
      <c r="AJ14" s="41"/>
      <c r="AK14" s="41" t="s">
        <v>311</v>
      </c>
      <c r="AL14" s="25" t="s">
        <v>29</v>
      </c>
      <c r="AM14" s="43" t="s">
        <v>4</v>
      </c>
      <c r="AN14" s="43" t="s">
        <v>30</v>
      </c>
      <c r="AO14" s="43" t="s">
        <v>31</v>
      </c>
      <c r="AP14" s="43" t="s">
        <v>32</v>
      </c>
      <c r="AQ14" s="43" t="s">
        <v>3</v>
      </c>
      <c r="AR14" s="45"/>
    </row>
    <row r="15" spans="1:44" ht="15.95" customHeight="1" x14ac:dyDescent="0.25">
      <c r="A15" s="54"/>
      <c r="B15" s="50" t="s">
        <v>56</v>
      </c>
      <c r="C15" s="20" t="s">
        <v>182</v>
      </c>
      <c r="D15" s="42"/>
      <c r="E15" s="41"/>
      <c r="F15" s="41"/>
      <c r="G15" s="19">
        <v>6</v>
      </c>
      <c r="H15" s="43">
        <v>1</v>
      </c>
      <c r="I15" s="41" t="s">
        <v>46</v>
      </c>
      <c r="J15" s="41"/>
      <c r="K15" s="41"/>
      <c r="L15" s="41" t="s">
        <v>118</v>
      </c>
      <c r="M15" s="41"/>
      <c r="N15" s="41"/>
      <c r="O15" s="41"/>
      <c r="P15" s="41"/>
      <c r="Q15" s="54"/>
      <c r="R15" s="54"/>
      <c r="S15" s="28" t="s">
        <v>51</v>
      </c>
      <c r="T15" s="28"/>
      <c r="U15" s="28"/>
      <c r="V15" s="28"/>
      <c r="W15" s="28"/>
      <c r="X15" s="30" t="s">
        <v>52</v>
      </c>
      <c r="Z15" s="68">
        <v>23</v>
      </c>
      <c r="AA15" s="31">
        <v>6</v>
      </c>
      <c r="AB15" s="31">
        <v>6</v>
      </c>
      <c r="AC15" s="68">
        <f t="shared" ref="AC15" si="7">+AA15+AB15</f>
        <v>12</v>
      </c>
      <c r="AD15" s="31">
        <v>0</v>
      </c>
      <c r="AE15" s="27"/>
      <c r="AF15" s="28" t="s">
        <v>173</v>
      </c>
      <c r="AG15" s="28"/>
      <c r="AH15" s="28"/>
      <c r="AI15" s="28"/>
      <c r="AJ15" s="29"/>
      <c r="AK15" s="30" t="s">
        <v>178</v>
      </c>
      <c r="AM15" s="68">
        <v>7</v>
      </c>
      <c r="AN15" s="68">
        <v>6</v>
      </c>
      <c r="AO15" s="31">
        <v>3</v>
      </c>
      <c r="AP15" s="68">
        <f t="shared" ref="AP15:AP25" si="8">+AN15+AO15</f>
        <v>9</v>
      </c>
      <c r="AQ15" s="31">
        <v>2</v>
      </c>
      <c r="AR15" s="45"/>
    </row>
    <row r="16" spans="1:44" ht="15.95" customHeight="1" x14ac:dyDescent="0.25">
      <c r="A16" s="54"/>
      <c r="B16" s="43" t="s">
        <v>36</v>
      </c>
      <c r="C16" s="41" t="s">
        <v>484</v>
      </c>
      <c r="D16" s="65"/>
      <c r="E16" s="41"/>
      <c r="F16" s="41"/>
      <c r="G16" s="19"/>
      <c r="H16" s="43">
        <v>1</v>
      </c>
      <c r="I16" s="41" t="s">
        <v>150</v>
      </c>
      <c r="J16" s="41"/>
      <c r="K16" s="41"/>
      <c r="L16" s="41"/>
      <c r="M16" s="41" t="s">
        <v>254</v>
      </c>
      <c r="N16" s="41"/>
      <c r="O16" s="41"/>
      <c r="P16" s="41"/>
      <c r="Q16" s="54"/>
      <c r="R16" s="54"/>
      <c r="S16" s="94">
        <v>8.5</v>
      </c>
      <c r="T16" s="41" t="s">
        <v>72</v>
      </c>
      <c r="U16" s="41"/>
      <c r="V16" s="41"/>
      <c r="W16" s="41"/>
      <c r="X16" s="43">
        <v>13</v>
      </c>
      <c r="Y16" s="47" t="s">
        <v>306</v>
      </c>
      <c r="Z16" s="58">
        <v>9</v>
      </c>
      <c r="AA16" s="93">
        <v>5</v>
      </c>
      <c r="AB16" s="93">
        <v>5</v>
      </c>
      <c r="AC16" s="58">
        <f t="shared" ref="AC16:AC25" si="9">+AA16+AB16</f>
        <v>10</v>
      </c>
      <c r="AD16" s="93">
        <v>0</v>
      </c>
      <c r="AE16" s="27"/>
      <c r="AF16" s="94">
        <v>8.5</v>
      </c>
      <c r="AG16" s="47" t="s">
        <v>158</v>
      </c>
      <c r="AH16" s="47"/>
      <c r="AI16" s="47"/>
      <c r="AJ16" s="64"/>
      <c r="AK16" s="48">
        <v>9</v>
      </c>
      <c r="AL16" s="32" t="s">
        <v>179</v>
      </c>
      <c r="AM16" s="58">
        <v>11</v>
      </c>
      <c r="AN16" s="58">
        <v>16</v>
      </c>
      <c r="AO16" s="93">
        <v>3</v>
      </c>
      <c r="AP16" s="58">
        <f t="shared" si="8"/>
        <v>19</v>
      </c>
      <c r="AQ16" s="93">
        <v>2</v>
      </c>
      <c r="AR16" s="45"/>
    </row>
    <row r="17" spans="1:44" ht="15.95" customHeight="1" x14ac:dyDescent="0.25">
      <c r="A17" s="54"/>
      <c r="B17" s="18"/>
      <c r="C17" s="18"/>
      <c r="D17" s="18"/>
      <c r="E17" s="18"/>
      <c r="F17" s="18"/>
      <c r="G17" s="18"/>
      <c r="H17" s="43">
        <v>1</v>
      </c>
      <c r="I17" s="41" t="s">
        <v>487</v>
      </c>
      <c r="J17" s="41"/>
      <c r="K17" s="41"/>
      <c r="L17" s="41"/>
      <c r="M17" s="41" t="s">
        <v>254</v>
      </c>
      <c r="N17" s="41"/>
      <c r="O17" s="41"/>
      <c r="P17" s="41"/>
      <c r="Q17" s="54"/>
      <c r="R17" s="54"/>
      <c r="S17" s="94">
        <v>9</v>
      </c>
      <c r="T17" s="41" t="s">
        <v>117</v>
      </c>
      <c r="U17" s="41"/>
      <c r="V17" s="41"/>
      <c r="W17" s="41"/>
      <c r="X17" s="43">
        <v>4</v>
      </c>
      <c r="Y17" s="47" t="s">
        <v>306</v>
      </c>
      <c r="Z17" s="58">
        <v>6</v>
      </c>
      <c r="AA17" s="93">
        <v>4</v>
      </c>
      <c r="AB17" s="93">
        <v>1</v>
      </c>
      <c r="AC17" s="58">
        <f t="shared" si="9"/>
        <v>5</v>
      </c>
      <c r="AD17" s="93">
        <v>0</v>
      </c>
      <c r="AE17" s="27"/>
      <c r="AF17" s="94">
        <v>7.5</v>
      </c>
      <c r="AG17" s="47" t="s">
        <v>37</v>
      </c>
      <c r="AH17" s="47"/>
      <c r="AI17" s="47"/>
      <c r="AJ17" s="64"/>
      <c r="AK17" s="48">
        <v>4</v>
      </c>
      <c r="AL17" s="32" t="s">
        <v>179</v>
      </c>
      <c r="AM17" s="58">
        <v>11</v>
      </c>
      <c r="AN17" s="58">
        <v>3</v>
      </c>
      <c r="AO17" s="93">
        <v>9</v>
      </c>
      <c r="AP17" s="58">
        <f t="shared" si="8"/>
        <v>12</v>
      </c>
      <c r="AQ17" s="93">
        <v>2</v>
      </c>
      <c r="AR17" s="45"/>
    </row>
    <row r="18" spans="1:44" ht="15.95" customHeight="1" x14ac:dyDescent="0.25">
      <c r="A18" s="54"/>
      <c r="C18" s="41"/>
      <c r="D18" s="18"/>
      <c r="E18" s="18"/>
      <c r="F18" s="18"/>
      <c r="G18" s="18"/>
      <c r="H18" s="43">
        <v>1</v>
      </c>
      <c r="I18" s="41" t="s">
        <v>161</v>
      </c>
      <c r="J18" s="18"/>
      <c r="K18" s="18"/>
      <c r="L18" s="41" t="s">
        <v>488</v>
      </c>
      <c r="M18" s="41"/>
      <c r="N18" s="41"/>
      <c r="O18" s="18"/>
      <c r="Q18" s="54"/>
      <c r="R18" s="54"/>
      <c r="S18" s="94">
        <v>6.5</v>
      </c>
      <c r="T18" s="41" t="s">
        <v>99</v>
      </c>
      <c r="U18" s="41"/>
      <c r="V18" s="41"/>
      <c r="W18" s="41"/>
      <c r="X18" s="43">
        <v>11</v>
      </c>
      <c r="Y18" s="47" t="s">
        <v>306</v>
      </c>
      <c r="Z18" s="58">
        <v>8</v>
      </c>
      <c r="AA18" s="93">
        <v>3</v>
      </c>
      <c r="AB18" s="93">
        <v>2</v>
      </c>
      <c r="AC18" s="58">
        <f t="shared" si="9"/>
        <v>5</v>
      </c>
      <c r="AD18" s="93">
        <v>2</v>
      </c>
      <c r="AE18" s="27"/>
      <c r="AF18" s="94">
        <v>9</v>
      </c>
      <c r="AG18" s="47" t="s">
        <v>134</v>
      </c>
      <c r="AH18" s="47"/>
      <c r="AI18" s="47"/>
      <c r="AJ18" s="64"/>
      <c r="AK18" s="48">
        <v>3</v>
      </c>
      <c r="AL18" s="32" t="s">
        <v>179</v>
      </c>
      <c r="AM18" s="58">
        <v>10</v>
      </c>
      <c r="AN18" s="58">
        <v>7</v>
      </c>
      <c r="AO18" s="93">
        <v>4</v>
      </c>
      <c r="AP18" s="58">
        <f t="shared" si="8"/>
        <v>11</v>
      </c>
      <c r="AQ18" s="93">
        <v>0</v>
      </c>
      <c r="AR18" s="45"/>
    </row>
    <row r="19" spans="1:44" ht="15.95" customHeight="1" x14ac:dyDescent="0.25">
      <c r="A19" s="54"/>
      <c r="C19" s="18"/>
      <c r="D19" s="18"/>
      <c r="E19" s="18"/>
      <c r="F19" s="18"/>
      <c r="G19" s="18"/>
      <c r="H19" s="43">
        <v>1</v>
      </c>
      <c r="I19" s="41" t="s">
        <v>488</v>
      </c>
      <c r="J19" s="18"/>
      <c r="K19" s="18"/>
      <c r="L19" s="41" t="s">
        <v>489</v>
      </c>
      <c r="M19" s="41"/>
      <c r="N19" s="41"/>
      <c r="O19" s="41"/>
      <c r="P19" s="41"/>
      <c r="Q19" s="54"/>
      <c r="R19" s="54"/>
      <c r="S19" s="94">
        <v>7</v>
      </c>
      <c r="T19" s="41" t="s">
        <v>47</v>
      </c>
      <c r="U19" s="41"/>
      <c r="V19" s="41"/>
      <c r="W19" s="41"/>
      <c r="X19" s="43">
        <v>10</v>
      </c>
      <c r="Y19" s="47" t="s">
        <v>306</v>
      </c>
      <c r="Z19" s="58">
        <v>9</v>
      </c>
      <c r="AA19" s="93">
        <v>3</v>
      </c>
      <c r="AB19" s="93">
        <v>1</v>
      </c>
      <c r="AC19" s="58">
        <f t="shared" si="9"/>
        <v>4</v>
      </c>
      <c r="AD19" s="93">
        <v>0</v>
      </c>
      <c r="AE19" s="27"/>
      <c r="AF19" s="94">
        <v>8</v>
      </c>
      <c r="AG19" s="47" t="s">
        <v>96</v>
      </c>
      <c r="AH19" s="47"/>
      <c r="AI19" s="47"/>
      <c r="AJ19" s="64"/>
      <c r="AK19" s="48">
        <v>11</v>
      </c>
      <c r="AL19" s="32" t="s">
        <v>179</v>
      </c>
      <c r="AM19" s="58">
        <v>8</v>
      </c>
      <c r="AN19" s="58">
        <v>1</v>
      </c>
      <c r="AO19" s="93">
        <v>8</v>
      </c>
      <c r="AP19" s="58">
        <f t="shared" si="8"/>
        <v>9</v>
      </c>
      <c r="AQ19" s="93">
        <v>0</v>
      </c>
      <c r="AR19" s="45"/>
    </row>
    <row r="20" spans="1:44" ht="15.95" customHeight="1" x14ac:dyDescent="0.25">
      <c r="A20" s="54"/>
      <c r="C20" s="18"/>
      <c r="D20" s="18"/>
      <c r="E20" s="18"/>
      <c r="F20" s="18"/>
      <c r="G20" s="18"/>
      <c r="H20" s="43">
        <v>2</v>
      </c>
      <c r="I20" s="41" t="s">
        <v>150</v>
      </c>
      <c r="J20" s="18"/>
      <c r="K20" s="18"/>
      <c r="L20" s="41"/>
      <c r="M20" s="41" t="s">
        <v>254</v>
      </c>
      <c r="N20" s="41"/>
      <c r="O20" s="41"/>
      <c r="P20" s="41"/>
      <c r="Q20" s="54"/>
      <c r="R20" s="54"/>
      <c r="S20" s="94">
        <v>9</v>
      </c>
      <c r="T20" s="41" t="s">
        <v>133</v>
      </c>
      <c r="U20" s="41"/>
      <c r="V20" s="41"/>
      <c r="W20" s="41"/>
      <c r="X20" s="43">
        <v>7</v>
      </c>
      <c r="Y20" s="47" t="s">
        <v>306</v>
      </c>
      <c r="Z20" s="58">
        <v>5</v>
      </c>
      <c r="AA20" s="93">
        <v>1</v>
      </c>
      <c r="AB20" s="93">
        <v>3</v>
      </c>
      <c r="AC20" s="58">
        <f t="shared" si="9"/>
        <v>4</v>
      </c>
      <c r="AD20" s="93">
        <v>2</v>
      </c>
      <c r="AE20" s="27"/>
      <c r="AF20" s="94">
        <v>7.5</v>
      </c>
      <c r="AG20" s="47" t="s">
        <v>57</v>
      </c>
      <c r="AH20" s="47"/>
      <c r="AI20" s="47"/>
      <c r="AJ20" s="64"/>
      <c r="AK20" s="48">
        <v>10</v>
      </c>
      <c r="AL20" s="32" t="s">
        <v>179</v>
      </c>
      <c r="AM20" s="58">
        <v>11</v>
      </c>
      <c r="AN20" s="58">
        <v>1</v>
      </c>
      <c r="AO20" s="93">
        <v>7</v>
      </c>
      <c r="AP20" s="58">
        <f t="shared" si="8"/>
        <v>8</v>
      </c>
      <c r="AQ20" s="93">
        <v>0</v>
      </c>
      <c r="AR20" s="45"/>
    </row>
    <row r="21" spans="1:44" ht="15.95" customHeight="1" x14ac:dyDescent="0.25">
      <c r="A21" s="54"/>
      <c r="C21" s="18"/>
      <c r="D21" s="18"/>
      <c r="E21" s="18"/>
      <c r="F21" s="18"/>
      <c r="G21" s="18"/>
      <c r="H21" s="43"/>
      <c r="I21" s="41"/>
      <c r="J21" s="18"/>
      <c r="K21" s="18"/>
      <c r="L21" s="41"/>
      <c r="M21" s="41"/>
      <c r="N21" s="41"/>
      <c r="O21" s="41"/>
      <c r="P21" s="41"/>
      <c r="Q21" s="54"/>
      <c r="R21" s="54"/>
      <c r="S21" s="94">
        <v>7</v>
      </c>
      <c r="T21" s="41" t="s">
        <v>58</v>
      </c>
      <c r="U21" s="41"/>
      <c r="V21" s="41"/>
      <c r="W21" s="41"/>
      <c r="X21" s="43">
        <v>6</v>
      </c>
      <c r="Y21" s="47" t="s">
        <v>306</v>
      </c>
      <c r="Z21" s="58">
        <v>11</v>
      </c>
      <c r="AA21" s="93">
        <v>1</v>
      </c>
      <c r="AB21" s="93">
        <v>3</v>
      </c>
      <c r="AC21" s="58">
        <f t="shared" si="9"/>
        <v>4</v>
      </c>
      <c r="AD21" s="93">
        <v>0</v>
      </c>
      <c r="AE21" s="27"/>
      <c r="AF21" s="94">
        <v>7</v>
      </c>
      <c r="AG21" s="47" t="s">
        <v>49</v>
      </c>
      <c r="AH21" s="47"/>
      <c r="AI21" s="47"/>
      <c r="AJ21" s="64"/>
      <c r="AK21" s="48">
        <v>12</v>
      </c>
      <c r="AL21" s="32" t="s">
        <v>179</v>
      </c>
      <c r="AM21" s="58">
        <v>11</v>
      </c>
      <c r="AN21" s="58">
        <v>1</v>
      </c>
      <c r="AO21" s="93">
        <v>6</v>
      </c>
      <c r="AP21" s="58">
        <f t="shared" si="8"/>
        <v>7</v>
      </c>
      <c r="AQ21" s="93">
        <v>2</v>
      </c>
      <c r="AR21" s="45"/>
    </row>
    <row r="22" spans="1:44" ht="15.95" customHeight="1" x14ac:dyDescent="0.25">
      <c r="A22" s="54"/>
      <c r="B22" s="43" t="s">
        <v>60</v>
      </c>
      <c r="C22" s="20" t="s">
        <v>125</v>
      </c>
      <c r="D22" s="42"/>
      <c r="E22" s="41"/>
      <c r="F22" s="41"/>
      <c r="G22" s="19">
        <v>0</v>
      </c>
      <c r="H22" s="43"/>
      <c r="I22" s="41"/>
      <c r="J22" s="18"/>
      <c r="K22" s="18"/>
      <c r="L22" s="41"/>
      <c r="M22" s="41"/>
      <c r="N22" s="41"/>
      <c r="O22" s="41"/>
      <c r="P22" s="41"/>
      <c r="Q22" s="54"/>
      <c r="R22" s="54"/>
      <c r="S22" s="94">
        <v>7.5</v>
      </c>
      <c r="T22" s="41" t="s">
        <v>66</v>
      </c>
      <c r="U22" s="41"/>
      <c r="V22" s="41"/>
      <c r="W22" s="41"/>
      <c r="X22" s="43">
        <v>3</v>
      </c>
      <c r="Y22" s="47" t="s">
        <v>306</v>
      </c>
      <c r="Z22" s="58">
        <v>9</v>
      </c>
      <c r="AA22" s="93">
        <v>0</v>
      </c>
      <c r="AB22" s="93">
        <v>3</v>
      </c>
      <c r="AC22" s="58">
        <f t="shared" si="9"/>
        <v>3</v>
      </c>
      <c r="AD22" s="93">
        <v>0</v>
      </c>
      <c r="AE22" s="27"/>
      <c r="AF22" s="94">
        <v>7</v>
      </c>
      <c r="AG22" s="47" t="s">
        <v>116</v>
      </c>
      <c r="AH22" s="47"/>
      <c r="AI22" s="47"/>
      <c r="AJ22" s="64"/>
      <c r="AK22" s="48">
        <v>15</v>
      </c>
      <c r="AL22" s="32" t="s">
        <v>179</v>
      </c>
      <c r="AM22" s="58">
        <v>9</v>
      </c>
      <c r="AN22" s="58">
        <v>0</v>
      </c>
      <c r="AO22" s="93">
        <v>5</v>
      </c>
      <c r="AP22" s="58">
        <f t="shared" si="8"/>
        <v>5</v>
      </c>
      <c r="AQ22" s="93">
        <v>0</v>
      </c>
      <c r="AR22" s="5"/>
    </row>
    <row r="23" spans="1:44" ht="15.95" customHeight="1" x14ac:dyDescent="0.25">
      <c r="A23" s="54"/>
      <c r="B23" s="43" t="s">
        <v>36</v>
      </c>
      <c r="C23" s="41" t="s">
        <v>485</v>
      </c>
      <c r="D23" s="65"/>
      <c r="E23" s="41"/>
      <c r="F23" s="41"/>
      <c r="G23" s="19"/>
      <c r="H23" s="43"/>
      <c r="I23" s="41"/>
      <c r="J23" s="18"/>
      <c r="K23" s="18"/>
      <c r="L23" s="41"/>
      <c r="M23" s="41"/>
      <c r="N23" s="41"/>
      <c r="O23" s="41"/>
      <c r="P23" s="41"/>
      <c r="Q23" s="54"/>
      <c r="R23" s="54"/>
      <c r="S23" s="94">
        <v>6.5</v>
      </c>
      <c r="T23" s="41" t="s">
        <v>119</v>
      </c>
      <c r="U23" s="41"/>
      <c r="V23" s="41"/>
      <c r="W23" s="41"/>
      <c r="X23" s="43">
        <v>12</v>
      </c>
      <c r="Y23" s="47" t="s">
        <v>306</v>
      </c>
      <c r="Z23" s="58">
        <v>9</v>
      </c>
      <c r="AA23" s="93">
        <v>0</v>
      </c>
      <c r="AB23" s="93">
        <v>2</v>
      </c>
      <c r="AC23" s="58">
        <f t="shared" si="9"/>
        <v>2</v>
      </c>
      <c r="AD23" s="93">
        <v>0</v>
      </c>
      <c r="AE23" s="27"/>
      <c r="AF23" s="94">
        <v>7</v>
      </c>
      <c r="AG23" s="47" t="s">
        <v>64</v>
      </c>
      <c r="AH23" s="47"/>
      <c r="AI23" s="47"/>
      <c r="AJ23" s="64"/>
      <c r="AK23" s="48">
        <v>5</v>
      </c>
      <c r="AL23" s="32" t="s">
        <v>179</v>
      </c>
      <c r="AM23" s="58">
        <v>11</v>
      </c>
      <c r="AN23" s="58">
        <v>0</v>
      </c>
      <c r="AO23" s="93">
        <v>4</v>
      </c>
      <c r="AP23" s="58">
        <f t="shared" si="8"/>
        <v>4</v>
      </c>
      <c r="AQ23" s="93">
        <v>0</v>
      </c>
      <c r="AR23" s="46"/>
    </row>
    <row r="24" spans="1:44" ht="15.95" customHeight="1" x14ac:dyDescent="0.25">
      <c r="A24" s="54"/>
      <c r="C24" s="41" t="s">
        <v>486</v>
      </c>
      <c r="D24" s="18"/>
      <c r="E24" s="18"/>
      <c r="F24" s="18"/>
      <c r="G24" s="18"/>
      <c r="H24" s="43"/>
      <c r="I24" s="41"/>
      <c r="J24" s="18"/>
      <c r="K24" s="18"/>
      <c r="L24" s="41"/>
      <c r="M24" s="41"/>
      <c r="N24" s="41"/>
      <c r="O24" s="41"/>
      <c r="P24" s="41"/>
      <c r="Q24" s="54"/>
      <c r="R24" s="54"/>
      <c r="S24" s="94">
        <v>6.5</v>
      </c>
      <c r="T24" s="41" t="s">
        <v>75</v>
      </c>
      <c r="U24" s="41"/>
      <c r="V24" s="41"/>
      <c r="W24" s="41"/>
      <c r="X24" s="43">
        <v>5</v>
      </c>
      <c r="Y24" s="47" t="s">
        <v>306</v>
      </c>
      <c r="Z24" s="58">
        <v>8</v>
      </c>
      <c r="AA24" s="93">
        <v>0</v>
      </c>
      <c r="AB24" s="93">
        <v>0</v>
      </c>
      <c r="AC24" s="58">
        <f t="shared" si="9"/>
        <v>0</v>
      </c>
      <c r="AD24" s="93">
        <v>0</v>
      </c>
      <c r="AE24" s="27"/>
      <c r="AF24" s="94">
        <v>6.5</v>
      </c>
      <c r="AG24" s="47" t="s">
        <v>20</v>
      </c>
      <c r="AH24" s="47"/>
      <c r="AI24" s="47"/>
      <c r="AJ24" s="64"/>
      <c r="AK24" s="48">
        <v>8</v>
      </c>
      <c r="AL24" s="32" t="s">
        <v>179</v>
      </c>
      <c r="AM24" s="58">
        <v>10</v>
      </c>
      <c r="AN24" s="58">
        <v>0</v>
      </c>
      <c r="AO24" s="93">
        <v>4</v>
      </c>
      <c r="AP24" s="58">
        <f t="shared" si="8"/>
        <v>4</v>
      </c>
      <c r="AQ24" s="93">
        <v>2</v>
      </c>
      <c r="AR24" s="46"/>
    </row>
    <row r="25" spans="1:44" ht="15.95" customHeight="1" x14ac:dyDescent="0.25">
      <c r="A25" s="54"/>
      <c r="B25" s="6"/>
      <c r="C25" s="4"/>
      <c r="D25" s="4"/>
      <c r="E25" s="4"/>
      <c r="F25" s="4"/>
      <c r="G25" s="4"/>
      <c r="H25" s="4"/>
      <c r="I25" s="4"/>
      <c r="J25" s="7"/>
      <c r="K25" s="7"/>
      <c r="L25" s="7"/>
      <c r="M25" s="7"/>
      <c r="N25" s="7"/>
      <c r="O25" s="7"/>
      <c r="P25" s="7"/>
      <c r="Q25" s="54"/>
      <c r="R25" s="54"/>
      <c r="S25" s="94">
        <v>6</v>
      </c>
      <c r="T25" s="41" t="s">
        <v>100</v>
      </c>
      <c r="U25" s="41"/>
      <c r="V25" s="41"/>
      <c r="W25" s="41"/>
      <c r="X25" s="43">
        <v>2</v>
      </c>
      <c r="Y25" s="47" t="s">
        <v>306</v>
      </c>
      <c r="Z25" s="58">
        <v>11</v>
      </c>
      <c r="AA25" s="93">
        <v>0</v>
      </c>
      <c r="AB25" s="93">
        <v>0</v>
      </c>
      <c r="AC25" s="58">
        <f t="shared" si="9"/>
        <v>0</v>
      </c>
      <c r="AD25" s="93">
        <v>0</v>
      </c>
      <c r="AE25" s="27"/>
      <c r="AF25" s="94">
        <v>6</v>
      </c>
      <c r="AG25" s="47" t="s">
        <v>111</v>
      </c>
      <c r="AH25" s="47"/>
      <c r="AI25" s="47"/>
      <c r="AJ25" s="64"/>
      <c r="AK25" s="48">
        <v>14</v>
      </c>
      <c r="AL25" s="32" t="s">
        <v>179</v>
      </c>
      <c r="AM25" s="58">
        <v>10</v>
      </c>
      <c r="AN25" s="58">
        <v>0</v>
      </c>
      <c r="AO25" s="93">
        <v>2</v>
      </c>
      <c r="AP25" s="58">
        <f t="shared" si="8"/>
        <v>2</v>
      </c>
      <c r="AQ25" s="93">
        <v>4</v>
      </c>
      <c r="AR25" s="46"/>
    </row>
    <row r="26" spans="1:44" ht="15.95" customHeight="1" thickBot="1" x14ac:dyDescent="0.3">
      <c r="A26" s="54"/>
      <c r="B26" s="50" t="s">
        <v>65</v>
      </c>
      <c r="C26" s="20" t="s">
        <v>183</v>
      </c>
      <c r="D26" s="18"/>
      <c r="E26" s="41"/>
      <c r="F26" s="41"/>
      <c r="G26" s="19">
        <v>0</v>
      </c>
      <c r="H26" s="43"/>
      <c r="I26" s="41"/>
      <c r="J26" s="41"/>
      <c r="K26" s="41"/>
      <c r="L26" s="41"/>
      <c r="M26" s="41"/>
      <c r="N26" s="41"/>
      <c r="O26" s="41"/>
      <c r="P26" s="41"/>
      <c r="Q26" s="54"/>
      <c r="R26" s="54"/>
      <c r="S26" s="33" t="s">
        <v>247</v>
      </c>
      <c r="T26" s="33"/>
      <c r="U26" s="33"/>
      <c r="V26" s="33"/>
      <c r="W26" s="33"/>
      <c r="X26" s="33"/>
      <c r="Y26" s="33"/>
      <c r="Z26" s="56">
        <f>SUM(Z15:Z25)</f>
        <v>108</v>
      </c>
      <c r="AA26" s="56">
        <f t="shared" ref="AA26" si="10">SUM(AA15:AA25)</f>
        <v>23</v>
      </c>
      <c r="AB26" s="56">
        <f>SUM(AB15:AB25)+SUMIF($Y$3:$Y$10,"Canadiens",$AH$3:$AH$10)</f>
        <v>27</v>
      </c>
      <c r="AC26" s="56">
        <f>+AB26+AA26</f>
        <v>50</v>
      </c>
      <c r="AD26" s="56">
        <f>SUM(AD15:AD25)+SUMIF($Y$3:$Y$10,"Canadiens",$AG$3:$AG$10)</f>
        <v>4</v>
      </c>
      <c r="AE26" s="27"/>
      <c r="AF26" s="33" t="s">
        <v>175</v>
      </c>
      <c r="AG26" s="33"/>
      <c r="AH26" s="33"/>
      <c r="AI26" s="33"/>
      <c r="AJ26" s="33"/>
      <c r="AK26" s="33"/>
      <c r="AL26" s="33"/>
      <c r="AM26" s="56">
        <f>SUM(AM15:AM25)</f>
        <v>109</v>
      </c>
      <c r="AN26" s="56">
        <f t="shared" ref="AN26" si="11">SUM(AN15:AN25)</f>
        <v>35</v>
      </c>
      <c r="AO26" s="56">
        <f>SUM(AO15:AO25)+SUMIF($Y$3:$Y$10,"Stiletto",$AH$3:$AH$10)</f>
        <v>58</v>
      </c>
      <c r="AP26" s="56">
        <f>+AO26+AN26</f>
        <v>93</v>
      </c>
      <c r="AQ26" s="56">
        <f>SUM(AQ15:AQ25)+SUMIF($Y$3:$Y$10,"Stiletto",$AG$3:$AG$10)</f>
        <v>14</v>
      </c>
      <c r="AR26" s="46"/>
    </row>
    <row r="27" spans="1:44" ht="15.95" customHeight="1" x14ac:dyDescent="0.25">
      <c r="A27" s="54"/>
      <c r="B27" s="48" t="s">
        <v>36</v>
      </c>
      <c r="C27" s="65" t="s">
        <v>499</v>
      </c>
      <c r="D27" s="65"/>
      <c r="E27" s="41"/>
      <c r="F27" s="41"/>
      <c r="G27" s="42"/>
      <c r="H27" s="43"/>
      <c r="I27" s="41"/>
      <c r="J27" s="41"/>
      <c r="K27" s="41"/>
      <c r="L27" s="41"/>
      <c r="M27" s="41"/>
      <c r="N27" s="41"/>
      <c r="O27" s="41"/>
      <c r="P27" s="41"/>
      <c r="Q27" s="54"/>
      <c r="R27" s="54"/>
      <c r="S27" s="34" t="s">
        <v>172</v>
      </c>
      <c r="T27" s="34"/>
      <c r="U27" s="34"/>
      <c r="V27" s="34"/>
      <c r="W27" s="34"/>
      <c r="X27" s="32" t="s">
        <v>176</v>
      </c>
      <c r="Z27" s="68">
        <v>20</v>
      </c>
      <c r="AA27" s="31">
        <v>3</v>
      </c>
      <c r="AB27" s="31">
        <v>5</v>
      </c>
      <c r="AC27" s="68">
        <f t="shared" ref="AC27" si="12">+AA27+AB27</f>
        <v>8</v>
      </c>
      <c r="AD27" s="31">
        <v>4</v>
      </c>
      <c r="AE27" s="27"/>
      <c r="AF27" s="35" t="s">
        <v>15</v>
      </c>
      <c r="AG27" s="35"/>
      <c r="AH27" s="35"/>
      <c r="AI27" s="35"/>
      <c r="AJ27" s="35"/>
      <c r="AK27" s="32" t="s">
        <v>34</v>
      </c>
      <c r="AM27" s="68">
        <v>20</v>
      </c>
      <c r="AN27" s="31">
        <v>8</v>
      </c>
      <c r="AO27" s="31">
        <v>6</v>
      </c>
      <c r="AP27" s="68">
        <f t="shared" ref="AP27" si="13">+AN27+AO27</f>
        <v>14</v>
      </c>
      <c r="AQ27" s="31">
        <v>2</v>
      </c>
      <c r="AR27" s="46"/>
    </row>
    <row r="28" spans="1:44" ht="15.95" customHeight="1" x14ac:dyDescent="0.25">
      <c r="A28" s="54"/>
      <c r="C28" s="41" t="s">
        <v>507</v>
      </c>
      <c r="D28" s="65"/>
      <c r="E28" s="41"/>
      <c r="F28" s="41"/>
      <c r="G28" s="19"/>
      <c r="H28" s="43"/>
      <c r="I28" s="41"/>
      <c r="J28" s="41"/>
      <c r="K28" s="41"/>
      <c r="L28" s="41"/>
      <c r="M28" s="41"/>
      <c r="N28" s="41"/>
      <c r="O28" s="41"/>
      <c r="P28" s="41"/>
      <c r="Q28" s="54"/>
      <c r="R28" s="54"/>
      <c r="S28" s="94">
        <v>9</v>
      </c>
      <c r="T28" s="41" t="s">
        <v>150</v>
      </c>
      <c r="U28" s="41"/>
      <c r="V28" s="41"/>
      <c r="W28" s="41"/>
      <c r="X28" s="43">
        <v>27</v>
      </c>
      <c r="Y28" s="41" t="s">
        <v>177</v>
      </c>
      <c r="Z28" s="58">
        <v>11</v>
      </c>
      <c r="AA28" s="93">
        <v>8</v>
      </c>
      <c r="AB28" s="93">
        <v>8</v>
      </c>
      <c r="AC28" s="58">
        <f t="shared" ref="AC28:AC37" si="14">+AA28+AB28</f>
        <v>16</v>
      </c>
      <c r="AD28" s="93">
        <v>2</v>
      </c>
      <c r="AE28" s="27"/>
      <c r="AF28" s="94">
        <v>9.5</v>
      </c>
      <c r="AG28" s="47" t="s">
        <v>165</v>
      </c>
      <c r="AH28" s="47"/>
      <c r="AI28" s="47"/>
      <c r="AJ28" s="64"/>
      <c r="AK28" s="48">
        <v>40</v>
      </c>
      <c r="AL28" s="47" t="s">
        <v>308</v>
      </c>
      <c r="AM28" s="58">
        <v>10</v>
      </c>
      <c r="AN28" s="93">
        <v>11</v>
      </c>
      <c r="AO28" s="93">
        <v>8</v>
      </c>
      <c r="AP28" s="58">
        <f t="shared" ref="AP28:AP37" si="15">+AN28+AO28</f>
        <v>19</v>
      </c>
      <c r="AQ28" s="93">
        <v>4</v>
      </c>
      <c r="AR28" s="46"/>
    </row>
    <row r="29" spans="1:44" ht="15.95" customHeight="1" x14ac:dyDescent="0.25">
      <c r="A29" s="54"/>
      <c r="C29" s="41" t="s">
        <v>503</v>
      </c>
      <c r="D29" s="65"/>
      <c r="E29" s="41"/>
      <c r="F29" s="41"/>
      <c r="G29" s="19"/>
      <c r="H29" s="43"/>
      <c r="I29" s="41"/>
      <c r="J29" s="41"/>
      <c r="K29" s="41"/>
      <c r="L29" s="41"/>
      <c r="M29" s="41"/>
      <c r="N29" s="41"/>
      <c r="O29" s="41"/>
      <c r="Q29" s="54"/>
      <c r="R29" s="54"/>
      <c r="S29" s="94">
        <v>6.5</v>
      </c>
      <c r="T29" s="41" t="s">
        <v>161</v>
      </c>
      <c r="U29" s="41"/>
      <c r="V29" s="41"/>
      <c r="W29" s="41"/>
      <c r="X29" s="43">
        <v>2</v>
      </c>
      <c r="Y29" s="41" t="s">
        <v>177</v>
      </c>
      <c r="Z29" s="58">
        <v>11</v>
      </c>
      <c r="AA29" s="93">
        <v>3</v>
      </c>
      <c r="AB29" s="93">
        <v>6</v>
      </c>
      <c r="AC29" s="58">
        <f t="shared" si="14"/>
        <v>9</v>
      </c>
      <c r="AD29" s="93">
        <v>0</v>
      </c>
      <c r="AE29" s="27"/>
      <c r="AF29" s="94">
        <v>9</v>
      </c>
      <c r="AG29" s="47" t="s">
        <v>35</v>
      </c>
      <c r="AH29" s="47"/>
      <c r="AI29" s="47"/>
      <c r="AJ29" s="64"/>
      <c r="AK29" s="48">
        <v>19</v>
      </c>
      <c r="AL29" s="47" t="s">
        <v>308</v>
      </c>
      <c r="AM29" s="58">
        <v>9</v>
      </c>
      <c r="AN29" s="93">
        <v>5</v>
      </c>
      <c r="AO29" s="93">
        <v>9</v>
      </c>
      <c r="AP29" s="58">
        <f t="shared" si="15"/>
        <v>14</v>
      </c>
      <c r="AQ29" s="93">
        <v>0</v>
      </c>
      <c r="AR29" s="46"/>
    </row>
    <row r="30" spans="1:44" ht="15.95" customHeight="1" x14ac:dyDescent="0.25">
      <c r="A30" s="54"/>
      <c r="C30" s="41"/>
      <c r="D30" s="65"/>
      <c r="E30" s="41"/>
      <c r="F30" s="41"/>
      <c r="G30" s="19"/>
      <c r="H30" s="43"/>
      <c r="I30" s="41"/>
      <c r="J30" s="41"/>
      <c r="K30" s="41"/>
      <c r="L30" s="41"/>
      <c r="M30" s="41"/>
      <c r="N30" s="41"/>
      <c r="O30" s="41"/>
      <c r="Q30" s="54"/>
      <c r="R30" s="54"/>
      <c r="S30" s="94">
        <v>8.5</v>
      </c>
      <c r="T30" s="41" t="s">
        <v>143</v>
      </c>
      <c r="U30" s="41"/>
      <c r="V30" s="41"/>
      <c r="W30" s="41"/>
      <c r="X30" s="43">
        <v>10</v>
      </c>
      <c r="Y30" s="41" t="s">
        <v>177</v>
      </c>
      <c r="Z30" s="58">
        <v>7</v>
      </c>
      <c r="AA30" s="93">
        <v>5</v>
      </c>
      <c r="AB30" s="93">
        <v>2</v>
      </c>
      <c r="AC30" s="58">
        <f t="shared" si="14"/>
        <v>7</v>
      </c>
      <c r="AD30" s="93">
        <v>0</v>
      </c>
      <c r="AE30" s="27"/>
      <c r="AF30" s="94">
        <v>7</v>
      </c>
      <c r="AG30" s="47" t="s">
        <v>188</v>
      </c>
      <c r="AH30" s="47"/>
      <c r="AI30" s="47"/>
      <c r="AJ30" s="64"/>
      <c r="AK30" s="48">
        <v>28</v>
      </c>
      <c r="AL30" s="47" t="s">
        <v>308</v>
      </c>
      <c r="AM30" s="58">
        <v>11</v>
      </c>
      <c r="AN30" s="93">
        <v>2</v>
      </c>
      <c r="AO30" s="93">
        <v>7</v>
      </c>
      <c r="AP30" s="58">
        <f t="shared" si="15"/>
        <v>9</v>
      </c>
      <c r="AQ30" s="93">
        <v>0</v>
      </c>
      <c r="AR30" s="46"/>
    </row>
    <row r="31" spans="1:44" ht="15.95" customHeight="1" x14ac:dyDescent="0.25">
      <c r="A31" s="54"/>
      <c r="C31" s="20" t="s">
        <v>186</v>
      </c>
      <c r="D31" s="18"/>
      <c r="E31" s="41"/>
      <c r="F31" s="41"/>
      <c r="G31" s="19">
        <v>4</v>
      </c>
      <c r="H31" s="43">
        <v>1</v>
      </c>
      <c r="I31" s="41" t="s">
        <v>446</v>
      </c>
      <c r="J31" s="41"/>
      <c r="K31" s="41"/>
      <c r="L31" s="41" t="s">
        <v>340</v>
      </c>
      <c r="M31" s="41"/>
      <c r="N31" s="41"/>
      <c r="O31" s="41"/>
      <c r="Q31" s="54"/>
      <c r="R31" s="54"/>
      <c r="S31" s="94">
        <v>7.5</v>
      </c>
      <c r="T31" s="41" t="s">
        <v>90</v>
      </c>
      <c r="U31" s="41"/>
      <c r="V31" s="41"/>
      <c r="W31" s="41"/>
      <c r="X31" s="43">
        <v>4</v>
      </c>
      <c r="Y31" s="41" t="s">
        <v>177</v>
      </c>
      <c r="Z31" s="58">
        <v>9</v>
      </c>
      <c r="AA31" s="93">
        <v>3</v>
      </c>
      <c r="AB31" s="93">
        <v>3</v>
      </c>
      <c r="AC31" s="58">
        <f t="shared" si="14"/>
        <v>6</v>
      </c>
      <c r="AD31" s="93">
        <v>0</v>
      </c>
      <c r="AE31" s="27"/>
      <c r="AF31" s="94">
        <v>6.5</v>
      </c>
      <c r="AG31" s="47" t="s">
        <v>48</v>
      </c>
      <c r="AH31" s="47"/>
      <c r="AI31" s="47"/>
      <c r="AJ31" s="64"/>
      <c r="AK31" s="48">
        <v>66</v>
      </c>
      <c r="AL31" s="47" t="s">
        <v>308</v>
      </c>
      <c r="AM31" s="58">
        <v>8</v>
      </c>
      <c r="AN31" s="93">
        <v>2</v>
      </c>
      <c r="AO31" s="93">
        <v>5</v>
      </c>
      <c r="AP31" s="58">
        <f t="shared" si="15"/>
        <v>7</v>
      </c>
      <c r="AQ31" s="93">
        <v>0</v>
      </c>
      <c r="AR31" s="46"/>
    </row>
    <row r="32" spans="1:44" ht="15.95" customHeight="1" x14ac:dyDescent="0.25">
      <c r="A32" s="54"/>
      <c r="B32" s="43" t="s">
        <v>36</v>
      </c>
      <c r="C32" s="65" t="s">
        <v>500</v>
      </c>
      <c r="D32" s="65"/>
      <c r="E32" s="18"/>
      <c r="F32" s="18"/>
      <c r="G32" s="18"/>
      <c r="H32" s="43">
        <v>1</v>
      </c>
      <c r="I32" s="41" t="s">
        <v>383</v>
      </c>
      <c r="J32" s="41"/>
      <c r="K32" s="41"/>
      <c r="L32" s="41" t="s">
        <v>501</v>
      </c>
      <c r="M32" s="41"/>
      <c r="N32" s="41"/>
      <c r="O32" s="41"/>
      <c r="Q32" s="54"/>
      <c r="R32" s="54"/>
      <c r="S32" s="94">
        <v>7</v>
      </c>
      <c r="T32" s="41" t="s">
        <v>114</v>
      </c>
      <c r="U32" s="41"/>
      <c r="V32" s="41"/>
      <c r="W32" s="41"/>
      <c r="X32" s="43">
        <v>6</v>
      </c>
      <c r="Y32" s="41" t="s">
        <v>177</v>
      </c>
      <c r="Z32" s="58">
        <v>7</v>
      </c>
      <c r="AA32" s="93">
        <v>2</v>
      </c>
      <c r="AB32" s="93">
        <v>2</v>
      </c>
      <c r="AC32" s="58">
        <f t="shared" si="14"/>
        <v>4</v>
      </c>
      <c r="AD32" s="93">
        <v>0</v>
      </c>
      <c r="AE32" s="27"/>
      <c r="AF32" s="94">
        <v>6</v>
      </c>
      <c r="AG32" s="47" t="s">
        <v>81</v>
      </c>
      <c r="AH32" s="47"/>
      <c r="AI32" s="47"/>
      <c r="AJ32" s="64"/>
      <c r="AK32" s="48">
        <v>3</v>
      </c>
      <c r="AL32" s="47" t="s">
        <v>308</v>
      </c>
      <c r="AM32" s="58">
        <v>6</v>
      </c>
      <c r="AN32" s="93">
        <v>0</v>
      </c>
      <c r="AO32" s="93">
        <v>7</v>
      </c>
      <c r="AP32" s="58">
        <f t="shared" si="15"/>
        <v>7</v>
      </c>
      <c r="AQ32" s="93">
        <v>0</v>
      </c>
      <c r="AR32" s="46"/>
    </row>
    <row r="33" spans="1:44" ht="15.95" customHeight="1" x14ac:dyDescent="0.25">
      <c r="A33" s="54" t="s">
        <v>74</v>
      </c>
      <c r="C33" s="18"/>
      <c r="D33" s="18"/>
      <c r="E33" s="18"/>
      <c r="F33" s="18"/>
      <c r="G33" s="18"/>
      <c r="H33" s="43">
        <v>2</v>
      </c>
      <c r="I33" s="41" t="s">
        <v>383</v>
      </c>
      <c r="J33" s="41"/>
      <c r="K33" s="41"/>
      <c r="L33" s="41" t="s">
        <v>340</v>
      </c>
      <c r="M33" s="41"/>
      <c r="N33" s="41"/>
      <c r="O33" s="41"/>
      <c r="Q33" s="54"/>
      <c r="R33" s="54"/>
      <c r="S33" s="94">
        <v>7</v>
      </c>
      <c r="T33" s="41" t="s">
        <v>118</v>
      </c>
      <c r="U33" s="41"/>
      <c r="V33" s="41"/>
      <c r="W33" s="41"/>
      <c r="X33" s="43">
        <v>55</v>
      </c>
      <c r="Y33" s="41" t="s">
        <v>177</v>
      </c>
      <c r="Z33" s="58">
        <v>6</v>
      </c>
      <c r="AA33" s="93">
        <v>0</v>
      </c>
      <c r="AB33" s="93">
        <v>4</v>
      </c>
      <c r="AC33" s="58">
        <f t="shared" si="14"/>
        <v>4</v>
      </c>
      <c r="AD33" s="93">
        <v>0</v>
      </c>
      <c r="AE33" s="27"/>
      <c r="AF33" s="94">
        <v>7.5</v>
      </c>
      <c r="AG33" s="47" t="s">
        <v>42</v>
      </c>
      <c r="AH33" s="47"/>
      <c r="AI33" s="47"/>
      <c r="AJ33" s="64"/>
      <c r="AK33" s="48">
        <v>7</v>
      </c>
      <c r="AL33" s="47" t="s">
        <v>308</v>
      </c>
      <c r="AM33" s="58">
        <v>10</v>
      </c>
      <c r="AN33" s="93">
        <v>2</v>
      </c>
      <c r="AO33" s="93">
        <v>3</v>
      </c>
      <c r="AP33" s="58">
        <f t="shared" si="15"/>
        <v>5</v>
      </c>
      <c r="AQ33" s="93">
        <v>0</v>
      </c>
      <c r="AR33" s="46"/>
    </row>
    <row r="34" spans="1:44" ht="15.95" customHeight="1" x14ac:dyDescent="0.25">
      <c r="A34" s="54"/>
      <c r="H34" s="43">
        <v>2</v>
      </c>
      <c r="I34" s="41" t="s">
        <v>40</v>
      </c>
      <c r="J34" s="41"/>
      <c r="K34" s="41"/>
      <c r="L34" s="41" t="s">
        <v>502</v>
      </c>
      <c r="M34" s="41"/>
      <c r="N34" s="41"/>
      <c r="O34" s="41"/>
      <c r="Q34" s="54"/>
      <c r="R34" s="54"/>
      <c r="S34" s="94">
        <v>8</v>
      </c>
      <c r="T34" s="41" t="s">
        <v>76</v>
      </c>
      <c r="U34" s="41"/>
      <c r="V34" s="41"/>
      <c r="W34" s="41"/>
      <c r="X34" s="43">
        <v>5</v>
      </c>
      <c r="Y34" s="41" t="s">
        <v>177</v>
      </c>
      <c r="Z34" s="58">
        <v>10</v>
      </c>
      <c r="AA34" s="93">
        <v>1</v>
      </c>
      <c r="AB34" s="93">
        <v>2</v>
      </c>
      <c r="AC34" s="58">
        <f t="shared" si="14"/>
        <v>3</v>
      </c>
      <c r="AD34" s="93">
        <v>0</v>
      </c>
      <c r="AE34" s="27"/>
      <c r="AF34" s="94">
        <v>7</v>
      </c>
      <c r="AG34" s="47" t="s">
        <v>157</v>
      </c>
      <c r="AH34" s="47"/>
      <c r="AI34" s="47"/>
      <c r="AJ34" s="64"/>
      <c r="AK34" s="48">
        <v>86</v>
      </c>
      <c r="AL34" s="47" t="s">
        <v>308</v>
      </c>
      <c r="AM34" s="58">
        <v>10</v>
      </c>
      <c r="AN34" s="93">
        <v>3</v>
      </c>
      <c r="AO34" s="93">
        <v>1</v>
      </c>
      <c r="AP34" s="58">
        <f t="shared" si="15"/>
        <v>4</v>
      </c>
      <c r="AQ34" s="93">
        <v>2</v>
      </c>
      <c r="AR34" s="46"/>
    </row>
    <row r="35" spans="1:44" ht="15.95" customHeight="1" x14ac:dyDescent="0.25">
      <c r="A35" s="54"/>
      <c r="B35" s="4"/>
      <c r="C35" s="4"/>
      <c r="D35" s="4"/>
      <c r="E35" s="4"/>
      <c r="F35" s="4"/>
      <c r="G35" s="4"/>
      <c r="H35" s="4"/>
      <c r="I35" s="7"/>
      <c r="J35" s="7"/>
      <c r="K35" s="7"/>
      <c r="L35" s="7"/>
      <c r="M35" s="7"/>
      <c r="N35" s="7"/>
      <c r="O35" s="7"/>
      <c r="P35" s="7"/>
      <c r="Q35" s="54"/>
      <c r="R35" s="54"/>
      <c r="S35" s="94">
        <v>7.5</v>
      </c>
      <c r="T35" s="41" t="s">
        <v>46</v>
      </c>
      <c r="U35" s="41"/>
      <c r="V35" s="41"/>
      <c r="W35" s="41"/>
      <c r="X35" s="43">
        <v>7</v>
      </c>
      <c r="Y35" s="41" t="s">
        <v>177</v>
      </c>
      <c r="Z35" s="58">
        <v>11</v>
      </c>
      <c r="AA35" s="93">
        <v>1</v>
      </c>
      <c r="AB35" s="93">
        <v>2</v>
      </c>
      <c r="AC35" s="58">
        <f t="shared" si="14"/>
        <v>3</v>
      </c>
      <c r="AD35" s="93">
        <v>6</v>
      </c>
      <c r="AE35" s="27"/>
      <c r="AF35" s="94">
        <v>8</v>
      </c>
      <c r="AG35" s="47" t="s">
        <v>136</v>
      </c>
      <c r="AH35" s="47"/>
      <c r="AI35" s="47"/>
      <c r="AJ35" s="64"/>
      <c r="AK35" s="48">
        <v>2</v>
      </c>
      <c r="AL35" s="47" t="s">
        <v>308</v>
      </c>
      <c r="AM35" s="58">
        <v>6</v>
      </c>
      <c r="AN35" s="93">
        <v>2</v>
      </c>
      <c r="AO35" s="93">
        <v>0</v>
      </c>
      <c r="AP35" s="58">
        <f t="shared" si="15"/>
        <v>2</v>
      </c>
      <c r="AQ35" s="93">
        <v>0</v>
      </c>
      <c r="AR35" s="46"/>
    </row>
    <row r="36" spans="1:44" ht="15.95" customHeight="1" x14ac:dyDescent="0.25">
      <c r="A36" s="54"/>
      <c r="B36" s="50" t="s">
        <v>77</v>
      </c>
      <c r="C36" s="20" t="s">
        <v>181</v>
      </c>
      <c r="D36" s="18"/>
      <c r="E36" s="18"/>
      <c r="F36" s="61"/>
      <c r="G36" s="19">
        <v>0</v>
      </c>
      <c r="H36" s="43"/>
      <c r="I36" s="41"/>
      <c r="J36" s="41"/>
      <c r="K36" s="41"/>
      <c r="L36" s="41"/>
      <c r="M36" s="41"/>
      <c r="N36" s="41"/>
      <c r="O36" s="41"/>
      <c r="P36" s="41"/>
      <c r="Q36" s="54"/>
      <c r="R36" s="54"/>
      <c r="S36" s="94">
        <v>6</v>
      </c>
      <c r="T36" s="41" t="s">
        <v>187</v>
      </c>
      <c r="U36" s="41"/>
      <c r="V36" s="41"/>
      <c r="W36" s="41"/>
      <c r="X36" s="43">
        <v>8</v>
      </c>
      <c r="Y36" s="41" t="s">
        <v>177</v>
      </c>
      <c r="Z36" s="58">
        <v>9</v>
      </c>
      <c r="AA36" s="93">
        <v>1</v>
      </c>
      <c r="AB36" s="93">
        <v>0</v>
      </c>
      <c r="AC36" s="58">
        <f t="shared" si="14"/>
        <v>1</v>
      </c>
      <c r="AD36" s="93">
        <v>0</v>
      </c>
      <c r="AE36" s="27"/>
      <c r="AF36" s="94">
        <v>7.5</v>
      </c>
      <c r="AG36" s="47" t="s">
        <v>115</v>
      </c>
      <c r="AH36" s="47"/>
      <c r="AI36" s="47"/>
      <c r="AJ36" s="64"/>
      <c r="AK36" s="48">
        <v>4</v>
      </c>
      <c r="AL36" s="47" t="s">
        <v>308</v>
      </c>
      <c r="AM36" s="58">
        <v>11</v>
      </c>
      <c r="AN36" s="93">
        <v>0</v>
      </c>
      <c r="AO36" s="93">
        <v>1</v>
      </c>
      <c r="AP36" s="58">
        <f t="shared" si="15"/>
        <v>1</v>
      </c>
      <c r="AQ36" s="93">
        <v>0</v>
      </c>
      <c r="AR36" s="46"/>
    </row>
    <row r="37" spans="1:44" ht="15.95" customHeight="1" x14ac:dyDescent="0.25">
      <c r="A37" s="54"/>
      <c r="B37" s="48" t="s">
        <v>36</v>
      </c>
      <c r="C37" s="41"/>
      <c r="D37" s="41" t="s">
        <v>190</v>
      </c>
      <c r="E37" s="41"/>
      <c r="F37" s="18"/>
      <c r="G37" s="18"/>
      <c r="H37" s="43"/>
      <c r="I37" s="41"/>
      <c r="J37" s="18"/>
      <c r="K37" s="18"/>
      <c r="L37" s="41"/>
      <c r="M37" s="41"/>
      <c r="N37" s="41"/>
      <c r="O37" s="41"/>
      <c r="P37" s="41"/>
      <c r="Q37" s="54"/>
      <c r="R37" s="54"/>
      <c r="S37" s="94">
        <v>6</v>
      </c>
      <c r="T37" s="41" t="s">
        <v>140</v>
      </c>
      <c r="U37" s="41"/>
      <c r="V37" s="41"/>
      <c r="W37" s="41"/>
      <c r="X37" s="43">
        <v>13</v>
      </c>
      <c r="Y37" s="41" t="s">
        <v>177</v>
      </c>
      <c r="Z37" s="58">
        <v>9</v>
      </c>
      <c r="AA37" s="93">
        <v>0</v>
      </c>
      <c r="AB37" s="93">
        <v>1</v>
      </c>
      <c r="AC37" s="58">
        <f t="shared" si="14"/>
        <v>1</v>
      </c>
      <c r="AD37" s="93">
        <v>2</v>
      </c>
      <c r="AE37" s="27"/>
      <c r="AF37" s="94">
        <v>6.5</v>
      </c>
      <c r="AG37" s="47" t="s">
        <v>62</v>
      </c>
      <c r="AH37" s="47"/>
      <c r="AI37" s="47"/>
      <c r="AJ37" s="64"/>
      <c r="AK37" s="48">
        <v>55</v>
      </c>
      <c r="AL37" s="47" t="s">
        <v>308</v>
      </c>
      <c r="AM37" s="58">
        <v>8</v>
      </c>
      <c r="AN37" s="93">
        <v>0</v>
      </c>
      <c r="AO37" s="93">
        <v>1</v>
      </c>
      <c r="AP37" s="58">
        <f t="shared" si="15"/>
        <v>1</v>
      </c>
      <c r="AQ37" s="93">
        <v>2</v>
      </c>
      <c r="AR37" s="46"/>
    </row>
    <row r="38" spans="1:44" ht="15.95" customHeight="1" thickBot="1" x14ac:dyDescent="0.3">
      <c r="A38" s="54"/>
      <c r="C38" s="18"/>
      <c r="D38" s="41"/>
      <c r="E38" s="41"/>
      <c r="F38" s="18"/>
      <c r="G38" s="18"/>
      <c r="H38" s="43"/>
      <c r="I38" s="41"/>
      <c r="J38" s="18"/>
      <c r="K38" s="18"/>
      <c r="L38" s="41"/>
      <c r="M38" s="41"/>
      <c r="N38" s="41"/>
      <c r="O38" s="41"/>
      <c r="P38" s="41"/>
      <c r="Q38" s="54"/>
      <c r="R38" s="54"/>
      <c r="S38" s="33" t="s">
        <v>174</v>
      </c>
      <c r="T38" s="33"/>
      <c r="U38" s="33"/>
      <c r="V38" s="33"/>
      <c r="W38" s="33"/>
      <c r="X38" s="33"/>
      <c r="Y38" s="33"/>
      <c r="Z38" s="56">
        <f>SUM(Z27:Z37)</f>
        <v>110</v>
      </c>
      <c r="AA38" s="56">
        <f t="shared" ref="AA38" si="16">SUM(AA27:AA37)</f>
        <v>27</v>
      </c>
      <c r="AB38" s="56">
        <f>SUM(AB27:AB37)+SUMIF($Y$3:$Y$10,"SotF",$AH$3:$AH$10)</f>
        <v>35</v>
      </c>
      <c r="AC38" s="56">
        <f>+AB38+AA38</f>
        <v>62</v>
      </c>
      <c r="AD38" s="56">
        <f>SUM(AD27:AD37)+SUMIF($Y$3:$Y$10,"SotF",$AG$3:$AG$10)</f>
        <v>14</v>
      </c>
      <c r="AE38" s="27"/>
      <c r="AF38" s="33" t="s">
        <v>50</v>
      </c>
      <c r="AG38" s="33"/>
      <c r="AH38" s="33"/>
      <c r="AI38" s="33"/>
      <c r="AJ38" s="33"/>
      <c r="AK38" s="33"/>
      <c r="AL38" s="33"/>
      <c r="AM38" s="56">
        <f>SUM(AM27:AM37)</f>
        <v>109</v>
      </c>
      <c r="AN38" s="56">
        <f t="shared" ref="AN38" si="17">SUM(AN27:AN37)</f>
        <v>35</v>
      </c>
      <c r="AO38" s="56">
        <f>SUM(AO27:AO37)+SUMIF($Y$3:$Y$10,"State Farm",$AH$3:$AH$10)</f>
        <v>49</v>
      </c>
      <c r="AP38" s="56">
        <f>+AO38+AN38</f>
        <v>84</v>
      </c>
      <c r="AQ38" s="56">
        <f>SUM(AQ27:AQ37)+SUMIF($Y$3:$Y$10,"State Farm",$AG$3:$AG$10)</f>
        <v>10</v>
      </c>
      <c r="AR38" s="46"/>
    </row>
    <row r="39" spans="1:44" ht="15.95" customHeight="1" x14ac:dyDescent="0.25">
      <c r="A39" s="54"/>
      <c r="B39" s="18"/>
      <c r="C39" s="20" t="s">
        <v>185</v>
      </c>
      <c r="D39" s="97"/>
      <c r="E39" s="41"/>
      <c r="F39" s="41"/>
      <c r="G39" s="19">
        <v>3</v>
      </c>
      <c r="H39" s="43">
        <v>1</v>
      </c>
      <c r="I39" s="41" t="s">
        <v>490</v>
      </c>
      <c r="J39" s="18"/>
      <c r="K39" s="18"/>
      <c r="L39" s="41" t="s">
        <v>57</v>
      </c>
      <c r="M39" s="41"/>
      <c r="N39" s="41"/>
      <c r="O39" s="41"/>
      <c r="P39" s="41"/>
      <c r="Q39" s="54"/>
      <c r="R39" s="54"/>
      <c r="S39" s="34" t="s">
        <v>53</v>
      </c>
      <c r="T39" s="34"/>
      <c r="U39" s="34"/>
      <c r="V39" s="34"/>
      <c r="W39" s="34"/>
      <c r="X39" s="32" t="s">
        <v>54</v>
      </c>
      <c r="Z39" s="68">
        <v>23</v>
      </c>
      <c r="AA39" s="31">
        <v>6</v>
      </c>
      <c r="AB39" s="31">
        <v>4</v>
      </c>
      <c r="AC39" s="68">
        <f t="shared" ref="AC39:AC49" si="18">+AA39+AB39</f>
        <v>10</v>
      </c>
      <c r="AD39" s="31">
        <v>10</v>
      </c>
      <c r="AE39" s="27"/>
      <c r="AF39" s="35" t="s">
        <v>86</v>
      </c>
      <c r="AG39" s="35"/>
      <c r="AH39" s="35"/>
      <c r="AI39" s="35"/>
      <c r="AJ39" s="35"/>
      <c r="AK39" s="32" t="s">
        <v>87</v>
      </c>
      <c r="AM39" s="68">
        <v>19</v>
      </c>
      <c r="AN39" s="31">
        <v>7</v>
      </c>
      <c r="AO39" s="31">
        <v>6</v>
      </c>
      <c r="AP39" s="68">
        <f t="shared" ref="AP39" si="19">+AN39+AO39</f>
        <v>13</v>
      </c>
      <c r="AQ39" s="31">
        <v>0</v>
      </c>
      <c r="AR39" s="46"/>
    </row>
    <row r="40" spans="1:44" ht="15.95" customHeight="1" x14ac:dyDescent="0.25">
      <c r="A40" s="54"/>
      <c r="B40" s="43" t="s">
        <v>36</v>
      </c>
      <c r="C40" s="65"/>
      <c r="D40" s="65" t="s">
        <v>190</v>
      </c>
      <c r="E40" s="18"/>
      <c r="F40" s="18"/>
      <c r="G40" s="18"/>
      <c r="H40" s="43">
        <v>1</v>
      </c>
      <c r="I40" s="41" t="s">
        <v>158</v>
      </c>
      <c r="J40" s="18"/>
      <c r="K40" s="18"/>
      <c r="L40" s="41" t="s">
        <v>496</v>
      </c>
      <c r="M40" s="41"/>
      <c r="N40" s="41"/>
      <c r="O40" s="41"/>
      <c r="P40" s="41"/>
      <c r="Q40" s="54"/>
      <c r="R40" s="54"/>
      <c r="S40" s="94">
        <v>9.5</v>
      </c>
      <c r="T40" s="47" t="s">
        <v>166</v>
      </c>
      <c r="U40" s="47"/>
      <c r="V40" s="47"/>
      <c r="W40" s="47"/>
      <c r="X40" s="48">
        <v>9</v>
      </c>
      <c r="Y40" s="47" t="s">
        <v>307</v>
      </c>
      <c r="Z40" s="58">
        <v>11</v>
      </c>
      <c r="AA40" s="93">
        <v>14</v>
      </c>
      <c r="AB40" s="93">
        <v>9</v>
      </c>
      <c r="AC40" s="58">
        <f t="shared" si="18"/>
        <v>23</v>
      </c>
      <c r="AD40" s="93">
        <v>0</v>
      </c>
      <c r="AE40" s="27"/>
      <c r="AF40" s="94">
        <v>8.5</v>
      </c>
      <c r="AG40" s="47" t="s">
        <v>40</v>
      </c>
      <c r="AH40" s="47"/>
      <c r="AI40" s="47"/>
      <c r="AJ40" s="64"/>
      <c r="AK40" s="48">
        <v>7</v>
      </c>
      <c r="AL40" s="47" t="s">
        <v>17</v>
      </c>
      <c r="AM40" s="58">
        <v>10</v>
      </c>
      <c r="AN40" s="93">
        <v>7</v>
      </c>
      <c r="AO40" s="93">
        <v>14</v>
      </c>
      <c r="AP40" s="58">
        <f t="shared" ref="AP40:AP49" si="20">+AN40+AO40</f>
        <v>21</v>
      </c>
      <c r="AQ40" s="93">
        <v>0</v>
      </c>
      <c r="AR40" s="46"/>
    </row>
    <row r="41" spans="1:44" ht="15.95" customHeight="1" x14ac:dyDescent="0.25">
      <c r="A41" s="54"/>
      <c r="C41" s="18"/>
      <c r="D41" s="18"/>
      <c r="E41" s="18"/>
      <c r="F41" s="18"/>
      <c r="G41" s="18"/>
      <c r="H41" s="43">
        <v>2</v>
      </c>
      <c r="I41" s="41" t="s">
        <v>491</v>
      </c>
      <c r="J41" s="18"/>
      <c r="K41" s="18"/>
      <c r="L41" s="41" t="s">
        <v>158</v>
      </c>
      <c r="M41" s="41"/>
      <c r="N41" s="41"/>
      <c r="O41" s="41"/>
      <c r="P41" s="41"/>
      <c r="Q41" s="54"/>
      <c r="R41" s="54"/>
      <c r="S41" s="94">
        <v>8.5</v>
      </c>
      <c r="T41" s="47" t="s">
        <v>73</v>
      </c>
      <c r="U41" s="47"/>
      <c r="V41" s="47"/>
      <c r="W41" s="47"/>
      <c r="X41" s="48">
        <v>14</v>
      </c>
      <c r="Y41" s="47" t="s">
        <v>307</v>
      </c>
      <c r="Z41" s="58">
        <v>8</v>
      </c>
      <c r="AA41" s="93">
        <v>7</v>
      </c>
      <c r="AB41" s="93">
        <v>5</v>
      </c>
      <c r="AC41" s="58">
        <f t="shared" si="18"/>
        <v>12</v>
      </c>
      <c r="AD41" s="93">
        <v>2</v>
      </c>
      <c r="AE41" s="27"/>
      <c r="AF41" s="94">
        <v>9.5</v>
      </c>
      <c r="AG41" s="47" t="s">
        <v>71</v>
      </c>
      <c r="AH41" s="47"/>
      <c r="AI41" s="47"/>
      <c r="AJ41" s="64"/>
      <c r="AK41" s="48">
        <v>10</v>
      </c>
      <c r="AL41" s="47" t="s">
        <v>17</v>
      </c>
      <c r="AM41" s="58">
        <v>9</v>
      </c>
      <c r="AN41" s="93">
        <v>11</v>
      </c>
      <c r="AO41" s="93">
        <v>8</v>
      </c>
      <c r="AP41" s="58">
        <f t="shared" si="20"/>
        <v>19</v>
      </c>
      <c r="AQ41" s="93">
        <v>4</v>
      </c>
      <c r="AR41" s="46"/>
    </row>
    <row r="42" spans="1:44" ht="15.95" customHeight="1" x14ac:dyDescent="0.25">
      <c r="A42" s="54"/>
      <c r="B42" s="8"/>
      <c r="C42" s="4"/>
      <c r="D42" s="4"/>
      <c r="E42" s="4"/>
      <c r="F42" s="4"/>
      <c r="G42" s="4"/>
      <c r="H42" s="4"/>
      <c r="I42" s="4"/>
      <c r="J42" s="7"/>
      <c r="K42" s="7"/>
      <c r="L42" s="7"/>
      <c r="M42" s="7"/>
      <c r="N42" s="7"/>
      <c r="O42" s="7"/>
      <c r="P42" s="7"/>
      <c r="Q42" s="54"/>
      <c r="R42" s="54"/>
      <c r="S42" s="94">
        <v>7.5</v>
      </c>
      <c r="T42" s="47" t="s">
        <v>43</v>
      </c>
      <c r="U42" s="47"/>
      <c r="V42" s="47"/>
      <c r="W42" s="47"/>
      <c r="X42" s="48">
        <v>27</v>
      </c>
      <c r="Y42" s="47" t="s">
        <v>307</v>
      </c>
      <c r="Z42" s="58">
        <v>10</v>
      </c>
      <c r="AA42" s="93">
        <v>3</v>
      </c>
      <c r="AB42" s="93">
        <v>6</v>
      </c>
      <c r="AC42" s="58">
        <f t="shared" si="18"/>
        <v>9</v>
      </c>
      <c r="AD42" s="93">
        <v>0</v>
      </c>
      <c r="AE42" s="27"/>
      <c r="AF42" s="94">
        <v>7.5</v>
      </c>
      <c r="AG42" s="47" t="s">
        <v>89</v>
      </c>
      <c r="AH42" s="47"/>
      <c r="AI42" s="47"/>
      <c r="AJ42" s="64"/>
      <c r="AK42" s="48">
        <v>11</v>
      </c>
      <c r="AL42" s="47" t="s">
        <v>17</v>
      </c>
      <c r="AM42" s="58">
        <v>11</v>
      </c>
      <c r="AN42" s="93">
        <v>1</v>
      </c>
      <c r="AO42" s="93">
        <v>5</v>
      </c>
      <c r="AP42" s="58">
        <f t="shared" si="20"/>
        <v>6</v>
      </c>
      <c r="AQ42" s="93">
        <v>0</v>
      </c>
      <c r="AR42" s="46"/>
    </row>
    <row r="43" spans="1:44" ht="15.95" customHeight="1" x14ac:dyDescent="0.25">
      <c r="A43" s="54"/>
      <c r="B43" s="50" t="s">
        <v>93</v>
      </c>
      <c r="C43" s="20" t="s">
        <v>184</v>
      </c>
      <c r="D43" s="18"/>
      <c r="E43" s="42"/>
      <c r="F43" s="42"/>
      <c r="G43" s="19">
        <v>4</v>
      </c>
      <c r="H43" s="43">
        <v>2</v>
      </c>
      <c r="I43" s="41" t="s">
        <v>92</v>
      </c>
      <c r="J43" s="41"/>
      <c r="K43" s="41"/>
      <c r="L43" s="41" t="s">
        <v>41</v>
      </c>
      <c r="M43" s="41"/>
      <c r="N43" s="41"/>
      <c r="O43" s="41"/>
      <c r="P43" s="41"/>
      <c r="Q43" s="54"/>
      <c r="R43" s="54"/>
      <c r="S43" s="94">
        <v>8</v>
      </c>
      <c r="T43" s="47" t="s">
        <v>137</v>
      </c>
      <c r="U43" s="47"/>
      <c r="V43" s="47"/>
      <c r="W43" s="47"/>
      <c r="X43" s="48">
        <v>18</v>
      </c>
      <c r="Y43" s="47" t="s">
        <v>307</v>
      </c>
      <c r="Z43" s="58">
        <v>9</v>
      </c>
      <c r="AA43" s="93">
        <v>3</v>
      </c>
      <c r="AB43" s="93">
        <v>3</v>
      </c>
      <c r="AC43" s="58">
        <f t="shared" si="18"/>
        <v>6</v>
      </c>
      <c r="AD43" s="93">
        <v>2</v>
      </c>
      <c r="AE43" s="27"/>
      <c r="AF43" s="94">
        <v>8</v>
      </c>
      <c r="AG43" s="47" t="s">
        <v>45</v>
      </c>
      <c r="AH43" s="47"/>
      <c r="AI43" s="47"/>
      <c r="AJ43" s="64"/>
      <c r="AK43" s="48">
        <v>4</v>
      </c>
      <c r="AL43" s="47" t="s">
        <v>17</v>
      </c>
      <c r="AM43" s="58">
        <v>9</v>
      </c>
      <c r="AN43" s="93">
        <v>1</v>
      </c>
      <c r="AO43" s="93">
        <v>3</v>
      </c>
      <c r="AP43" s="58">
        <f t="shared" si="20"/>
        <v>4</v>
      </c>
      <c r="AQ43" s="93">
        <v>2</v>
      </c>
      <c r="AR43" s="46"/>
    </row>
    <row r="44" spans="1:44" ht="15.95" customHeight="1" x14ac:dyDescent="0.25">
      <c r="A44" s="54"/>
      <c r="B44" s="48" t="s">
        <v>36</v>
      </c>
      <c r="C44" s="65"/>
      <c r="D44" s="65" t="s">
        <v>190</v>
      </c>
      <c r="E44" s="65"/>
      <c r="F44" s="18"/>
      <c r="G44" s="18"/>
      <c r="H44" s="43">
        <v>2</v>
      </c>
      <c r="I44" s="41" t="s">
        <v>39</v>
      </c>
      <c r="J44" s="41"/>
      <c r="K44" s="41"/>
      <c r="L44" s="41"/>
      <c r="M44" s="41" t="s">
        <v>254</v>
      </c>
      <c r="N44" s="41"/>
      <c r="O44" s="41"/>
      <c r="P44" s="41"/>
      <c r="Q44" s="54"/>
      <c r="R44" s="54"/>
      <c r="S44" s="94">
        <v>7</v>
      </c>
      <c r="T44" s="47" t="s">
        <v>167</v>
      </c>
      <c r="U44" s="47"/>
      <c r="V44" s="47"/>
      <c r="W44" s="47"/>
      <c r="X44" s="48">
        <v>8</v>
      </c>
      <c r="Y44" s="47" t="s">
        <v>307</v>
      </c>
      <c r="Z44" s="58">
        <v>9</v>
      </c>
      <c r="AA44" s="93">
        <v>2</v>
      </c>
      <c r="AB44" s="93">
        <v>4</v>
      </c>
      <c r="AC44" s="58">
        <f t="shared" si="18"/>
        <v>6</v>
      </c>
      <c r="AD44" s="93">
        <v>2</v>
      </c>
      <c r="AE44" s="27"/>
      <c r="AF44" s="94">
        <v>6.5</v>
      </c>
      <c r="AG44" s="47" t="s">
        <v>95</v>
      </c>
      <c r="AH44" s="47"/>
      <c r="AI44" s="47"/>
      <c r="AJ44" s="64"/>
      <c r="AK44" s="48">
        <v>14</v>
      </c>
      <c r="AL44" s="47" t="s">
        <v>17</v>
      </c>
      <c r="AM44" s="58">
        <v>7</v>
      </c>
      <c r="AN44" s="93">
        <v>0</v>
      </c>
      <c r="AO44" s="93">
        <v>3</v>
      </c>
      <c r="AP44" s="58">
        <f t="shared" si="20"/>
        <v>3</v>
      </c>
      <c r="AQ44" s="93">
        <v>0</v>
      </c>
      <c r="AR44" s="46"/>
    </row>
    <row r="45" spans="1:44" ht="15.95" customHeight="1" x14ac:dyDescent="0.25">
      <c r="A45" s="54"/>
      <c r="C45" s="18"/>
      <c r="D45" s="18"/>
      <c r="E45" s="18"/>
      <c r="F45" s="18"/>
      <c r="G45" s="18"/>
      <c r="H45" s="43">
        <v>2</v>
      </c>
      <c r="I45" s="41" t="s">
        <v>142</v>
      </c>
      <c r="J45" s="18"/>
      <c r="K45" s="18"/>
      <c r="L45" s="41" t="s">
        <v>493</v>
      </c>
      <c r="M45" s="41"/>
      <c r="N45" s="41"/>
      <c r="O45" s="41"/>
      <c r="P45" s="41"/>
      <c r="Q45" s="54"/>
      <c r="R45" s="54"/>
      <c r="S45" s="94">
        <v>6</v>
      </c>
      <c r="T45" s="47" t="s">
        <v>67</v>
      </c>
      <c r="U45" s="47"/>
      <c r="V45" s="47"/>
      <c r="W45" s="47"/>
      <c r="X45" s="48">
        <v>3</v>
      </c>
      <c r="Y45" s="47" t="s">
        <v>307</v>
      </c>
      <c r="Z45" s="58">
        <v>5</v>
      </c>
      <c r="AA45" s="93">
        <v>0</v>
      </c>
      <c r="AB45" s="93">
        <v>5</v>
      </c>
      <c r="AC45" s="58">
        <f t="shared" si="18"/>
        <v>5</v>
      </c>
      <c r="AD45" s="93">
        <v>0</v>
      </c>
      <c r="AE45" s="27"/>
      <c r="AF45" s="94">
        <v>7.5</v>
      </c>
      <c r="AG45" s="47" t="s">
        <v>153</v>
      </c>
      <c r="AH45" s="47"/>
      <c r="AI45" s="47"/>
      <c r="AJ45" s="64"/>
      <c r="AK45" s="48">
        <v>6</v>
      </c>
      <c r="AL45" s="47" t="s">
        <v>17</v>
      </c>
      <c r="AM45" s="58">
        <v>10</v>
      </c>
      <c r="AN45" s="93">
        <v>0</v>
      </c>
      <c r="AO45" s="93">
        <v>3</v>
      </c>
      <c r="AP45" s="58">
        <f t="shared" si="20"/>
        <v>3</v>
      </c>
      <c r="AQ45" s="93">
        <v>4</v>
      </c>
      <c r="AR45" s="46"/>
    </row>
    <row r="46" spans="1:44" ht="15.95" customHeight="1" x14ac:dyDescent="0.25">
      <c r="A46" s="54"/>
      <c r="C46" s="18"/>
      <c r="D46" s="18"/>
      <c r="E46" s="18"/>
      <c r="F46" s="18"/>
      <c r="G46" s="18"/>
      <c r="H46" s="43">
        <v>2</v>
      </c>
      <c r="I46" s="41" t="s">
        <v>55</v>
      </c>
      <c r="J46" s="18"/>
      <c r="K46" s="18"/>
      <c r="L46" s="41" t="s">
        <v>504</v>
      </c>
      <c r="M46" s="41"/>
      <c r="N46" s="41"/>
      <c r="O46" s="41"/>
      <c r="P46" s="41"/>
      <c r="Q46" s="54"/>
      <c r="R46" s="54"/>
      <c r="S46" s="94">
        <v>6.5</v>
      </c>
      <c r="T46" s="47" t="s">
        <v>139</v>
      </c>
      <c r="U46" s="47"/>
      <c r="V46" s="47"/>
      <c r="W46" s="47"/>
      <c r="X46" s="48">
        <v>34</v>
      </c>
      <c r="Y46" s="47" t="s">
        <v>307</v>
      </c>
      <c r="Z46" s="58">
        <v>9</v>
      </c>
      <c r="AA46" s="93">
        <v>0</v>
      </c>
      <c r="AB46" s="93">
        <v>5</v>
      </c>
      <c r="AC46" s="58">
        <f t="shared" si="18"/>
        <v>5</v>
      </c>
      <c r="AD46" s="93">
        <v>0</v>
      </c>
      <c r="AE46" s="27"/>
      <c r="AF46" s="94">
        <v>6.5</v>
      </c>
      <c r="AG46" s="47" t="s">
        <v>94</v>
      </c>
      <c r="AH46" s="47"/>
      <c r="AI46" s="47"/>
      <c r="AJ46" s="64"/>
      <c r="AK46" s="48">
        <v>5</v>
      </c>
      <c r="AL46" s="47" t="s">
        <v>17</v>
      </c>
      <c r="AM46" s="58">
        <v>4</v>
      </c>
      <c r="AN46" s="93">
        <v>0</v>
      </c>
      <c r="AO46" s="93">
        <v>2</v>
      </c>
      <c r="AP46" s="58">
        <f t="shared" si="20"/>
        <v>2</v>
      </c>
      <c r="AQ46" s="93">
        <v>0</v>
      </c>
      <c r="AR46" s="46"/>
    </row>
    <row r="47" spans="1:44" ht="15.95" customHeight="1" x14ac:dyDescent="0.25">
      <c r="A47" s="54"/>
      <c r="C47" s="18"/>
      <c r="D47" s="18"/>
      <c r="E47" s="18"/>
      <c r="F47" s="18"/>
      <c r="G47" s="18"/>
      <c r="H47" s="18"/>
      <c r="I47" s="41"/>
      <c r="J47" s="18"/>
      <c r="K47" s="18"/>
      <c r="L47" s="41"/>
      <c r="M47" s="41"/>
      <c r="N47" s="41"/>
      <c r="O47" s="41"/>
      <c r="P47" s="41"/>
      <c r="Q47" s="54"/>
      <c r="R47" s="54"/>
      <c r="S47" s="94">
        <v>7.5</v>
      </c>
      <c r="T47" s="47" t="s">
        <v>59</v>
      </c>
      <c r="U47" s="47"/>
      <c r="V47" s="47"/>
      <c r="W47" s="47"/>
      <c r="X47" s="48">
        <v>4</v>
      </c>
      <c r="Y47" s="47" t="s">
        <v>307</v>
      </c>
      <c r="Z47" s="58">
        <v>9</v>
      </c>
      <c r="AA47" s="93">
        <v>0</v>
      </c>
      <c r="AB47" s="93">
        <v>5</v>
      </c>
      <c r="AC47" s="58">
        <f t="shared" si="18"/>
        <v>5</v>
      </c>
      <c r="AD47" s="93">
        <v>0</v>
      </c>
      <c r="AE47" s="27"/>
      <c r="AF47" s="94">
        <v>7</v>
      </c>
      <c r="AG47" s="47" t="s">
        <v>138</v>
      </c>
      <c r="AH47" s="47"/>
      <c r="AI47" s="47"/>
      <c r="AJ47" s="64"/>
      <c r="AK47" s="48">
        <v>2</v>
      </c>
      <c r="AL47" s="47" t="s">
        <v>17</v>
      </c>
      <c r="AM47" s="58">
        <v>9</v>
      </c>
      <c r="AN47" s="93">
        <v>1</v>
      </c>
      <c r="AO47" s="93">
        <v>0</v>
      </c>
      <c r="AP47" s="58">
        <f t="shared" si="20"/>
        <v>1</v>
      </c>
      <c r="AQ47" s="93">
        <v>2</v>
      </c>
      <c r="AR47" s="46"/>
    </row>
    <row r="48" spans="1:44" ht="15.95" customHeight="1" x14ac:dyDescent="0.25">
      <c r="A48" s="54"/>
      <c r="B48" s="26"/>
      <c r="C48" s="20" t="s">
        <v>124</v>
      </c>
      <c r="D48" s="65"/>
      <c r="E48" s="18"/>
      <c r="F48" s="42"/>
      <c r="G48" s="19">
        <v>4</v>
      </c>
      <c r="H48" s="43">
        <v>1</v>
      </c>
      <c r="I48" s="41" t="s">
        <v>377</v>
      </c>
      <c r="J48" s="18"/>
      <c r="K48" s="18"/>
      <c r="L48" s="41" t="s">
        <v>48</v>
      </c>
      <c r="M48" s="41"/>
      <c r="N48" s="41"/>
      <c r="O48" s="41"/>
      <c r="P48" s="41"/>
      <c r="Q48" s="54"/>
      <c r="R48" s="54"/>
      <c r="S48" s="94">
        <v>7.5</v>
      </c>
      <c r="T48" s="47" t="s">
        <v>38</v>
      </c>
      <c r="U48" s="47"/>
      <c r="V48" s="47"/>
      <c r="W48" s="47"/>
      <c r="X48" s="48">
        <v>13</v>
      </c>
      <c r="Y48" s="47" t="s">
        <v>307</v>
      </c>
      <c r="Z48" s="58">
        <v>9</v>
      </c>
      <c r="AA48" s="93">
        <v>0</v>
      </c>
      <c r="AB48" s="93">
        <v>4</v>
      </c>
      <c r="AC48" s="58">
        <f t="shared" si="18"/>
        <v>4</v>
      </c>
      <c r="AD48" s="93">
        <v>0</v>
      </c>
      <c r="AE48" s="27"/>
      <c r="AF48" s="94">
        <v>6.5</v>
      </c>
      <c r="AG48" s="47" t="s">
        <v>82</v>
      </c>
      <c r="AH48" s="47"/>
      <c r="AI48" s="47"/>
      <c r="AJ48" s="64"/>
      <c r="AK48" s="48">
        <v>3</v>
      </c>
      <c r="AL48" s="47" t="s">
        <v>17</v>
      </c>
      <c r="AM48" s="58">
        <v>10</v>
      </c>
      <c r="AN48" s="93">
        <v>0</v>
      </c>
      <c r="AO48" s="93">
        <v>1</v>
      </c>
      <c r="AP48" s="58">
        <f t="shared" si="20"/>
        <v>1</v>
      </c>
      <c r="AQ48" s="93">
        <v>2</v>
      </c>
      <c r="AR48" s="46"/>
    </row>
    <row r="49" spans="1:44" ht="15.95" customHeight="1" x14ac:dyDescent="0.25">
      <c r="A49" s="54"/>
      <c r="B49" s="48" t="s">
        <v>36</v>
      </c>
      <c r="C49" s="41" t="s">
        <v>492</v>
      </c>
      <c r="D49" s="65"/>
      <c r="E49" s="41"/>
      <c r="F49" s="41"/>
      <c r="G49" s="19"/>
      <c r="H49" s="43">
        <v>1</v>
      </c>
      <c r="I49" s="41" t="s">
        <v>42</v>
      </c>
      <c r="J49" s="18"/>
      <c r="K49" s="18"/>
      <c r="L49" s="41" t="s">
        <v>498</v>
      </c>
      <c r="M49" s="41"/>
      <c r="N49" s="41"/>
      <c r="O49" s="41"/>
      <c r="P49" s="41"/>
      <c r="Q49" s="54"/>
      <c r="R49" s="54"/>
      <c r="S49" s="94">
        <v>6</v>
      </c>
      <c r="T49" s="47" t="s">
        <v>362</v>
      </c>
      <c r="U49" s="47"/>
      <c r="V49" s="47"/>
      <c r="W49" s="47"/>
      <c r="X49" s="48">
        <v>5</v>
      </c>
      <c r="Y49" s="47" t="s">
        <v>307</v>
      </c>
      <c r="Z49" s="58">
        <v>6</v>
      </c>
      <c r="AA49" s="93">
        <v>0</v>
      </c>
      <c r="AB49" s="93">
        <v>3</v>
      </c>
      <c r="AC49" s="58">
        <f t="shared" si="18"/>
        <v>3</v>
      </c>
      <c r="AD49" s="93">
        <v>2</v>
      </c>
      <c r="AE49" s="27"/>
      <c r="AF49" s="94">
        <v>7</v>
      </c>
      <c r="AG49" s="47" t="s">
        <v>98</v>
      </c>
      <c r="AH49" s="47"/>
      <c r="AI49" s="47"/>
      <c r="AJ49" s="64"/>
      <c r="AK49" s="48">
        <v>15</v>
      </c>
      <c r="AL49" s="47" t="s">
        <v>17</v>
      </c>
      <c r="AM49" s="58">
        <v>11</v>
      </c>
      <c r="AN49" s="93">
        <v>0</v>
      </c>
      <c r="AO49" s="93">
        <v>0</v>
      </c>
      <c r="AP49" s="58">
        <f t="shared" si="20"/>
        <v>0</v>
      </c>
      <c r="AQ49" s="93">
        <v>0</v>
      </c>
      <c r="AR49" s="46"/>
    </row>
    <row r="50" spans="1:44" ht="15.95" customHeight="1" thickBot="1" x14ac:dyDescent="0.3">
      <c r="A50" s="54"/>
      <c r="C50" s="18"/>
      <c r="D50" s="18"/>
      <c r="E50" s="18"/>
      <c r="F50" s="18"/>
      <c r="G50" s="18"/>
      <c r="H50" s="43">
        <v>2</v>
      </c>
      <c r="I50" s="41" t="s">
        <v>495</v>
      </c>
      <c r="J50" s="18"/>
      <c r="K50" s="18"/>
      <c r="L50" s="41" t="s">
        <v>388</v>
      </c>
      <c r="M50" s="41"/>
      <c r="N50" s="41"/>
      <c r="O50" s="41"/>
      <c r="P50" s="41"/>
      <c r="Q50" s="54"/>
      <c r="R50" s="54"/>
      <c r="S50" s="33" t="s">
        <v>245</v>
      </c>
      <c r="T50" s="33"/>
      <c r="U50" s="33"/>
      <c r="V50" s="33"/>
      <c r="W50" s="33"/>
      <c r="X50" s="33"/>
      <c r="Y50" s="33"/>
      <c r="Z50" s="56">
        <f>SUM(Z39:Z49)</f>
        <v>108</v>
      </c>
      <c r="AA50" s="56">
        <f t="shared" ref="AA50" si="21">SUM(AA39:AA49)</f>
        <v>35</v>
      </c>
      <c r="AB50" s="56">
        <f>SUM(AB39:AB49)+SUMIF($Y$3:$Y$10,"Dive Shop",$AH$3:$AH$10)</f>
        <v>53</v>
      </c>
      <c r="AC50" s="56">
        <f>+AB50+AA50</f>
        <v>88</v>
      </c>
      <c r="AD50" s="56">
        <f>SUM(AD39:AD49)+SUMIF($Y$3:$Y$10,"Dive Shop",$AG$3:$AG$10)</f>
        <v>18</v>
      </c>
      <c r="AE50" s="27"/>
      <c r="AF50" s="33" t="s">
        <v>246</v>
      </c>
      <c r="AG50" s="33"/>
      <c r="AH50" s="33"/>
      <c r="AI50" s="33"/>
      <c r="AJ50" s="33"/>
      <c r="AK50" s="33"/>
      <c r="AL50" s="33"/>
      <c r="AM50" s="56">
        <f>SUM(AM39:AM49)</f>
        <v>109</v>
      </c>
      <c r="AN50" s="56">
        <f t="shared" ref="AN50" si="22">SUM(AN39:AN49)</f>
        <v>28</v>
      </c>
      <c r="AO50" s="56">
        <f>SUM(AO39:AO49)+SUMIF($Y$3:$Y$10,"Bruins",$AH$3:$AH$10)</f>
        <v>45</v>
      </c>
      <c r="AP50" s="56">
        <f>+AO50+AN50</f>
        <v>73</v>
      </c>
      <c r="AQ50" s="56">
        <f>SUM(AQ39:AQ49)+SUMIF($Y$3:$Y$10,"Bruins",$AG$3:$AG$10)</f>
        <v>14</v>
      </c>
      <c r="AR50" s="46"/>
    </row>
    <row r="51" spans="1:44" ht="15.95" customHeight="1" x14ac:dyDescent="0.25">
      <c r="A51" s="54"/>
      <c r="C51" s="18"/>
      <c r="D51" s="18"/>
      <c r="E51" s="18"/>
      <c r="F51" s="18"/>
      <c r="G51" s="18"/>
      <c r="H51" s="43">
        <v>2</v>
      </c>
      <c r="I51" s="41" t="s">
        <v>48</v>
      </c>
      <c r="J51" s="18"/>
      <c r="K51" s="18"/>
      <c r="L51" s="41" t="s">
        <v>494</v>
      </c>
      <c r="M51" s="41"/>
      <c r="N51" s="41"/>
      <c r="O51" s="41"/>
      <c r="P51" s="41"/>
      <c r="Q51" s="54"/>
      <c r="R51" s="54"/>
      <c r="S51" s="35" t="s">
        <v>21</v>
      </c>
      <c r="T51" s="35"/>
      <c r="U51" s="35"/>
      <c r="V51" s="35"/>
      <c r="W51" s="35"/>
      <c r="X51" s="32" t="s">
        <v>88</v>
      </c>
      <c r="Z51" s="68">
        <v>25</v>
      </c>
      <c r="AA51" s="31">
        <v>3</v>
      </c>
      <c r="AB51" s="31">
        <v>2</v>
      </c>
      <c r="AC51" s="68">
        <f t="shared" ref="AC51" si="23">+AA51+AB51</f>
        <v>5</v>
      </c>
      <c r="AD51" s="31">
        <v>2</v>
      </c>
      <c r="AE51" s="27"/>
      <c r="AF51" s="35" t="s">
        <v>23</v>
      </c>
      <c r="AG51" s="35"/>
      <c r="AH51" s="35"/>
      <c r="AI51" s="35"/>
      <c r="AJ51" s="35"/>
      <c r="AK51" s="32" t="s">
        <v>70</v>
      </c>
      <c r="AM51" s="68">
        <v>18</v>
      </c>
      <c r="AN51" s="31">
        <v>9</v>
      </c>
      <c r="AO51" s="31">
        <v>7</v>
      </c>
      <c r="AP51" s="68">
        <f t="shared" ref="AP51:AP61" si="24">+AN51+AO51</f>
        <v>16</v>
      </c>
      <c r="AQ51" s="31">
        <v>4</v>
      </c>
      <c r="AR51" s="46"/>
    </row>
    <row r="52" spans="1:44" ht="15.95" customHeight="1" x14ac:dyDescent="0.25">
      <c r="A52" s="54"/>
      <c r="B52" s="9"/>
      <c r="C52" s="10"/>
      <c r="D52" s="10"/>
      <c r="E52" s="10"/>
      <c r="F52" s="10"/>
      <c r="G52" s="11"/>
      <c r="H52" s="12"/>
      <c r="I52" s="10"/>
      <c r="J52" s="10"/>
      <c r="K52" s="12"/>
      <c r="L52" s="12"/>
      <c r="M52" s="12"/>
      <c r="N52" s="12"/>
      <c r="O52" s="12"/>
      <c r="P52" s="12"/>
      <c r="Q52" s="54"/>
      <c r="R52" s="54"/>
      <c r="S52" s="94">
        <v>8</v>
      </c>
      <c r="T52" s="47" t="s">
        <v>55</v>
      </c>
      <c r="U52" s="47"/>
      <c r="V52" s="47"/>
      <c r="W52" s="47"/>
      <c r="X52" s="48">
        <v>11</v>
      </c>
      <c r="Y52" s="41" t="s">
        <v>21</v>
      </c>
      <c r="Z52" s="58">
        <v>11</v>
      </c>
      <c r="AA52" s="93">
        <v>3</v>
      </c>
      <c r="AB52" s="93">
        <v>2</v>
      </c>
      <c r="AC52" s="58">
        <f t="shared" ref="AC52:AC61" si="25">+AA52+AB52</f>
        <v>5</v>
      </c>
      <c r="AD52" s="93">
        <v>4</v>
      </c>
      <c r="AE52" s="27"/>
      <c r="AF52" s="94">
        <v>9.5</v>
      </c>
      <c r="AG52" s="47" t="s">
        <v>91</v>
      </c>
      <c r="AH52" s="47"/>
      <c r="AI52" s="47"/>
      <c r="AJ52" s="64"/>
      <c r="AK52" s="48">
        <v>14</v>
      </c>
      <c r="AL52" s="47" t="s">
        <v>309</v>
      </c>
      <c r="AM52" s="58">
        <v>10</v>
      </c>
      <c r="AN52" s="93">
        <v>10</v>
      </c>
      <c r="AO52" s="93">
        <v>8</v>
      </c>
      <c r="AP52" s="58">
        <f t="shared" si="24"/>
        <v>18</v>
      </c>
      <c r="AQ52" s="93">
        <v>0</v>
      </c>
      <c r="AR52" s="46"/>
    </row>
    <row r="53" spans="1:44" ht="15.95" customHeight="1" x14ac:dyDescent="0.25">
      <c r="A53" s="54"/>
      <c r="B53" s="26"/>
      <c r="C53" s="26"/>
      <c r="D53" s="26"/>
      <c r="E53" s="47" t="s">
        <v>211</v>
      </c>
      <c r="F53" s="47"/>
      <c r="G53" s="49">
        <f>SUM(G14:G52)</f>
        <v>21</v>
      </c>
      <c r="H53" s="49"/>
      <c r="I53" s="36"/>
      <c r="J53" s="47" t="s">
        <v>101</v>
      </c>
      <c r="K53" s="36"/>
      <c r="L53" s="49">
        <f>COUNTA(C14:C52)-8</f>
        <v>8</v>
      </c>
      <c r="N53" s="47" t="s">
        <v>132</v>
      </c>
      <c r="O53" s="49">
        <v>16</v>
      </c>
      <c r="P53" s="26"/>
      <c r="Q53" s="54"/>
      <c r="R53" s="54"/>
      <c r="S53" s="94">
        <v>7.5</v>
      </c>
      <c r="T53" s="47" t="s">
        <v>113</v>
      </c>
      <c r="U53" s="47"/>
      <c r="V53" s="47"/>
      <c r="W53" s="47"/>
      <c r="X53" s="48">
        <v>22</v>
      </c>
      <c r="Y53" s="41" t="s">
        <v>21</v>
      </c>
      <c r="Z53" s="58">
        <v>11</v>
      </c>
      <c r="AA53" s="93">
        <v>2</v>
      </c>
      <c r="AB53" s="93">
        <v>2</v>
      </c>
      <c r="AC53" s="58">
        <f t="shared" si="25"/>
        <v>4</v>
      </c>
      <c r="AD53" s="93">
        <v>0</v>
      </c>
      <c r="AE53" s="27"/>
      <c r="AF53" s="94">
        <v>8.5</v>
      </c>
      <c r="AG53" s="47" t="s">
        <v>112</v>
      </c>
      <c r="AH53" s="47"/>
      <c r="AI53" s="47"/>
      <c r="AJ53" s="64"/>
      <c r="AK53" s="48">
        <v>20</v>
      </c>
      <c r="AL53" s="47" t="s">
        <v>309</v>
      </c>
      <c r="AM53" s="58">
        <v>10</v>
      </c>
      <c r="AN53" s="93">
        <v>8</v>
      </c>
      <c r="AO53" s="93">
        <v>4</v>
      </c>
      <c r="AP53" s="58">
        <f t="shared" si="24"/>
        <v>12</v>
      </c>
      <c r="AQ53" s="93">
        <v>4</v>
      </c>
      <c r="AR53" s="46"/>
    </row>
    <row r="54" spans="1:44" ht="15.95" customHeight="1" x14ac:dyDescent="0.25">
      <c r="A54" s="54"/>
      <c r="E54" s="47" t="s">
        <v>210</v>
      </c>
      <c r="F54" s="47"/>
      <c r="G54" s="49">
        <f>COUNTA(L15:L52)+COUNTIF(L15:L52,"*&amp;*")</f>
        <v>26</v>
      </c>
      <c r="Q54" s="54"/>
      <c r="R54" s="54"/>
      <c r="S54" s="94">
        <v>8.5</v>
      </c>
      <c r="T54" s="47" t="s">
        <v>39</v>
      </c>
      <c r="U54" s="47"/>
      <c r="V54" s="47"/>
      <c r="W54" s="47"/>
      <c r="X54" s="48">
        <v>4</v>
      </c>
      <c r="Y54" s="41" t="s">
        <v>21</v>
      </c>
      <c r="Z54" s="58">
        <v>9</v>
      </c>
      <c r="AA54" s="93">
        <v>2</v>
      </c>
      <c r="AB54" s="93">
        <v>1</v>
      </c>
      <c r="AC54" s="58">
        <f t="shared" si="25"/>
        <v>3</v>
      </c>
      <c r="AD54" s="93">
        <v>0</v>
      </c>
      <c r="AE54" s="27"/>
      <c r="AF54" s="94">
        <v>6.5</v>
      </c>
      <c r="AG54" s="47" t="s">
        <v>44</v>
      </c>
      <c r="AH54" s="47"/>
      <c r="AI54" s="47"/>
      <c r="AJ54" s="64"/>
      <c r="AK54" s="48">
        <v>28</v>
      </c>
      <c r="AL54" s="47" t="s">
        <v>309</v>
      </c>
      <c r="AM54" s="58">
        <v>11</v>
      </c>
      <c r="AN54" s="93">
        <v>2</v>
      </c>
      <c r="AO54" s="93">
        <v>6</v>
      </c>
      <c r="AP54" s="58">
        <f t="shared" si="24"/>
        <v>8</v>
      </c>
      <c r="AQ54" s="93">
        <v>0</v>
      </c>
      <c r="AR54" s="46"/>
    </row>
    <row r="55" spans="1:44" ht="15.95" customHeight="1" x14ac:dyDescent="0.25">
      <c r="A55" s="54"/>
      <c r="Q55" s="54"/>
      <c r="R55" s="54"/>
      <c r="S55" s="94">
        <v>7.5</v>
      </c>
      <c r="T55" s="47" t="s">
        <v>142</v>
      </c>
      <c r="U55" s="47"/>
      <c r="V55" s="47"/>
      <c r="W55" s="47"/>
      <c r="X55" s="48">
        <v>7</v>
      </c>
      <c r="Y55" s="65" t="s">
        <v>21</v>
      </c>
      <c r="Z55" s="58">
        <v>11</v>
      </c>
      <c r="AA55" s="93">
        <v>1</v>
      </c>
      <c r="AB55" s="93">
        <v>2</v>
      </c>
      <c r="AC55" s="58">
        <f t="shared" si="25"/>
        <v>3</v>
      </c>
      <c r="AD55" s="93">
        <v>0</v>
      </c>
      <c r="AE55" s="27"/>
      <c r="AF55" s="94">
        <v>8</v>
      </c>
      <c r="AG55" s="47" t="s">
        <v>154</v>
      </c>
      <c r="AH55" s="47"/>
      <c r="AI55" s="47"/>
      <c r="AJ55" s="64"/>
      <c r="AK55" s="48">
        <v>9</v>
      </c>
      <c r="AL55" s="47" t="s">
        <v>309</v>
      </c>
      <c r="AM55" s="58">
        <v>11</v>
      </c>
      <c r="AN55" s="93">
        <v>0</v>
      </c>
      <c r="AO55" s="93">
        <v>7</v>
      </c>
      <c r="AP55" s="58">
        <f t="shared" si="24"/>
        <v>7</v>
      </c>
      <c r="AQ55" s="93">
        <v>0</v>
      </c>
      <c r="AR55" s="46"/>
    </row>
    <row r="56" spans="1:44" ht="15.95" customHeight="1" x14ac:dyDescent="0.25">
      <c r="A56" s="54"/>
      <c r="B56" s="20" t="s">
        <v>156</v>
      </c>
      <c r="C56" s="20"/>
      <c r="N56" s="20"/>
      <c r="O56" s="20"/>
      <c r="Q56" s="54"/>
      <c r="R56" s="54"/>
      <c r="S56" s="94">
        <v>7</v>
      </c>
      <c r="T56" s="47" t="s">
        <v>41</v>
      </c>
      <c r="U56" s="47"/>
      <c r="V56" s="47"/>
      <c r="W56" s="47"/>
      <c r="X56" s="48">
        <v>2</v>
      </c>
      <c r="Y56" s="41" t="s">
        <v>21</v>
      </c>
      <c r="Z56" s="58">
        <v>11</v>
      </c>
      <c r="AA56" s="93">
        <v>0</v>
      </c>
      <c r="AB56" s="93">
        <v>3</v>
      </c>
      <c r="AC56" s="58">
        <f t="shared" si="25"/>
        <v>3</v>
      </c>
      <c r="AD56" s="93">
        <v>4</v>
      </c>
      <c r="AE56" s="27"/>
      <c r="AF56" s="94">
        <v>7</v>
      </c>
      <c r="AG56" s="47" t="s">
        <v>79</v>
      </c>
      <c r="AH56" s="47"/>
      <c r="AI56" s="47"/>
      <c r="AJ56" s="64"/>
      <c r="AK56" s="48">
        <v>24</v>
      </c>
      <c r="AL56" s="47" t="s">
        <v>309</v>
      </c>
      <c r="AM56" s="58">
        <v>9</v>
      </c>
      <c r="AN56" s="93">
        <v>2</v>
      </c>
      <c r="AO56" s="93">
        <v>3</v>
      </c>
      <c r="AP56" s="58">
        <f t="shared" si="24"/>
        <v>5</v>
      </c>
      <c r="AQ56" s="93">
        <v>0</v>
      </c>
      <c r="AR56" s="46"/>
    </row>
    <row r="57" spans="1:44" ht="15.95" customHeight="1" x14ac:dyDescent="0.25">
      <c r="A57" s="54"/>
      <c r="B57" s="18"/>
      <c r="Q57" s="54"/>
      <c r="R57" s="54"/>
      <c r="S57" s="94">
        <v>8.5</v>
      </c>
      <c r="T57" s="47" t="s">
        <v>135</v>
      </c>
      <c r="U57" s="47"/>
      <c r="V57" s="47"/>
      <c r="W57" s="47"/>
      <c r="X57" s="48">
        <v>9</v>
      </c>
      <c r="Y57" s="41" t="s">
        <v>21</v>
      </c>
      <c r="Z57" s="58">
        <v>5</v>
      </c>
      <c r="AA57" s="93">
        <v>1</v>
      </c>
      <c r="AB57" s="93">
        <v>1</v>
      </c>
      <c r="AC57" s="58">
        <f t="shared" si="25"/>
        <v>2</v>
      </c>
      <c r="AD57" s="93">
        <v>0</v>
      </c>
      <c r="AE57" s="27"/>
      <c r="AF57" s="94">
        <v>7.5</v>
      </c>
      <c r="AG57" s="47" t="s">
        <v>78</v>
      </c>
      <c r="AH57" s="47"/>
      <c r="AI57" s="47"/>
      <c r="AJ57" s="64"/>
      <c r="AK57" s="48">
        <v>72</v>
      </c>
      <c r="AL57" s="47" t="s">
        <v>309</v>
      </c>
      <c r="AM57" s="58">
        <v>6</v>
      </c>
      <c r="AN57" s="93">
        <v>1</v>
      </c>
      <c r="AO57" s="93">
        <v>3</v>
      </c>
      <c r="AP57" s="58">
        <f t="shared" si="24"/>
        <v>4</v>
      </c>
      <c r="AQ57" s="93">
        <v>0</v>
      </c>
      <c r="AR57" s="46"/>
    </row>
    <row r="58" spans="1:44" ht="15.95" customHeight="1" x14ac:dyDescent="0.25">
      <c r="A58" s="54"/>
      <c r="B58" s="18"/>
      <c r="C58" s="20" t="s">
        <v>105</v>
      </c>
      <c r="H58" s="20" t="s">
        <v>120</v>
      </c>
      <c r="M58" s="20" t="s">
        <v>121</v>
      </c>
      <c r="O58" s="18"/>
      <c r="Q58" s="46"/>
      <c r="R58" s="46"/>
      <c r="S58" s="94">
        <v>7.5</v>
      </c>
      <c r="T58" s="47" t="s">
        <v>92</v>
      </c>
      <c r="U58" s="47"/>
      <c r="V58" s="47"/>
      <c r="W58" s="47"/>
      <c r="X58" s="48">
        <v>25</v>
      </c>
      <c r="Y58" s="41" t="s">
        <v>21</v>
      </c>
      <c r="Z58" s="58">
        <v>7</v>
      </c>
      <c r="AA58" s="93">
        <v>1</v>
      </c>
      <c r="AB58" s="93">
        <v>0</v>
      </c>
      <c r="AC58" s="58">
        <f t="shared" si="25"/>
        <v>1</v>
      </c>
      <c r="AD58" s="93">
        <v>0</v>
      </c>
      <c r="AE58" s="27"/>
      <c r="AF58" s="94">
        <v>7</v>
      </c>
      <c r="AG58" s="47" t="s">
        <v>61</v>
      </c>
      <c r="AH58" s="47"/>
      <c r="AI58" s="47"/>
      <c r="AJ58" s="64"/>
      <c r="AK58" s="48">
        <v>7</v>
      </c>
      <c r="AL58" s="47" t="s">
        <v>309</v>
      </c>
      <c r="AM58" s="58">
        <v>10</v>
      </c>
      <c r="AN58" s="93">
        <v>0</v>
      </c>
      <c r="AO58" s="93">
        <v>4</v>
      </c>
      <c r="AP58" s="58">
        <f t="shared" si="24"/>
        <v>4</v>
      </c>
      <c r="AQ58" s="93">
        <v>2</v>
      </c>
      <c r="AR58" s="46"/>
    </row>
    <row r="59" spans="1:44" ht="15.95" customHeight="1" x14ac:dyDescent="0.25">
      <c r="A59" s="46"/>
      <c r="C59" s="41" t="s">
        <v>390</v>
      </c>
      <c r="H59" s="41" t="s">
        <v>190</v>
      </c>
      <c r="I59" s="41"/>
      <c r="J59" s="41"/>
      <c r="K59" s="41"/>
      <c r="L59" s="41"/>
      <c r="M59" s="41" t="s">
        <v>505</v>
      </c>
      <c r="N59" s="41"/>
      <c r="O59" s="41"/>
      <c r="P59" s="41"/>
      <c r="Q59" s="54"/>
      <c r="R59" s="54"/>
      <c r="S59" s="94">
        <v>6</v>
      </c>
      <c r="T59" s="47" t="s">
        <v>80</v>
      </c>
      <c r="U59" s="47"/>
      <c r="V59" s="47"/>
      <c r="W59" s="47"/>
      <c r="X59" s="48">
        <v>33</v>
      </c>
      <c r="Y59" s="41" t="s">
        <v>21</v>
      </c>
      <c r="Z59" s="58">
        <v>3</v>
      </c>
      <c r="AA59" s="93">
        <v>0</v>
      </c>
      <c r="AB59" s="93">
        <v>1</v>
      </c>
      <c r="AC59" s="58">
        <f t="shared" si="25"/>
        <v>1</v>
      </c>
      <c r="AD59" s="93">
        <v>0</v>
      </c>
      <c r="AE59" s="27"/>
      <c r="AF59" s="94">
        <v>8</v>
      </c>
      <c r="AG59" s="47" t="s">
        <v>162</v>
      </c>
      <c r="AH59" s="47"/>
      <c r="AI59" s="47"/>
      <c r="AJ59" s="64"/>
      <c r="AK59" s="48">
        <v>16</v>
      </c>
      <c r="AL59" s="47" t="s">
        <v>309</v>
      </c>
      <c r="AM59" s="58">
        <v>6</v>
      </c>
      <c r="AN59" s="93">
        <v>0</v>
      </c>
      <c r="AO59" s="93">
        <v>3</v>
      </c>
      <c r="AP59" s="58">
        <f t="shared" si="24"/>
        <v>3</v>
      </c>
      <c r="AQ59" s="93">
        <v>2</v>
      </c>
      <c r="AR59" s="46"/>
    </row>
    <row r="60" spans="1:44" ht="15.95" customHeight="1" x14ac:dyDescent="0.25">
      <c r="A60" s="54"/>
      <c r="C60" s="41" t="s">
        <v>339</v>
      </c>
      <c r="H60" s="41"/>
      <c r="I60" s="41"/>
      <c r="J60" s="41"/>
      <c r="K60" s="41"/>
      <c r="L60" s="41"/>
      <c r="M60" s="41" t="s">
        <v>506</v>
      </c>
      <c r="N60" s="41"/>
      <c r="O60" s="41"/>
      <c r="P60" s="41"/>
      <c r="Q60" s="46"/>
      <c r="R60" s="46"/>
      <c r="S60" s="94">
        <v>6.5</v>
      </c>
      <c r="T60" s="47" t="s">
        <v>148</v>
      </c>
      <c r="U60" s="47"/>
      <c r="V60" s="47"/>
      <c r="W60" s="47"/>
      <c r="X60" s="48">
        <v>44</v>
      </c>
      <c r="Y60" s="41" t="s">
        <v>21</v>
      </c>
      <c r="Z60" s="58">
        <v>6</v>
      </c>
      <c r="AA60" s="93">
        <v>0</v>
      </c>
      <c r="AB60" s="93">
        <v>1</v>
      </c>
      <c r="AC60" s="58">
        <f t="shared" si="25"/>
        <v>1</v>
      </c>
      <c r="AD60" s="93">
        <v>2</v>
      </c>
      <c r="AE60" s="27"/>
      <c r="AF60" s="94">
        <v>6.5</v>
      </c>
      <c r="AG60" s="47" t="s">
        <v>83</v>
      </c>
      <c r="AH60" s="47"/>
      <c r="AI60" s="47"/>
      <c r="AJ60" s="64"/>
      <c r="AK60" s="48">
        <v>8</v>
      </c>
      <c r="AL60" s="47" t="s">
        <v>309</v>
      </c>
      <c r="AM60" s="58">
        <v>9</v>
      </c>
      <c r="AN60" s="93">
        <v>0</v>
      </c>
      <c r="AO60" s="93">
        <v>3</v>
      </c>
      <c r="AP60" s="58">
        <f t="shared" si="24"/>
        <v>3</v>
      </c>
      <c r="AQ60" s="93">
        <v>0</v>
      </c>
      <c r="AR60" s="46"/>
    </row>
    <row r="61" spans="1:44" ht="15.95" customHeight="1" x14ac:dyDescent="0.25">
      <c r="A61" s="46"/>
      <c r="C61" s="41" t="s">
        <v>354</v>
      </c>
      <c r="H61" s="41"/>
      <c r="I61" s="41"/>
      <c r="J61" s="41"/>
      <c r="K61" s="41"/>
      <c r="L61" s="41"/>
      <c r="M61" s="41"/>
      <c r="N61" s="41"/>
      <c r="O61" s="41"/>
      <c r="P61" s="41"/>
      <c r="Q61" s="54"/>
      <c r="R61" s="54"/>
      <c r="S61" s="94">
        <v>6</v>
      </c>
      <c r="T61" s="47" t="s">
        <v>97</v>
      </c>
      <c r="U61" s="47"/>
      <c r="V61" s="47"/>
      <c r="W61" s="47"/>
      <c r="X61" s="48">
        <v>24</v>
      </c>
      <c r="Y61" s="41" t="s">
        <v>21</v>
      </c>
      <c r="Z61" s="58">
        <v>9</v>
      </c>
      <c r="AA61" s="93">
        <v>0</v>
      </c>
      <c r="AB61" s="93">
        <v>0</v>
      </c>
      <c r="AC61" s="58">
        <f t="shared" si="25"/>
        <v>0</v>
      </c>
      <c r="AD61" s="93">
        <v>0</v>
      </c>
      <c r="AE61" s="27"/>
      <c r="AF61" s="94">
        <v>6</v>
      </c>
      <c r="AG61" s="47" t="s">
        <v>84</v>
      </c>
      <c r="AH61" s="47"/>
      <c r="AI61" s="47"/>
      <c r="AJ61" s="64"/>
      <c r="AK61" s="48">
        <v>15</v>
      </c>
      <c r="AL61" s="47" t="s">
        <v>309</v>
      </c>
      <c r="AM61" s="58">
        <v>4</v>
      </c>
      <c r="AN61" s="93">
        <v>1</v>
      </c>
      <c r="AO61" s="93">
        <v>1</v>
      </c>
      <c r="AP61" s="58">
        <f t="shared" si="24"/>
        <v>2</v>
      </c>
      <c r="AQ61" s="93">
        <v>0</v>
      </c>
      <c r="AR61" s="46"/>
    </row>
    <row r="62" spans="1:44" ht="15.95" customHeight="1" thickBot="1" x14ac:dyDescent="0.3">
      <c r="A62" s="54"/>
      <c r="H62" s="41"/>
      <c r="I62" s="41"/>
      <c r="J62" s="41"/>
      <c r="K62" s="41"/>
      <c r="L62" s="41"/>
      <c r="M62" s="41"/>
      <c r="N62" s="41"/>
      <c r="O62" s="41"/>
      <c r="P62" s="41"/>
      <c r="Q62" s="46"/>
      <c r="R62" s="46"/>
      <c r="S62" s="33" t="s">
        <v>103</v>
      </c>
      <c r="T62" s="33"/>
      <c r="U62" s="33"/>
      <c r="V62" s="33"/>
      <c r="W62" s="33"/>
      <c r="X62" s="33"/>
      <c r="Y62" s="33"/>
      <c r="Z62" s="56">
        <f>SUM(Z51:Z61)</f>
        <v>108</v>
      </c>
      <c r="AA62" s="56">
        <f t="shared" ref="AA62" si="26">SUM(AA51:AA61)</f>
        <v>13</v>
      </c>
      <c r="AB62" s="56">
        <f>SUM(AB51:AB61)+SUMIF($Y$3:$Y$10,"Eriton",$AH$3:$AH$10)</f>
        <v>15</v>
      </c>
      <c r="AC62" s="56">
        <f>+AB62+AA62</f>
        <v>28</v>
      </c>
      <c r="AD62" s="56">
        <f>SUM(AD51:AD61)+SUMIF($Y$3:$Y$10,"Eriton",$AG$3:$AG$10)</f>
        <v>12</v>
      </c>
      <c r="AE62" s="27"/>
      <c r="AF62" s="33" t="s">
        <v>85</v>
      </c>
      <c r="AG62" s="33"/>
      <c r="AH62" s="33"/>
      <c r="AI62" s="33"/>
      <c r="AJ62" s="33"/>
      <c r="AK62" s="33"/>
      <c r="AL62" s="33"/>
      <c r="AM62" s="56">
        <f>SUM(AM51:AM61)</f>
        <v>104</v>
      </c>
      <c r="AN62" s="56">
        <f t="shared" ref="AN62" si="27">SUM(AN51:AN61)</f>
        <v>33</v>
      </c>
      <c r="AO62" s="56">
        <f>SUM(AO51:AO61)+SUMIF($Y$3:$Y$10,"Direct Staff",$AH$3:$AH$10)</f>
        <v>50</v>
      </c>
      <c r="AP62" s="56">
        <f>+AO62+AN62</f>
        <v>83</v>
      </c>
      <c r="AQ62" s="56">
        <f>SUM(AQ51:AQ61)+SUMIF($Y$3:$Y$10,"Direct Staff",$AG$3:$AG$10)</f>
        <v>12</v>
      </c>
      <c r="AR62" s="46"/>
    </row>
    <row r="63" spans="1:44" ht="15.95" customHeight="1" thickBot="1" x14ac:dyDescent="0.3">
      <c r="A63" s="46"/>
      <c r="H63" s="41"/>
      <c r="I63" s="41"/>
      <c r="J63" s="41"/>
      <c r="K63" s="41"/>
      <c r="L63" s="41"/>
      <c r="M63" s="41"/>
      <c r="N63" s="41"/>
      <c r="O63" s="41"/>
      <c r="P63" s="41"/>
      <c r="Q63" s="46"/>
      <c r="R63" s="46"/>
      <c r="S63" s="42"/>
      <c r="T63" s="83" t="s">
        <v>164</v>
      </c>
      <c r="U63" s="42"/>
      <c r="V63" s="42"/>
      <c r="W63" s="42"/>
      <c r="X63" s="42"/>
      <c r="Y63" s="42"/>
      <c r="Z63" s="123">
        <f>Z26+Z38+Z50+Z62</f>
        <v>434</v>
      </c>
      <c r="AA63" s="123">
        <f>AA26+AA38+AA50+AA62</f>
        <v>98</v>
      </c>
      <c r="AB63" s="123">
        <f>AB26+AB38+AB50+AB62</f>
        <v>130</v>
      </c>
      <c r="AC63" s="123">
        <f>AC26+AC38+AC50+AC62</f>
        <v>228</v>
      </c>
      <c r="AD63" s="123">
        <f>AD26+AD38+AD50+AD62</f>
        <v>48</v>
      </c>
      <c r="AE63" s="42"/>
      <c r="AF63" s="42"/>
      <c r="AG63" s="83" t="s">
        <v>164</v>
      </c>
      <c r="AH63" s="42"/>
      <c r="AI63" s="42"/>
      <c r="AJ63" s="41"/>
      <c r="AK63" s="41"/>
      <c r="AL63" s="42"/>
      <c r="AM63" s="123">
        <f>AM26+AM38+AM50+AM62</f>
        <v>431</v>
      </c>
      <c r="AN63" s="123">
        <f>AN26+AN38+AN50+AN62</f>
        <v>131</v>
      </c>
      <c r="AO63" s="123">
        <f>AO26+AO38+AO50+AO62</f>
        <v>202</v>
      </c>
      <c r="AP63" s="123">
        <f>AP26+AP38+AP50+AP62</f>
        <v>333</v>
      </c>
      <c r="AQ63" s="123">
        <f>AQ26+AQ38+AQ50+AQ62</f>
        <v>50</v>
      </c>
      <c r="AR63" s="46"/>
    </row>
    <row r="64" spans="1:44" ht="15.95" customHeight="1" thickTop="1" x14ac:dyDescent="0.25">
      <c r="A64" s="46"/>
      <c r="H64" s="41"/>
      <c r="I64" s="41"/>
      <c r="J64" s="41"/>
      <c r="K64" s="41"/>
      <c r="L64" s="41"/>
      <c r="M64" s="41"/>
      <c r="N64" s="41"/>
      <c r="O64" s="41"/>
      <c r="P64" s="41"/>
      <c r="Q64" s="46"/>
      <c r="R64" s="4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38" t="s">
        <v>122</v>
      </c>
      <c r="AG64" s="37"/>
      <c r="AH64" s="37"/>
      <c r="AI64" s="37"/>
      <c r="AJ64" s="38"/>
      <c r="AK64" s="38"/>
      <c r="AL64" s="26"/>
      <c r="AM64" s="87">
        <f>Z63+AM63</f>
        <v>865</v>
      </c>
      <c r="AN64" s="48">
        <f>AA63+AN63</f>
        <v>229</v>
      </c>
      <c r="AO64" s="48">
        <f>AB63+AO63</f>
        <v>332</v>
      </c>
      <c r="AP64" s="87">
        <f>AC63+AP63</f>
        <v>561</v>
      </c>
      <c r="AQ64" s="48">
        <f>AD63+AQ63</f>
        <v>98</v>
      </c>
      <c r="AR64" s="46"/>
    </row>
    <row r="65" spans="1:44" ht="15.95" customHeight="1" x14ac:dyDescent="0.25">
      <c r="A65" s="46"/>
      <c r="H65" s="41"/>
      <c r="I65" s="41"/>
      <c r="J65" s="41"/>
      <c r="K65" s="41"/>
      <c r="L65" s="41"/>
      <c r="M65" s="41"/>
      <c r="N65" s="41"/>
      <c r="O65" s="41"/>
      <c r="P65" s="41"/>
      <c r="Q65" s="45"/>
      <c r="R65" s="45"/>
      <c r="AR65" s="13"/>
    </row>
    <row r="66" spans="1:44" ht="15.95" customHeight="1" x14ac:dyDescent="0.25">
      <c r="A66" s="45"/>
      <c r="C66" s="41"/>
      <c r="D66" s="41"/>
      <c r="H66" s="41"/>
      <c r="I66" s="41"/>
      <c r="J66" s="41"/>
      <c r="K66" s="41"/>
      <c r="L66" s="41"/>
      <c r="M66" s="41"/>
      <c r="N66" s="41"/>
      <c r="O66" s="41"/>
      <c r="P66" s="41"/>
      <c r="Q66" s="45"/>
      <c r="R66" s="45"/>
      <c r="U66" s="69" t="str">
        <f>"Week "&amp;TEXT(C2+1,"##")</f>
        <v>Week 12</v>
      </c>
      <c r="V66" s="69"/>
      <c r="W66" s="69"/>
      <c r="X66" s="444">
        <f>7+E14</f>
        <v>44235</v>
      </c>
      <c r="Y66" s="444"/>
      <c r="Z66" s="444"/>
      <c r="AA66" s="18"/>
      <c r="AB66" s="80"/>
      <c r="AC66" s="81"/>
      <c r="AD66" s="61"/>
      <c r="AE66" s="61"/>
      <c r="AF66" s="18"/>
      <c r="AG66" s="18"/>
      <c r="AH66" s="69" t="str">
        <f>"Week "&amp;TEXT(C2+2,"##")</f>
        <v>Week 13</v>
      </c>
      <c r="AI66" s="69"/>
      <c r="AJ66" s="69"/>
      <c r="AK66" s="444">
        <f>+X66+7</f>
        <v>44242</v>
      </c>
      <c r="AL66" s="444"/>
      <c r="AM66" s="444"/>
      <c r="AN66" s="92"/>
      <c r="AO66" s="18"/>
      <c r="AP66" s="18"/>
      <c r="AQ66" s="61"/>
      <c r="AR66" s="13"/>
    </row>
    <row r="67" spans="1:44" ht="15.95" customHeight="1" thickBot="1" x14ac:dyDescent="0.3">
      <c r="A67" s="45"/>
      <c r="C67" s="41"/>
      <c r="D67" s="41"/>
      <c r="K67" s="41"/>
      <c r="L67" s="41"/>
      <c r="M67" s="41"/>
      <c r="N67" s="41"/>
      <c r="O67" s="41"/>
      <c r="Q67" s="45"/>
      <c r="R67" s="45"/>
      <c r="U67" s="445" t="s">
        <v>106</v>
      </c>
      <c r="V67" s="445"/>
      <c r="W67" s="151"/>
      <c r="X67" s="151"/>
      <c r="Y67" s="151" t="s">
        <v>107</v>
      </c>
      <c r="Z67" s="151"/>
      <c r="AA67" s="151" t="s">
        <v>108</v>
      </c>
      <c r="AB67" s="151"/>
      <c r="AC67" s="47"/>
      <c r="AD67" s="36"/>
      <c r="AE67" s="36"/>
      <c r="AH67" s="445" t="s">
        <v>106</v>
      </c>
      <c r="AI67" s="445"/>
      <c r="AJ67" s="151"/>
      <c r="AK67" s="151"/>
      <c r="AL67" s="151" t="s">
        <v>107</v>
      </c>
      <c r="AM67" s="151"/>
      <c r="AN67" s="151" t="s">
        <v>108</v>
      </c>
      <c r="AO67" s="151"/>
      <c r="AP67" s="47"/>
      <c r="AQ67" s="36"/>
      <c r="AR67" s="13"/>
    </row>
    <row r="68" spans="1:44" ht="15.95" customHeight="1" x14ac:dyDescent="0.25">
      <c r="A68" s="4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Q68" s="45"/>
      <c r="R68" s="45"/>
      <c r="U68" s="443">
        <v>0.38541666666666669</v>
      </c>
      <c r="V68" s="443"/>
      <c r="W68" s="150"/>
      <c r="X68" s="150"/>
      <c r="Y68" s="49" t="s">
        <v>109</v>
      </c>
      <c r="Z68" s="442" t="s">
        <v>272</v>
      </c>
      <c r="AA68" s="442"/>
      <c r="AB68" s="442"/>
      <c r="AC68" s="39"/>
      <c r="AE68" s="36"/>
      <c r="AH68" s="443">
        <v>0.38541666666666669</v>
      </c>
      <c r="AI68" s="443"/>
      <c r="AJ68" s="150"/>
      <c r="AK68" s="150"/>
      <c r="AL68" s="49" t="s">
        <v>109</v>
      </c>
      <c r="AM68" s="442" t="s">
        <v>343</v>
      </c>
      <c r="AN68" s="442"/>
      <c r="AO68" s="442"/>
      <c r="AP68" s="39"/>
      <c r="AR68" s="13"/>
    </row>
    <row r="69" spans="1:44" ht="15.95" customHeight="1" x14ac:dyDescent="0.25">
      <c r="A69" s="45"/>
      <c r="Q69" s="45"/>
      <c r="R69" s="45"/>
      <c r="U69" s="443">
        <v>0.38541666666666669</v>
      </c>
      <c r="V69" s="443"/>
      <c r="W69" s="150"/>
      <c r="X69" s="150"/>
      <c r="Y69" s="49" t="s">
        <v>110</v>
      </c>
      <c r="Z69" s="442" t="s">
        <v>273</v>
      </c>
      <c r="AA69" s="442"/>
      <c r="AB69" s="442"/>
      <c r="AC69" s="39"/>
      <c r="AE69" s="36"/>
      <c r="AH69" s="443">
        <v>0.38541666666666669</v>
      </c>
      <c r="AI69" s="443"/>
      <c r="AJ69" s="150"/>
      <c r="AK69" s="150"/>
      <c r="AL69" s="49" t="s">
        <v>110</v>
      </c>
      <c r="AM69" s="442" t="s">
        <v>342</v>
      </c>
      <c r="AN69" s="442"/>
      <c r="AO69" s="442"/>
      <c r="AP69" s="39"/>
      <c r="AR69" s="13"/>
    </row>
    <row r="70" spans="1:44" ht="15.95" customHeight="1" x14ac:dyDescent="0.25">
      <c r="A70" s="45"/>
      <c r="B70" s="18"/>
      <c r="C70" s="18"/>
      <c r="I70" s="41"/>
      <c r="N70" s="18"/>
      <c r="O70" s="18"/>
      <c r="P70" s="18"/>
      <c r="Q70" s="45"/>
      <c r="R70" s="45"/>
      <c r="U70" s="443">
        <v>0.4375</v>
      </c>
      <c r="V70" s="443"/>
      <c r="W70" s="150"/>
      <c r="X70" s="150"/>
      <c r="Y70" s="49" t="s">
        <v>109</v>
      </c>
      <c r="Z70" s="442" t="s">
        <v>274</v>
      </c>
      <c r="AA70" s="442"/>
      <c r="AB70" s="442"/>
      <c r="AC70" s="39"/>
      <c r="AE70" s="36"/>
      <c r="AH70" s="443">
        <v>0.4375</v>
      </c>
      <c r="AI70" s="443"/>
      <c r="AJ70" s="150"/>
      <c r="AK70" s="150"/>
      <c r="AL70" s="49" t="s">
        <v>109</v>
      </c>
      <c r="AM70" s="442" t="s">
        <v>341</v>
      </c>
      <c r="AN70" s="442"/>
      <c r="AO70" s="442"/>
      <c r="AP70" s="39"/>
      <c r="AR70" s="13"/>
    </row>
    <row r="71" spans="1:44" ht="15.95" customHeight="1" x14ac:dyDescent="0.25">
      <c r="A71" s="45"/>
      <c r="B71" s="18"/>
      <c r="C71" s="18"/>
      <c r="N71" s="41"/>
      <c r="O71" s="18"/>
      <c r="P71" s="18"/>
      <c r="Q71" s="45"/>
      <c r="R71" s="45"/>
      <c r="U71" s="443">
        <v>0.4375</v>
      </c>
      <c r="V71" s="443"/>
      <c r="W71" s="150"/>
      <c r="X71" s="150"/>
      <c r="Y71" s="49" t="s">
        <v>110</v>
      </c>
      <c r="Z71" s="442" t="s">
        <v>275</v>
      </c>
      <c r="AA71" s="442"/>
      <c r="AB71" s="442"/>
      <c r="AC71" s="26"/>
      <c r="AD71" s="26"/>
      <c r="AE71" s="26"/>
      <c r="AH71" s="443">
        <v>0.4375</v>
      </c>
      <c r="AI71" s="443"/>
      <c r="AJ71" s="150"/>
      <c r="AK71" s="150"/>
      <c r="AL71" s="49" t="s">
        <v>110</v>
      </c>
      <c r="AM71" s="442" t="s">
        <v>344</v>
      </c>
      <c r="AN71" s="442"/>
      <c r="AO71" s="442"/>
      <c r="AP71" s="26"/>
      <c r="AQ71" s="26"/>
      <c r="AR71" s="13"/>
    </row>
    <row r="72" spans="1:44" ht="15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13"/>
    </row>
    <row r="73" spans="1:44" ht="15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13"/>
    </row>
    <row r="74" spans="1:44" ht="20.25" x14ac:dyDescent="0.3">
      <c r="A74" s="45"/>
      <c r="B74" s="431" t="s">
        <v>0</v>
      </c>
      <c r="C74" s="431"/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5"/>
      <c r="R74" s="45"/>
      <c r="S74" s="431" t="s">
        <v>168</v>
      </c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431"/>
      <c r="AE74" s="431"/>
      <c r="AF74" s="431"/>
      <c r="AG74" s="431"/>
      <c r="AH74" s="431"/>
      <c r="AI74" s="431"/>
      <c r="AJ74" s="431"/>
      <c r="AK74" s="431"/>
      <c r="AL74" s="431"/>
      <c r="AM74" s="431"/>
      <c r="AN74" s="431"/>
      <c r="AO74" s="431"/>
      <c r="AP74" s="431"/>
      <c r="AQ74" s="431"/>
      <c r="AR74" s="45"/>
    </row>
    <row r="75" spans="1:44" ht="18.600000000000001" customHeight="1" x14ac:dyDescent="0.3">
      <c r="A75" s="46"/>
      <c r="B75" s="60" t="s">
        <v>146</v>
      </c>
      <c r="C75" s="60">
        <f>+C2</f>
        <v>11</v>
      </c>
      <c r="D75" s="59"/>
      <c r="E75" s="59"/>
      <c r="F75" s="59"/>
      <c r="G75" s="431" t="s">
        <v>209</v>
      </c>
      <c r="H75" s="431"/>
      <c r="I75" s="431"/>
      <c r="J75" s="431"/>
      <c r="K75" s="431"/>
      <c r="L75" s="431"/>
      <c r="M75" s="431"/>
      <c r="N75" s="59"/>
      <c r="O75" s="59"/>
      <c r="P75" s="59"/>
      <c r="Q75" s="46"/>
      <c r="R75" s="46"/>
      <c r="S75" s="72"/>
      <c r="T75" s="73"/>
      <c r="U75" s="73"/>
      <c r="V75" s="73"/>
      <c r="W75" s="73"/>
      <c r="X75" s="73"/>
      <c r="Y75" s="73"/>
      <c r="Z75" s="73"/>
      <c r="AA75" s="74"/>
      <c r="AB75" s="74"/>
      <c r="AC75" s="74"/>
      <c r="AD75" s="74"/>
      <c r="AE75" s="75"/>
      <c r="AF75" s="74"/>
      <c r="AG75" s="74"/>
      <c r="AH75" s="74"/>
      <c r="AI75" s="74"/>
      <c r="AJ75" s="74"/>
      <c r="AK75" s="74"/>
      <c r="AL75" s="74"/>
      <c r="AM75" s="76"/>
      <c r="AN75" s="42"/>
      <c r="AO75" s="42"/>
      <c r="AP75" s="43"/>
      <c r="AQ75" s="43"/>
      <c r="AR75" s="46"/>
    </row>
    <row r="76" spans="1:44" ht="16.5" thickBot="1" x14ac:dyDescent="0.3">
      <c r="A76" s="46"/>
      <c r="B76" s="18"/>
      <c r="C76" s="18"/>
      <c r="N76" s="18"/>
      <c r="O76" s="18"/>
      <c r="P76" s="18"/>
      <c r="Q76" s="45"/>
      <c r="R76" s="45"/>
      <c r="S76" s="67" t="s">
        <v>310</v>
      </c>
      <c r="T76" s="67" t="s">
        <v>312</v>
      </c>
      <c r="U76" s="67"/>
      <c r="V76" s="149"/>
      <c r="W76" s="149"/>
      <c r="X76" s="149"/>
      <c r="Y76" s="149"/>
      <c r="Z76" s="149" t="s">
        <v>4</v>
      </c>
      <c r="AA76" s="149" t="s">
        <v>30</v>
      </c>
      <c r="AB76" s="149" t="s">
        <v>31</v>
      </c>
      <c r="AC76" s="149" t="s">
        <v>32</v>
      </c>
      <c r="AD76" s="149" t="s">
        <v>3</v>
      </c>
      <c r="AE76" s="43"/>
      <c r="AF76" s="67" t="s">
        <v>310</v>
      </c>
      <c r="AG76" s="67" t="s">
        <v>312</v>
      </c>
      <c r="AH76" s="67"/>
      <c r="AI76" s="149"/>
      <c r="AJ76" s="149"/>
      <c r="AK76" s="149"/>
      <c r="AL76" s="149"/>
      <c r="AM76" s="149" t="s">
        <v>4</v>
      </c>
      <c r="AN76" s="149" t="s">
        <v>30</v>
      </c>
      <c r="AO76" s="149" t="s">
        <v>31</v>
      </c>
      <c r="AP76" s="149" t="s">
        <v>32</v>
      </c>
      <c r="AQ76" s="149" t="s">
        <v>3</v>
      </c>
      <c r="AR76" s="45"/>
    </row>
    <row r="77" spans="1:44" ht="15.75" customHeight="1" x14ac:dyDescent="0.25">
      <c r="A77" s="46"/>
      <c r="B77" s="18"/>
      <c r="C77" s="18"/>
      <c r="N77" s="18"/>
      <c r="O77" s="18"/>
      <c r="P77" s="18"/>
      <c r="Q77" s="45"/>
      <c r="R77" s="45"/>
      <c r="S77" s="66">
        <v>6</v>
      </c>
      <c r="T77" s="41" t="s">
        <v>478</v>
      </c>
      <c r="Z77" s="43">
        <v>4</v>
      </c>
      <c r="AA77" s="43">
        <v>1</v>
      </c>
      <c r="AB77" s="43">
        <v>0</v>
      </c>
      <c r="AC77" s="43">
        <f t="shared" ref="AC77" si="28">+AA77+AB77</f>
        <v>1</v>
      </c>
      <c r="AD77" s="43">
        <v>2</v>
      </c>
      <c r="AF77" s="66">
        <v>7</v>
      </c>
      <c r="AG77" s="41" t="s">
        <v>303</v>
      </c>
      <c r="AM77" s="43">
        <v>4</v>
      </c>
      <c r="AN77" s="43">
        <v>0</v>
      </c>
      <c r="AO77" s="43">
        <v>1</v>
      </c>
      <c r="AP77" s="43">
        <f>+AN77+AO77</f>
        <v>1</v>
      </c>
      <c r="AQ77" s="43">
        <v>2</v>
      </c>
      <c r="AR77" s="45"/>
    </row>
    <row r="78" spans="1:44" ht="15.75" customHeight="1" thickBot="1" x14ac:dyDescent="0.3">
      <c r="A78" s="46"/>
      <c r="B78" s="18"/>
      <c r="C78" s="18"/>
      <c r="D78" s="14" t="s">
        <v>123</v>
      </c>
      <c r="E78" s="14"/>
      <c r="F78" s="14"/>
      <c r="G78" s="16" t="s">
        <v>2</v>
      </c>
      <c r="H78" s="16"/>
      <c r="I78" s="16" t="s">
        <v>4</v>
      </c>
      <c r="J78" s="16" t="s">
        <v>30</v>
      </c>
      <c r="K78" s="16" t="s">
        <v>31</v>
      </c>
      <c r="L78" s="153" t="s">
        <v>32</v>
      </c>
      <c r="M78" s="16" t="s">
        <v>3</v>
      </c>
      <c r="N78" s="18"/>
      <c r="O78" s="18"/>
      <c r="P78" s="18"/>
      <c r="Q78" s="46"/>
      <c r="R78" s="46"/>
      <c r="S78" s="66">
        <v>6.5</v>
      </c>
      <c r="T78" s="41" t="s">
        <v>366</v>
      </c>
      <c r="Z78" s="43">
        <v>3</v>
      </c>
      <c r="AA78" s="43">
        <v>0</v>
      </c>
      <c r="AB78" s="43">
        <v>1</v>
      </c>
      <c r="AC78" s="43">
        <f>+AA78+AB78</f>
        <v>1</v>
      </c>
      <c r="AD78" s="43">
        <v>0</v>
      </c>
      <c r="AF78" s="66">
        <v>7.5</v>
      </c>
      <c r="AG78" s="41" t="s">
        <v>326</v>
      </c>
      <c r="AM78" s="43">
        <v>2</v>
      </c>
      <c r="AN78" s="43">
        <v>0</v>
      </c>
      <c r="AO78" s="43">
        <v>1</v>
      </c>
      <c r="AP78" s="43">
        <f>+AN78+AO78</f>
        <v>1</v>
      </c>
      <c r="AQ78" s="43">
        <v>0</v>
      </c>
      <c r="AR78" s="46"/>
    </row>
    <row r="79" spans="1:44" ht="15.75" customHeight="1" x14ac:dyDescent="0.25">
      <c r="A79" s="46"/>
      <c r="B79" s="18"/>
      <c r="C79" s="18"/>
      <c r="D79" s="47" t="s">
        <v>166</v>
      </c>
      <c r="E79" s="47"/>
      <c r="F79" s="47"/>
      <c r="G79" s="47" t="s">
        <v>307</v>
      </c>
      <c r="H79" s="48"/>
      <c r="I79" s="58">
        <v>11</v>
      </c>
      <c r="J79" s="93">
        <v>14</v>
      </c>
      <c r="K79" s="93">
        <v>9</v>
      </c>
      <c r="L79" s="136">
        <f t="shared" ref="L79:L102" si="29">+J79+K79</f>
        <v>23</v>
      </c>
      <c r="M79" s="93">
        <v>0</v>
      </c>
      <c r="O79" s="18"/>
      <c r="P79" s="18"/>
      <c r="Q79" s="46"/>
      <c r="R79" s="46"/>
      <c r="S79" s="66">
        <v>6.5</v>
      </c>
      <c r="T79" s="41" t="s">
        <v>443</v>
      </c>
      <c r="Z79" s="43">
        <v>3</v>
      </c>
      <c r="AA79" s="43">
        <v>3</v>
      </c>
      <c r="AB79" s="43">
        <v>1</v>
      </c>
      <c r="AC79" s="43">
        <f>+AA79+AB79</f>
        <v>4</v>
      </c>
      <c r="AD79" s="43">
        <v>0</v>
      </c>
      <c r="AF79" s="66">
        <v>8</v>
      </c>
      <c r="AG79" s="41" t="s">
        <v>265</v>
      </c>
      <c r="AH79" s="18"/>
      <c r="AI79" s="18"/>
      <c r="AJ79" s="18"/>
      <c r="AK79" s="18"/>
      <c r="AL79" s="18"/>
      <c r="AM79" s="43">
        <v>6</v>
      </c>
      <c r="AN79" s="43">
        <v>7</v>
      </c>
      <c r="AO79" s="43">
        <v>1</v>
      </c>
      <c r="AP79" s="43">
        <f>+AN79+AO79</f>
        <v>8</v>
      </c>
      <c r="AQ79" s="43">
        <v>2</v>
      </c>
      <c r="AR79" s="46"/>
    </row>
    <row r="80" spans="1:44" ht="15.75" customHeight="1" x14ac:dyDescent="0.25">
      <c r="A80" s="46"/>
      <c r="B80" s="18"/>
      <c r="C80" s="18"/>
      <c r="D80" s="47" t="s">
        <v>40</v>
      </c>
      <c r="E80" s="47"/>
      <c r="F80" s="47"/>
      <c r="G80" s="47" t="s">
        <v>17</v>
      </c>
      <c r="H80" s="48"/>
      <c r="I80" s="58">
        <v>10</v>
      </c>
      <c r="J80" s="93">
        <v>7</v>
      </c>
      <c r="K80" s="93">
        <v>14</v>
      </c>
      <c r="L80" s="136">
        <f t="shared" si="29"/>
        <v>21</v>
      </c>
      <c r="M80" s="93">
        <v>0</v>
      </c>
      <c r="O80" s="18"/>
      <c r="P80" s="18"/>
      <c r="Q80" s="46"/>
      <c r="R80" s="46"/>
      <c r="S80" s="66">
        <v>7.5</v>
      </c>
      <c r="T80" s="41" t="s">
        <v>365</v>
      </c>
      <c r="Z80" s="43">
        <v>2</v>
      </c>
      <c r="AA80" s="43">
        <v>0</v>
      </c>
      <c r="AB80" s="43">
        <v>0</v>
      </c>
      <c r="AC80" s="43">
        <f>+AA80+AB80</f>
        <v>0</v>
      </c>
      <c r="AD80" s="43">
        <v>0</v>
      </c>
      <c r="AF80" s="66">
        <v>6</v>
      </c>
      <c r="AG80" s="41" t="s">
        <v>63</v>
      </c>
      <c r="AM80" s="43">
        <v>4</v>
      </c>
      <c r="AN80" s="43">
        <v>0</v>
      </c>
      <c r="AO80" s="43">
        <v>0</v>
      </c>
      <c r="AP80" s="43">
        <f t="shared" ref="AP80:AP82" si="30">+AN80+AO80</f>
        <v>0</v>
      </c>
      <c r="AQ80" s="43">
        <v>4</v>
      </c>
      <c r="AR80" s="46"/>
    </row>
    <row r="81" spans="1:44" ht="15.75" customHeight="1" x14ac:dyDescent="0.25">
      <c r="A81" s="46"/>
      <c r="B81" s="18"/>
      <c r="C81" s="18"/>
      <c r="D81" s="47" t="s">
        <v>158</v>
      </c>
      <c r="E81" s="47"/>
      <c r="F81" s="47"/>
      <c r="G81" s="47" t="s">
        <v>179</v>
      </c>
      <c r="H81" s="48"/>
      <c r="I81" s="58">
        <v>11</v>
      </c>
      <c r="J81" s="93">
        <v>16</v>
      </c>
      <c r="K81" s="93">
        <v>3</v>
      </c>
      <c r="L81" s="136">
        <f t="shared" si="29"/>
        <v>19</v>
      </c>
      <c r="M81" s="93">
        <v>2</v>
      </c>
      <c r="O81" s="18"/>
      <c r="P81" s="18"/>
      <c r="Q81" s="46"/>
      <c r="R81" s="46"/>
      <c r="S81" s="66">
        <v>8</v>
      </c>
      <c r="T81" s="41" t="s">
        <v>408</v>
      </c>
      <c r="Z81" s="43">
        <v>1</v>
      </c>
      <c r="AA81" s="43">
        <v>0</v>
      </c>
      <c r="AB81" s="43">
        <v>0</v>
      </c>
      <c r="AC81" s="43">
        <f t="shared" ref="AC81" si="31">+AA81+AB81</f>
        <v>0</v>
      </c>
      <c r="AD81" s="43">
        <v>0</v>
      </c>
      <c r="AF81" s="66">
        <v>8.5</v>
      </c>
      <c r="AG81" s="41" t="s">
        <v>424</v>
      </c>
      <c r="AH81" s="18"/>
      <c r="AI81" s="18"/>
      <c r="AJ81" s="18"/>
      <c r="AK81" s="18"/>
      <c r="AL81" s="18"/>
      <c r="AM81" s="43">
        <v>4</v>
      </c>
      <c r="AN81" s="43">
        <v>1</v>
      </c>
      <c r="AO81" s="43">
        <v>1</v>
      </c>
      <c r="AP81" s="43">
        <f t="shared" si="30"/>
        <v>2</v>
      </c>
      <c r="AQ81" s="43">
        <v>4</v>
      </c>
      <c r="AR81" s="46"/>
    </row>
    <row r="82" spans="1:44" ht="15.75" customHeight="1" x14ac:dyDescent="0.25">
      <c r="A82" s="46"/>
      <c r="B82" s="18"/>
      <c r="C82" s="18"/>
      <c r="D82" s="47" t="s">
        <v>165</v>
      </c>
      <c r="E82" s="47"/>
      <c r="F82" s="47"/>
      <c r="G82" s="47" t="s">
        <v>308</v>
      </c>
      <c r="H82" s="48"/>
      <c r="I82" s="58">
        <v>10</v>
      </c>
      <c r="J82" s="93">
        <v>11</v>
      </c>
      <c r="K82" s="93">
        <v>8</v>
      </c>
      <c r="L82" s="136">
        <f t="shared" si="29"/>
        <v>19</v>
      </c>
      <c r="M82" s="93">
        <v>4</v>
      </c>
      <c r="O82" s="18"/>
      <c r="P82" s="18"/>
      <c r="Q82" s="46"/>
      <c r="R82" s="46"/>
      <c r="S82" s="66">
        <v>7.5</v>
      </c>
      <c r="T82" s="41" t="s">
        <v>334</v>
      </c>
      <c r="Z82" s="43">
        <v>5</v>
      </c>
      <c r="AA82" s="43">
        <v>1</v>
      </c>
      <c r="AB82" s="43">
        <v>2</v>
      </c>
      <c r="AC82" s="43">
        <f>+AA82+AB82</f>
        <v>3</v>
      </c>
      <c r="AD82" s="43">
        <v>4</v>
      </c>
      <c r="AF82" s="66">
        <v>8.5</v>
      </c>
      <c r="AG82" s="41" t="s">
        <v>481</v>
      </c>
      <c r="AH82" s="18"/>
      <c r="AI82" s="18"/>
      <c r="AJ82" s="18"/>
      <c r="AK82" s="18"/>
      <c r="AL82" s="18"/>
      <c r="AM82" s="43">
        <v>2</v>
      </c>
      <c r="AN82" s="43">
        <v>1</v>
      </c>
      <c r="AO82" s="43">
        <v>0</v>
      </c>
      <c r="AP82" s="43">
        <f t="shared" si="30"/>
        <v>1</v>
      </c>
      <c r="AQ82" s="43">
        <v>0</v>
      </c>
      <c r="AR82" s="46"/>
    </row>
    <row r="83" spans="1:44" ht="15.75" customHeight="1" x14ac:dyDescent="0.25">
      <c r="A83" s="46"/>
      <c r="C83" s="18"/>
      <c r="D83" s="47" t="s">
        <v>71</v>
      </c>
      <c r="E83" s="47"/>
      <c r="F83" s="47"/>
      <c r="G83" s="47" t="s">
        <v>17</v>
      </c>
      <c r="H83" s="48"/>
      <c r="I83" s="58">
        <v>9</v>
      </c>
      <c r="J83" s="93">
        <v>11</v>
      </c>
      <c r="K83" s="93">
        <v>8</v>
      </c>
      <c r="L83" s="136">
        <f t="shared" si="29"/>
        <v>19</v>
      </c>
      <c r="M83" s="93">
        <v>4</v>
      </c>
      <c r="Q83" s="46"/>
      <c r="R83" s="46"/>
      <c r="S83" s="66">
        <v>6</v>
      </c>
      <c r="T83" s="41" t="s">
        <v>367</v>
      </c>
      <c r="Z83" s="43">
        <v>3</v>
      </c>
      <c r="AA83" s="43">
        <v>0</v>
      </c>
      <c r="AB83" s="43">
        <v>0</v>
      </c>
      <c r="AC83" s="43">
        <f t="shared" ref="AC83:AC85" si="32">+AA83+AB83</f>
        <v>0</v>
      </c>
      <c r="AD83" s="43">
        <v>0</v>
      </c>
      <c r="AF83" s="66">
        <v>9.5</v>
      </c>
      <c r="AG83" s="41" t="s">
        <v>404</v>
      </c>
      <c r="AH83" s="18"/>
      <c r="AI83" s="18"/>
      <c r="AJ83" s="18"/>
      <c r="AK83" s="18"/>
      <c r="AL83" s="18"/>
      <c r="AM83" s="43">
        <v>2</v>
      </c>
      <c r="AN83" s="43">
        <v>3</v>
      </c>
      <c r="AO83" s="43">
        <v>0</v>
      </c>
      <c r="AP83" s="43">
        <f>+AN83+AO83</f>
        <v>3</v>
      </c>
      <c r="AQ83" s="43">
        <v>0</v>
      </c>
      <c r="AR83" s="46"/>
    </row>
    <row r="84" spans="1:44" ht="15.75" customHeight="1" x14ac:dyDescent="0.25">
      <c r="A84" s="46"/>
      <c r="C84" s="18"/>
      <c r="D84" s="47" t="s">
        <v>91</v>
      </c>
      <c r="E84" s="47"/>
      <c r="F84" s="47"/>
      <c r="G84" s="47" t="s">
        <v>309</v>
      </c>
      <c r="H84" s="48"/>
      <c r="I84" s="58">
        <v>10</v>
      </c>
      <c r="J84" s="93">
        <v>10</v>
      </c>
      <c r="K84" s="93">
        <v>8</v>
      </c>
      <c r="L84" s="136">
        <f t="shared" si="29"/>
        <v>18</v>
      </c>
      <c r="M84" s="93">
        <v>0</v>
      </c>
      <c r="Q84" s="46"/>
      <c r="R84" s="46"/>
      <c r="S84" s="66">
        <v>6.5</v>
      </c>
      <c r="T84" s="41" t="s">
        <v>427</v>
      </c>
      <c r="Z84" s="43">
        <v>3</v>
      </c>
      <c r="AA84" s="43">
        <v>0</v>
      </c>
      <c r="AB84" s="43">
        <v>0</v>
      </c>
      <c r="AC84" s="43">
        <f t="shared" si="32"/>
        <v>0</v>
      </c>
      <c r="AD84" s="43">
        <v>0</v>
      </c>
      <c r="AF84" s="66">
        <v>9</v>
      </c>
      <c r="AG84" s="41" t="s">
        <v>189</v>
      </c>
      <c r="AH84" s="18"/>
      <c r="AI84" s="18"/>
      <c r="AJ84" s="18"/>
      <c r="AK84" s="18"/>
      <c r="AL84" s="18"/>
      <c r="AM84" s="43">
        <v>6</v>
      </c>
      <c r="AN84" s="43">
        <v>2</v>
      </c>
      <c r="AO84" s="43">
        <v>4</v>
      </c>
      <c r="AP84" s="43">
        <f>+AN84+AO84</f>
        <v>6</v>
      </c>
      <c r="AQ84" s="43">
        <v>0</v>
      </c>
      <c r="AR84" s="46"/>
    </row>
    <row r="85" spans="1:44" ht="15.75" customHeight="1" x14ac:dyDescent="0.25">
      <c r="A85" s="46"/>
      <c r="C85" s="18"/>
      <c r="D85" s="47" t="s">
        <v>150</v>
      </c>
      <c r="E85" s="47"/>
      <c r="F85" s="47"/>
      <c r="G85" s="47" t="s">
        <v>177</v>
      </c>
      <c r="H85" s="48"/>
      <c r="I85" s="58">
        <v>11</v>
      </c>
      <c r="J85" s="93">
        <v>8</v>
      </c>
      <c r="K85" s="93">
        <v>8</v>
      </c>
      <c r="L85" s="136">
        <f t="shared" si="29"/>
        <v>16</v>
      </c>
      <c r="M85" s="93">
        <v>2</v>
      </c>
      <c r="Q85" s="46"/>
      <c r="R85" s="46"/>
      <c r="S85" s="66">
        <v>6.5</v>
      </c>
      <c r="T85" s="41" t="s">
        <v>433</v>
      </c>
      <c r="Z85" s="43">
        <v>4</v>
      </c>
      <c r="AA85" s="43">
        <v>0</v>
      </c>
      <c r="AB85" s="43">
        <v>2</v>
      </c>
      <c r="AC85" s="43">
        <f t="shared" si="32"/>
        <v>2</v>
      </c>
      <c r="AD85" s="43">
        <v>0</v>
      </c>
      <c r="AF85" s="66">
        <v>7</v>
      </c>
      <c r="AG85" s="41" t="s">
        <v>267</v>
      </c>
      <c r="AH85" s="18"/>
      <c r="AI85" s="18"/>
      <c r="AJ85" s="18"/>
      <c r="AK85" s="18"/>
      <c r="AL85" s="18"/>
      <c r="AM85" s="43">
        <v>8</v>
      </c>
      <c r="AN85" s="43">
        <v>3</v>
      </c>
      <c r="AO85" s="43">
        <v>2</v>
      </c>
      <c r="AP85" s="43">
        <f>+AN85+AO85</f>
        <v>5</v>
      </c>
      <c r="AQ85" s="43">
        <v>2</v>
      </c>
      <c r="AR85" s="46"/>
    </row>
    <row r="86" spans="1:44" ht="15.75" customHeight="1" x14ac:dyDescent="0.25">
      <c r="A86" s="46"/>
      <c r="C86" s="18"/>
      <c r="D86" s="47" t="s">
        <v>35</v>
      </c>
      <c r="E86" s="47"/>
      <c r="F86" s="47"/>
      <c r="G86" s="47" t="s">
        <v>308</v>
      </c>
      <c r="H86" s="48"/>
      <c r="I86" s="58">
        <v>9</v>
      </c>
      <c r="J86" s="93">
        <v>5</v>
      </c>
      <c r="K86" s="93">
        <v>9</v>
      </c>
      <c r="L86" s="136">
        <f t="shared" si="29"/>
        <v>14</v>
      </c>
      <c r="M86" s="93">
        <v>0</v>
      </c>
      <c r="Q86" s="51"/>
      <c r="R86" s="51"/>
      <c r="S86" s="66">
        <v>8</v>
      </c>
      <c r="T86" s="41" t="s">
        <v>401</v>
      </c>
      <c r="Z86" s="43">
        <v>5</v>
      </c>
      <c r="AA86" s="43">
        <v>7</v>
      </c>
      <c r="AB86" s="43">
        <v>3</v>
      </c>
      <c r="AC86" s="43">
        <f>+AA86+AB86</f>
        <v>10</v>
      </c>
      <c r="AD86" s="43">
        <v>0</v>
      </c>
      <c r="AF86" s="66">
        <v>9</v>
      </c>
      <c r="AG86" s="41" t="s">
        <v>207</v>
      </c>
      <c r="AH86" s="18"/>
      <c r="AI86" s="18"/>
      <c r="AJ86" s="18"/>
      <c r="AK86" s="18"/>
      <c r="AL86" s="18"/>
      <c r="AM86" s="43">
        <v>3</v>
      </c>
      <c r="AN86" s="43">
        <v>2</v>
      </c>
      <c r="AO86" s="43">
        <v>0</v>
      </c>
      <c r="AP86" s="43">
        <f>+AN86+AO86</f>
        <v>2</v>
      </c>
      <c r="AQ86" s="43">
        <v>0</v>
      </c>
      <c r="AR86" s="51"/>
    </row>
    <row r="87" spans="1:44" ht="15.75" customHeight="1" x14ac:dyDescent="0.25">
      <c r="A87" s="46"/>
      <c r="C87" s="18"/>
      <c r="D87" s="47" t="s">
        <v>112</v>
      </c>
      <c r="E87" s="47"/>
      <c r="F87" s="47"/>
      <c r="G87" s="47" t="s">
        <v>309</v>
      </c>
      <c r="H87" s="48"/>
      <c r="I87" s="58">
        <v>10</v>
      </c>
      <c r="J87" s="93">
        <v>8</v>
      </c>
      <c r="K87" s="93">
        <v>4</v>
      </c>
      <c r="L87" s="136">
        <f t="shared" si="29"/>
        <v>12</v>
      </c>
      <c r="M87" s="93">
        <v>4</v>
      </c>
      <c r="Q87" s="51"/>
      <c r="R87" s="51"/>
      <c r="S87" s="66">
        <v>8</v>
      </c>
      <c r="T87" s="41" t="s">
        <v>397</v>
      </c>
      <c r="Z87" s="43">
        <v>2</v>
      </c>
      <c r="AA87" s="43">
        <v>0</v>
      </c>
      <c r="AB87" s="43">
        <v>0</v>
      </c>
      <c r="AC87" s="43">
        <f>+AA87+AB87</f>
        <v>0</v>
      </c>
      <c r="AD87" s="43">
        <v>0</v>
      </c>
      <c r="AF87" s="66">
        <v>8</v>
      </c>
      <c r="AG87" s="41" t="s">
        <v>296</v>
      </c>
      <c r="AM87" s="43">
        <v>2</v>
      </c>
      <c r="AN87" s="43">
        <v>0</v>
      </c>
      <c r="AO87" s="43">
        <v>1</v>
      </c>
      <c r="AP87" s="43">
        <f t="shared" ref="AP87:AP90" si="33">+AN87+AO87</f>
        <v>1</v>
      </c>
      <c r="AQ87" s="43">
        <v>0</v>
      </c>
      <c r="AR87" s="51"/>
    </row>
    <row r="88" spans="1:44" ht="15.75" customHeight="1" x14ac:dyDescent="0.25">
      <c r="A88" s="46"/>
      <c r="C88" s="18"/>
      <c r="D88" s="47" t="s">
        <v>73</v>
      </c>
      <c r="E88" s="47"/>
      <c r="F88" s="47"/>
      <c r="G88" s="47" t="s">
        <v>307</v>
      </c>
      <c r="H88" s="48"/>
      <c r="I88" s="58">
        <v>8</v>
      </c>
      <c r="J88" s="93">
        <v>7</v>
      </c>
      <c r="K88" s="93">
        <v>5</v>
      </c>
      <c r="L88" s="136">
        <f t="shared" si="29"/>
        <v>12</v>
      </c>
      <c r="M88" s="93">
        <v>2</v>
      </c>
      <c r="Q88" s="51"/>
      <c r="R88" s="51"/>
      <c r="S88" s="66">
        <v>8</v>
      </c>
      <c r="T88" s="41" t="s">
        <v>479</v>
      </c>
      <c r="Z88" s="43">
        <v>3</v>
      </c>
      <c r="AA88" s="43">
        <v>4</v>
      </c>
      <c r="AB88" s="43">
        <v>3</v>
      </c>
      <c r="AC88" s="43">
        <f>+AA88+AB88</f>
        <v>7</v>
      </c>
      <c r="AD88" s="43">
        <v>0</v>
      </c>
      <c r="AF88" s="66">
        <v>6</v>
      </c>
      <c r="AG88" s="41" t="s">
        <v>305</v>
      </c>
      <c r="AM88" s="43">
        <v>8</v>
      </c>
      <c r="AN88" s="43">
        <v>0</v>
      </c>
      <c r="AO88" s="43">
        <v>0</v>
      </c>
      <c r="AP88" s="43">
        <f t="shared" si="33"/>
        <v>0</v>
      </c>
      <c r="AQ88" s="43">
        <v>0</v>
      </c>
      <c r="AR88" s="51"/>
    </row>
    <row r="89" spans="1:44" ht="15.75" customHeight="1" x14ac:dyDescent="0.25">
      <c r="A89" s="46"/>
      <c r="C89" s="18"/>
      <c r="D89" s="47" t="s">
        <v>37</v>
      </c>
      <c r="E89" s="47"/>
      <c r="F89" s="47"/>
      <c r="G89" s="47" t="s">
        <v>179</v>
      </c>
      <c r="H89" s="48"/>
      <c r="I89" s="58">
        <v>11</v>
      </c>
      <c r="J89" s="93">
        <v>3</v>
      </c>
      <c r="K89" s="93">
        <v>9</v>
      </c>
      <c r="L89" s="136">
        <f t="shared" si="29"/>
        <v>12</v>
      </c>
      <c r="M89" s="93">
        <v>2</v>
      </c>
      <c r="Q89" s="54"/>
      <c r="R89" s="54"/>
      <c r="S89" s="66">
        <v>7</v>
      </c>
      <c r="T89" s="41" t="s">
        <v>423</v>
      </c>
      <c r="Z89" s="43">
        <v>1</v>
      </c>
      <c r="AA89" s="43">
        <v>0</v>
      </c>
      <c r="AB89" s="43">
        <v>0</v>
      </c>
      <c r="AC89" s="43">
        <f>+AA89+AB89</f>
        <v>0</v>
      </c>
      <c r="AD89" s="43">
        <v>0</v>
      </c>
      <c r="AF89" s="66">
        <v>7</v>
      </c>
      <c r="AG89" s="41" t="s">
        <v>369</v>
      </c>
      <c r="AM89" s="43">
        <v>2</v>
      </c>
      <c r="AN89" s="43">
        <v>1</v>
      </c>
      <c r="AO89" s="43">
        <v>0</v>
      </c>
      <c r="AP89" s="43">
        <f t="shared" si="33"/>
        <v>1</v>
      </c>
      <c r="AQ89" s="43">
        <v>0</v>
      </c>
      <c r="AR89" s="54"/>
    </row>
    <row r="90" spans="1:44" ht="15.75" customHeight="1" x14ac:dyDescent="0.25">
      <c r="A90" s="46"/>
      <c r="C90" s="18"/>
      <c r="D90" s="47" t="s">
        <v>134</v>
      </c>
      <c r="E90" s="47"/>
      <c r="F90" s="47"/>
      <c r="G90" s="47" t="s">
        <v>179</v>
      </c>
      <c r="H90" s="48"/>
      <c r="I90" s="58">
        <v>10</v>
      </c>
      <c r="J90" s="93">
        <v>7</v>
      </c>
      <c r="K90" s="93">
        <v>4</v>
      </c>
      <c r="L90" s="136">
        <f t="shared" si="29"/>
        <v>11</v>
      </c>
      <c r="M90" s="93">
        <v>0</v>
      </c>
      <c r="Q90" s="54"/>
      <c r="R90" s="54"/>
      <c r="S90" s="66">
        <v>8</v>
      </c>
      <c r="T90" s="41" t="s">
        <v>398</v>
      </c>
      <c r="Z90" s="43">
        <v>3</v>
      </c>
      <c r="AA90" s="43">
        <v>1</v>
      </c>
      <c r="AB90" s="43">
        <v>0</v>
      </c>
      <c r="AC90" s="43">
        <f t="shared" ref="AC90" si="34">+AA90+AB90</f>
        <v>1</v>
      </c>
      <c r="AD90" s="43">
        <v>0</v>
      </c>
      <c r="AF90" s="66">
        <v>8.5</v>
      </c>
      <c r="AG90" s="41" t="s">
        <v>428</v>
      </c>
      <c r="AM90" s="43">
        <v>2</v>
      </c>
      <c r="AN90" s="43">
        <v>0</v>
      </c>
      <c r="AO90" s="43">
        <v>0</v>
      </c>
      <c r="AP90" s="43">
        <f t="shared" si="33"/>
        <v>0</v>
      </c>
      <c r="AQ90" s="43">
        <v>0</v>
      </c>
      <c r="AR90" s="54"/>
    </row>
    <row r="91" spans="1:44" ht="15.75" customHeight="1" x14ac:dyDescent="0.25">
      <c r="A91" s="46"/>
      <c r="C91" s="18"/>
      <c r="D91" s="47" t="s">
        <v>72</v>
      </c>
      <c r="E91" s="47"/>
      <c r="F91" s="47"/>
      <c r="G91" s="47" t="s">
        <v>306</v>
      </c>
      <c r="H91" s="48"/>
      <c r="I91" s="58">
        <v>9</v>
      </c>
      <c r="J91" s="93">
        <v>5</v>
      </c>
      <c r="K91" s="93">
        <v>5</v>
      </c>
      <c r="L91" s="136">
        <f t="shared" si="29"/>
        <v>10</v>
      </c>
      <c r="M91" s="93">
        <v>0</v>
      </c>
      <c r="Q91" s="54"/>
      <c r="R91" s="54"/>
      <c r="S91" s="66">
        <v>7</v>
      </c>
      <c r="T91" s="41" t="s">
        <v>422</v>
      </c>
      <c r="Z91" s="43">
        <v>2</v>
      </c>
      <c r="AA91" s="43">
        <v>0</v>
      </c>
      <c r="AB91" s="43">
        <v>1</v>
      </c>
      <c r="AC91" s="43">
        <f>+AA91+AB91</f>
        <v>1</v>
      </c>
      <c r="AD91" s="43">
        <v>0</v>
      </c>
      <c r="AF91" s="66">
        <v>7</v>
      </c>
      <c r="AG91" s="41" t="s">
        <v>298</v>
      </c>
      <c r="AH91" s="18"/>
      <c r="AI91" s="18"/>
      <c r="AJ91" s="18"/>
      <c r="AK91" s="18"/>
      <c r="AL91" s="18"/>
      <c r="AM91" s="43">
        <v>4</v>
      </c>
      <c r="AN91" s="43">
        <v>0</v>
      </c>
      <c r="AO91" s="43">
        <v>0</v>
      </c>
      <c r="AP91" s="43">
        <f t="shared" ref="AP91:AP96" si="35">+AN91+AO91</f>
        <v>0</v>
      </c>
      <c r="AQ91" s="43">
        <v>0</v>
      </c>
      <c r="AR91" s="54"/>
    </row>
    <row r="92" spans="1:44" ht="15.75" customHeight="1" x14ac:dyDescent="0.25">
      <c r="A92" s="46"/>
      <c r="C92" s="18"/>
      <c r="D92" s="47" t="s">
        <v>161</v>
      </c>
      <c r="E92" s="47"/>
      <c r="F92" s="47"/>
      <c r="G92" s="47" t="s">
        <v>177</v>
      </c>
      <c r="H92" s="48"/>
      <c r="I92" s="58">
        <v>11</v>
      </c>
      <c r="J92" s="93">
        <v>3</v>
      </c>
      <c r="K92" s="93">
        <v>6</v>
      </c>
      <c r="L92" s="136">
        <f t="shared" si="29"/>
        <v>9</v>
      </c>
      <c r="M92" s="93">
        <v>0</v>
      </c>
      <c r="Q92" s="54"/>
      <c r="R92" s="54"/>
      <c r="S92" s="66">
        <v>7.5</v>
      </c>
      <c r="T92" s="41" t="s">
        <v>396</v>
      </c>
      <c r="Z92" s="43">
        <v>1</v>
      </c>
      <c r="AA92" s="43">
        <v>0</v>
      </c>
      <c r="AB92" s="43">
        <v>0</v>
      </c>
      <c r="AC92" s="43">
        <f>+AA92+AB92</f>
        <v>0</v>
      </c>
      <c r="AD92" s="43">
        <v>0</v>
      </c>
      <c r="AF92" s="66">
        <v>8.5</v>
      </c>
      <c r="AG92" s="41" t="s">
        <v>297</v>
      </c>
      <c r="AM92" s="43">
        <v>1</v>
      </c>
      <c r="AN92" s="43">
        <v>0</v>
      </c>
      <c r="AO92" s="43">
        <v>0</v>
      </c>
      <c r="AP92" s="43">
        <f t="shared" si="35"/>
        <v>0</v>
      </c>
      <c r="AQ92" s="43">
        <v>0</v>
      </c>
      <c r="AR92" s="54"/>
    </row>
    <row r="93" spans="1:44" ht="15.75" customHeight="1" x14ac:dyDescent="0.25">
      <c r="A93" s="46"/>
      <c r="C93" s="18"/>
      <c r="D93" s="47" t="s">
        <v>43</v>
      </c>
      <c r="E93" s="47"/>
      <c r="F93" s="47"/>
      <c r="G93" s="47" t="s">
        <v>307</v>
      </c>
      <c r="H93" s="48"/>
      <c r="I93" s="58">
        <v>10</v>
      </c>
      <c r="J93" s="93">
        <v>3</v>
      </c>
      <c r="K93" s="93">
        <v>6</v>
      </c>
      <c r="L93" s="136">
        <f t="shared" si="29"/>
        <v>9</v>
      </c>
      <c r="M93" s="93">
        <v>0</v>
      </c>
      <c r="Q93" s="54"/>
      <c r="R93" s="54"/>
      <c r="S93" s="66">
        <v>6.5</v>
      </c>
      <c r="T93" s="41" t="s">
        <v>242</v>
      </c>
      <c r="U93" s="18"/>
      <c r="V93" s="18"/>
      <c r="W93" s="18"/>
      <c r="X93" s="18"/>
      <c r="Y93" s="18"/>
      <c r="Z93" s="43">
        <v>9</v>
      </c>
      <c r="AA93" s="43">
        <v>2</v>
      </c>
      <c r="AB93" s="43">
        <v>2</v>
      </c>
      <c r="AC93" s="43">
        <f>+AA93+AB93</f>
        <v>4</v>
      </c>
      <c r="AD93" s="43">
        <v>0</v>
      </c>
      <c r="AF93" s="66">
        <v>7.5</v>
      </c>
      <c r="AG93" s="41" t="s">
        <v>407</v>
      </c>
      <c r="AM93" s="43">
        <v>1</v>
      </c>
      <c r="AN93" s="43">
        <v>0</v>
      </c>
      <c r="AO93" s="43">
        <v>0</v>
      </c>
      <c r="AP93" s="43">
        <f t="shared" si="35"/>
        <v>0</v>
      </c>
      <c r="AQ93" s="43">
        <v>0</v>
      </c>
      <c r="AR93" s="54"/>
    </row>
    <row r="94" spans="1:44" ht="15.75" customHeight="1" x14ac:dyDescent="0.25">
      <c r="A94" s="46"/>
      <c r="C94" s="18"/>
      <c r="D94" s="47" t="s">
        <v>188</v>
      </c>
      <c r="E94" s="47"/>
      <c r="F94" s="47"/>
      <c r="G94" s="47" t="s">
        <v>308</v>
      </c>
      <c r="H94" s="48"/>
      <c r="I94" s="58">
        <v>11</v>
      </c>
      <c r="J94" s="93">
        <v>2</v>
      </c>
      <c r="K94" s="93">
        <v>7</v>
      </c>
      <c r="L94" s="136">
        <f t="shared" si="29"/>
        <v>9</v>
      </c>
      <c r="M94" s="93">
        <v>0</v>
      </c>
      <c r="Q94" s="54"/>
      <c r="R94" s="54"/>
      <c r="S94" s="66">
        <v>8</v>
      </c>
      <c r="T94" s="41" t="s">
        <v>458</v>
      </c>
      <c r="Z94" s="43">
        <v>2</v>
      </c>
      <c r="AA94" s="43">
        <v>1</v>
      </c>
      <c r="AB94" s="43">
        <v>0</v>
      </c>
      <c r="AC94" s="43">
        <f t="shared" ref="AC94:AC95" si="36">+AA94+AB94</f>
        <v>1</v>
      </c>
      <c r="AD94" s="43">
        <v>0</v>
      </c>
      <c r="AF94" s="66">
        <v>6</v>
      </c>
      <c r="AG94" s="41" t="s">
        <v>163</v>
      </c>
      <c r="AH94" s="18"/>
      <c r="AI94" s="18"/>
      <c r="AJ94" s="18"/>
      <c r="AK94" s="18"/>
      <c r="AL94" s="18"/>
      <c r="AM94" s="43">
        <v>2</v>
      </c>
      <c r="AN94" s="43">
        <v>0</v>
      </c>
      <c r="AO94" s="43">
        <v>1</v>
      </c>
      <c r="AP94" s="43">
        <f t="shared" si="35"/>
        <v>1</v>
      </c>
      <c r="AQ94" s="43">
        <v>0</v>
      </c>
      <c r="AR94" s="54"/>
    </row>
    <row r="95" spans="1:44" ht="15.75" customHeight="1" x14ac:dyDescent="0.25">
      <c r="A95" s="46"/>
      <c r="C95" s="18"/>
      <c r="D95" s="47" t="s">
        <v>96</v>
      </c>
      <c r="E95" s="47"/>
      <c r="F95" s="47"/>
      <c r="G95" s="47" t="s">
        <v>179</v>
      </c>
      <c r="H95" s="48"/>
      <c r="I95" s="58">
        <v>8</v>
      </c>
      <c r="J95" s="93">
        <v>1</v>
      </c>
      <c r="K95" s="93">
        <v>8</v>
      </c>
      <c r="L95" s="136">
        <f t="shared" si="29"/>
        <v>9</v>
      </c>
      <c r="M95" s="93">
        <v>0</v>
      </c>
      <c r="Q95" s="54"/>
      <c r="R95" s="54"/>
      <c r="S95" s="66">
        <v>8.5</v>
      </c>
      <c r="T95" s="41" t="s">
        <v>480</v>
      </c>
      <c r="Z95" s="43">
        <v>2</v>
      </c>
      <c r="AA95" s="43">
        <v>1</v>
      </c>
      <c r="AB95" s="43">
        <v>2</v>
      </c>
      <c r="AC95" s="43">
        <f t="shared" si="36"/>
        <v>3</v>
      </c>
      <c r="AD95" s="43">
        <v>0</v>
      </c>
      <c r="AF95" s="66">
        <v>9</v>
      </c>
      <c r="AG95" s="41" t="s">
        <v>497</v>
      </c>
      <c r="AM95" s="43">
        <v>1</v>
      </c>
      <c r="AN95" s="43">
        <v>1</v>
      </c>
      <c r="AO95" s="43">
        <v>0</v>
      </c>
      <c r="AP95" s="43">
        <f t="shared" si="35"/>
        <v>1</v>
      </c>
      <c r="AQ95" s="43">
        <v>0</v>
      </c>
      <c r="AR95" s="54"/>
    </row>
    <row r="96" spans="1:44" ht="15.75" customHeight="1" x14ac:dyDescent="0.25">
      <c r="A96" s="46"/>
      <c r="C96" s="18"/>
      <c r="D96" s="47" t="s">
        <v>44</v>
      </c>
      <c r="E96" s="47"/>
      <c r="F96" s="47"/>
      <c r="G96" s="47" t="s">
        <v>309</v>
      </c>
      <c r="H96" s="48"/>
      <c r="I96" s="58">
        <v>11</v>
      </c>
      <c r="J96" s="93">
        <v>2</v>
      </c>
      <c r="K96" s="93">
        <v>6</v>
      </c>
      <c r="L96" s="136">
        <f t="shared" si="29"/>
        <v>8</v>
      </c>
      <c r="M96" s="93">
        <v>0</v>
      </c>
      <c r="Q96" s="54"/>
      <c r="R96" s="54"/>
      <c r="S96" s="66">
        <v>7</v>
      </c>
      <c r="T96" s="41" t="s">
        <v>266</v>
      </c>
      <c r="U96" s="18"/>
      <c r="V96" s="18"/>
      <c r="W96" s="18"/>
      <c r="X96" s="18"/>
      <c r="Y96" s="18"/>
      <c r="Z96" s="43">
        <v>1</v>
      </c>
      <c r="AA96" s="43">
        <v>0</v>
      </c>
      <c r="AB96" s="43">
        <v>2</v>
      </c>
      <c r="AC96" s="43">
        <f>+AA96+AB96</f>
        <v>2</v>
      </c>
      <c r="AD96" s="43">
        <v>0</v>
      </c>
      <c r="AF96" s="66">
        <v>6.5</v>
      </c>
      <c r="AG96" s="41" t="s">
        <v>171</v>
      </c>
      <c r="AM96" s="43">
        <v>9</v>
      </c>
      <c r="AN96" s="43">
        <v>1</v>
      </c>
      <c r="AO96" s="43">
        <v>1</v>
      </c>
      <c r="AP96" s="43">
        <f t="shared" si="35"/>
        <v>2</v>
      </c>
      <c r="AQ96" s="43">
        <v>0</v>
      </c>
      <c r="AR96" s="54"/>
    </row>
    <row r="97" spans="1:44" ht="15.75" customHeight="1" thickBot="1" x14ac:dyDescent="0.3">
      <c r="A97" s="46"/>
      <c r="C97" s="18"/>
      <c r="D97" s="47" t="s">
        <v>57</v>
      </c>
      <c r="E97" s="47"/>
      <c r="F97" s="47"/>
      <c r="G97" s="47" t="s">
        <v>179</v>
      </c>
      <c r="H97" s="48"/>
      <c r="I97" s="58">
        <v>11</v>
      </c>
      <c r="J97" s="93">
        <v>1</v>
      </c>
      <c r="K97" s="93">
        <v>7</v>
      </c>
      <c r="L97" s="136">
        <f t="shared" si="29"/>
        <v>8</v>
      </c>
      <c r="M97" s="93">
        <v>0</v>
      </c>
      <c r="Q97" s="54"/>
      <c r="R97" s="54"/>
      <c r="S97" s="66">
        <v>9</v>
      </c>
      <c r="T97" s="41" t="s">
        <v>431</v>
      </c>
      <c r="Z97" s="43">
        <v>4</v>
      </c>
      <c r="AA97" s="43">
        <v>1</v>
      </c>
      <c r="AB97" s="43">
        <v>1</v>
      </c>
      <c r="AC97" s="43">
        <f t="shared" ref="AC97" si="37">+AA97+AB97</f>
        <v>2</v>
      </c>
      <c r="AD97" s="43">
        <v>0</v>
      </c>
      <c r="AF97" s="66">
        <v>6</v>
      </c>
      <c r="AG97" s="41" t="s">
        <v>459</v>
      </c>
      <c r="AM97" s="43">
        <v>2</v>
      </c>
      <c r="AN97" s="43">
        <v>0</v>
      </c>
      <c r="AO97" s="43">
        <v>0</v>
      </c>
      <c r="AP97" s="43">
        <f t="shared" ref="AP97" si="38">+AN97+AO97</f>
        <v>0</v>
      </c>
      <c r="AQ97" s="43">
        <v>0</v>
      </c>
      <c r="AR97" s="54"/>
    </row>
    <row r="98" spans="1:44" ht="15.75" customHeight="1" x14ac:dyDescent="0.25">
      <c r="A98" s="46"/>
      <c r="C98" s="18"/>
      <c r="D98" s="47" t="s">
        <v>143</v>
      </c>
      <c r="E98" s="47"/>
      <c r="F98" s="47"/>
      <c r="G98" s="47" t="s">
        <v>177</v>
      </c>
      <c r="H98" s="48"/>
      <c r="I98" s="58">
        <v>7</v>
      </c>
      <c r="J98" s="93">
        <v>5</v>
      </c>
      <c r="K98" s="93">
        <v>2</v>
      </c>
      <c r="L98" s="136">
        <f t="shared" si="29"/>
        <v>7</v>
      </c>
      <c r="M98" s="93">
        <v>0</v>
      </c>
      <c r="Q98" s="54"/>
      <c r="R98" s="54"/>
      <c r="S98" s="82"/>
      <c r="T98" s="83" t="s">
        <v>164</v>
      </c>
      <c r="U98" s="22"/>
      <c r="V98" s="22"/>
      <c r="W98" s="22"/>
      <c r="X98" s="22"/>
      <c r="Y98" s="22"/>
      <c r="Z98" s="68">
        <f>SUM(Z77:Z97)</f>
        <v>63</v>
      </c>
      <c r="AA98" s="68">
        <f t="shared" ref="AA98:AD98" si="39">SUM(AA77:AA97)</f>
        <v>22</v>
      </c>
      <c r="AB98" s="68">
        <f t="shared" si="39"/>
        <v>20</v>
      </c>
      <c r="AC98" s="68">
        <f t="shared" si="39"/>
        <v>42</v>
      </c>
      <c r="AD98" s="68">
        <f t="shared" si="39"/>
        <v>6</v>
      </c>
      <c r="AF98" s="82"/>
      <c r="AG98" s="83" t="s">
        <v>164</v>
      </c>
      <c r="AH98" s="22"/>
      <c r="AI98" s="22"/>
      <c r="AJ98" s="22"/>
      <c r="AK98" s="22"/>
      <c r="AL98" s="22"/>
      <c r="AM98" s="68">
        <f>SUM(AM77:AM97)</f>
        <v>75</v>
      </c>
      <c r="AN98" s="68">
        <f>SUM(AN77:AN97)</f>
        <v>22</v>
      </c>
      <c r="AO98" s="68">
        <f>SUM(AO77:AO97)</f>
        <v>13</v>
      </c>
      <c r="AP98" s="68">
        <f>SUM(AP77:AP97)</f>
        <v>35</v>
      </c>
      <c r="AQ98" s="68">
        <f>SUM(AQ77:AQ97)</f>
        <v>14</v>
      </c>
      <c r="AR98" s="54"/>
    </row>
    <row r="99" spans="1:44" ht="15.75" customHeight="1" x14ac:dyDescent="0.25">
      <c r="A99" s="46"/>
      <c r="C99" s="18"/>
      <c r="D99" s="47" t="s">
        <v>48</v>
      </c>
      <c r="E99" s="47"/>
      <c r="F99" s="47"/>
      <c r="G99" s="47" t="s">
        <v>308</v>
      </c>
      <c r="H99" s="48"/>
      <c r="I99" s="58">
        <v>8</v>
      </c>
      <c r="J99" s="93">
        <v>2</v>
      </c>
      <c r="K99" s="93">
        <v>5</v>
      </c>
      <c r="L99" s="136">
        <f t="shared" si="29"/>
        <v>7</v>
      </c>
      <c r="M99" s="93">
        <v>0</v>
      </c>
      <c r="Q99" s="54"/>
      <c r="R99" s="54"/>
      <c r="T99" s="76" t="s">
        <v>159</v>
      </c>
      <c r="Z99" s="58">
        <f>+Z98+AM98</f>
        <v>138</v>
      </c>
      <c r="AA99" s="58">
        <f>+AA98+AN98</f>
        <v>44</v>
      </c>
      <c r="AB99" s="58">
        <f>+AB98+AO98</f>
        <v>33</v>
      </c>
      <c r="AC99" s="58">
        <f>+AC98+AP98</f>
        <v>77</v>
      </c>
      <c r="AD99" s="58">
        <f>+AD98+AQ98</f>
        <v>20</v>
      </c>
      <c r="AE99" s="1"/>
      <c r="AR99" s="54"/>
    </row>
    <row r="100" spans="1:44" ht="15.75" customHeight="1" x14ac:dyDescent="0.25">
      <c r="A100" s="46"/>
      <c r="C100" s="18"/>
      <c r="D100" s="47" t="s">
        <v>49</v>
      </c>
      <c r="E100" s="47"/>
      <c r="F100" s="47"/>
      <c r="G100" s="47" t="s">
        <v>179</v>
      </c>
      <c r="H100" s="48"/>
      <c r="I100" s="58">
        <v>11</v>
      </c>
      <c r="J100" s="93">
        <v>1</v>
      </c>
      <c r="K100" s="93">
        <v>6</v>
      </c>
      <c r="L100" s="136">
        <f t="shared" si="29"/>
        <v>7</v>
      </c>
      <c r="M100" s="93">
        <v>2</v>
      </c>
      <c r="Q100" s="54"/>
      <c r="R100" s="54"/>
      <c r="AR100" s="54"/>
    </row>
    <row r="101" spans="1:44" ht="15.75" customHeight="1" thickBot="1" x14ac:dyDescent="0.3">
      <c r="A101" s="46"/>
      <c r="C101" s="18"/>
      <c r="D101" s="47" t="s">
        <v>81</v>
      </c>
      <c r="E101" s="47"/>
      <c r="F101" s="47"/>
      <c r="G101" s="47" t="s">
        <v>308</v>
      </c>
      <c r="H101" s="48"/>
      <c r="I101" s="58">
        <v>6</v>
      </c>
      <c r="J101" s="93">
        <v>0</v>
      </c>
      <c r="K101" s="93">
        <v>7</v>
      </c>
      <c r="L101" s="136">
        <f t="shared" si="29"/>
        <v>7</v>
      </c>
      <c r="M101" s="93">
        <v>0</v>
      </c>
      <c r="Q101" s="54"/>
      <c r="R101" s="54"/>
      <c r="S101" s="67" t="s">
        <v>310</v>
      </c>
      <c r="T101" s="67" t="s">
        <v>313</v>
      </c>
      <c r="U101" s="67"/>
      <c r="V101" s="149"/>
      <c r="W101" s="149"/>
      <c r="X101" s="149"/>
      <c r="Y101" s="149"/>
      <c r="Z101" s="149" t="s">
        <v>4</v>
      </c>
      <c r="AA101" s="149" t="s">
        <v>30</v>
      </c>
      <c r="AB101" s="149" t="s">
        <v>31</v>
      </c>
      <c r="AC101" s="149" t="s">
        <v>32</v>
      </c>
      <c r="AD101" s="149" t="s">
        <v>3</v>
      </c>
      <c r="AF101" s="67" t="s">
        <v>310</v>
      </c>
      <c r="AG101" s="67" t="s">
        <v>313</v>
      </c>
      <c r="AH101" s="67"/>
      <c r="AI101" s="149"/>
      <c r="AJ101" s="149"/>
      <c r="AK101" s="149"/>
      <c r="AL101" s="149"/>
      <c r="AM101" s="149" t="s">
        <v>4</v>
      </c>
      <c r="AN101" s="149" t="s">
        <v>30</v>
      </c>
      <c r="AO101" s="149" t="s">
        <v>31</v>
      </c>
      <c r="AP101" s="149" t="s">
        <v>32</v>
      </c>
      <c r="AQ101" s="149" t="s">
        <v>3</v>
      </c>
      <c r="AR101" s="54"/>
    </row>
    <row r="102" spans="1:44" ht="15.75" customHeight="1" x14ac:dyDescent="0.25">
      <c r="A102" s="46"/>
      <c r="C102" s="18"/>
      <c r="D102" s="47" t="s">
        <v>154</v>
      </c>
      <c r="E102" s="47"/>
      <c r="F102" s="47"/>
      <c r="G102" s="47" t="s">
        <v>309</v>
      </c>
      <c r="H102" s="48"/>
      <c r="I102" s="58">
        <v>11</v>
      </c>
      <c r="J102" s="93">
        <v>0</v>
      </c>
      <c r="K102" s="93">
        <v>7</v>
      </c>
      <c r="L102" s="136">
        <f t="shared" si="29"/>
        <v>7</v>
      </c>
      <c r="M102" s="93">
        <v>0</v>
      </c>
      <c r="Q102" s="54"/>
      <c r="R102" s="54"/>
      <c r="S102" s="66">
        <v>8</v>
      </c>
      <c r="T102" s="41" t="s">
        <v>45</v>
      </c>
      <c r="Z102" s="43">
        <v>1</v>
      </c>
      <c r="AA102" s="43">
        <v>1</v>
      </c>
      <c r="AB102" s="43">
        <v>0</v>
      </c>
      <c r="AC102" s="43">
        <f t="shared" ref="AC102:AC107" si="40">+AA102+AB102</f>
        <v>1</v>
      </c>
      <c r="AD102" s="43">
        <v>0</v>
      </c>
      <c r="AF102" s="66">
        <v>9.5</v>
      </c>
      <c r="AG102" s="41" t="s">
        <v>166</v>
      </c>
      <c r="AM102" s="43">
        <v>1</v>
      </c>
      <c r="AN102" s="43">
        <v>2</v>
      </c>
      <c r="AO102" s="43">
        <v>1</v>
      </c>
      <c r="AP102" s="43">
        <f t="shared" ref="AP102:AP107" si="41">+AN102+AO102</f>
        <v>3</v>
      </c>
      <c r="AQ102" s="43">
        <v>0</v>
      </c>
      <c r="AR102" s="54"/>
    </row>
    <row r="103" spans="1:44" ht="15.75" customHeight="1" x14ac:dyDescent="0.25">
      <c r="A103" s="46"/>
      <c r="C103" s="18"/>
      <c r="D103" s="47"/>
      <c r="E103" s="47"/>
      <c r="F103" s="47"/>
      <c r="G103" s="47"/>
      <c r="H103" s="48"/>
      <c r="I103" s="58"/>
      <c r="J103" s="93"/>
      <c r="K103" s="93"/>
      <c r="L103" s="58"/>
      <c r="M103" s="93"/>
      <c r="Q103" s="54"/>
      <c r="R103" s="54"/>
      <c r="S103" s="94">
        <v>7</v>
      </c>
      <c r="T103" s="47" t="s">
        <v>116</v>
      </c>
      <c r="U103" s="47"/>
      <c r="V103" s="47"/>
      <c r="Z103" s="43">
        <v>1</v>
      </c>
      <c r="AA103" s="43">
        <v>0</v>
      </c>
      <c r="AB103" s="43">
        <v>0</v>
      </c>
      <c r="AC103" s="43">
        <f t="shared" si="40"/>
        <v>0</v>
      </c>
      <c r="AD103" s="43">
        <v>0</v>
      </c>
      <c r="AF103" s="66">
        <v>6.5</v>
      </c>
      <c r="AG103" s="41" t="s">
        <v>83</v>
      </c>
      <c r="AM103" s="43">
        <v>1</v>
      </c>
      <c r="AN103" s="43">
        <v>0</v>
      </c>
      <c r="AO103" s="43">
        <v>1</v>
      </c>
      <c r="AP103" s="43">
        <f t="shared" si="41"/>
        <v>1</v>
      </c>
      <c r="AQ103" s="43">
        <v>0</v>
      </c>
      <c r="AR103" s="54"/>
    </row>
    <row r="104" spans="1:44" ht="15.75" customHeight="1" x14ac:dyDescent="0.25">
      <c r="A104" s="46"/>
      <c r="C104" s="18"/>
      <c r="D104" s="47"/>
      <c r="E104" s="47"/>
      <c r="F104" s="47"/>
      <c r="G104" s="47"/>
      <c r="H104" s="48"/>
      <c r="I104" s="58"/>
      <c r="J104" s="93"/>
      <c r="K104" s="93"/>
      <c r="L104" s="58"/>
      <c r="M104" s="93"/>
      <c r="Q104" s="54"/>
      <c r="R104" s="54"/>
      <c r="S104" s="66">
        <v>6.5</v>
      </c>
      <c r="T104" s="41" t="s">
        <v>82</v>
      </c>
      <c r="Z104" s="43">
        <v>1</v>
      </c>
      <c r="AA104" s="43">
        <v>0</v>
      </c>
      <c r="AB104" s="43">
        <v>0</v>
      </c>
      <c r="AC104" s="43">
        <f t="shared" si="40"/>
        <v>0</v>
      </c>
      <c r="AD104" s="43">
        <v>0</v>
      </c>
      <c r="AF104" s="66">
        <v>8</v>
      </c>
      <c r="AG104" s="41" t="s">
        <v>154</v>
      </c>
      <c r="AM104" s="43">
        <v>1</v>
      </c>
      <c r="AN104" s="43">
        <v>0</v>
      </c>
      <c r="AO104" s="43">
        <v>2</v>
      </c>
      <c r="AP104" s="43">
        <f t="shared" si="41"/>
        <v>2</v>
      </c>
      <c r="AQ104" s="43">
        <v>0</v>
      </c>
      <c r="AR104" s="54"/>
    </row>
    <row r="105" spans="1:44" ht="15.75" customHeight="1" thickBot="1" x14ac:dyDescent="0.3">
      <c r="A105" s="46"/>
      <c r="C105" s="18"/>
      <c r="D105" s="14" t="s">
        <v>147</v>
      </c>
      <c r="E105" s="14"/>
      <c r="F105" s="14"/>
      <c r="G105" s="16" t="s">
        <v>2</v>
      </c>
      <c r="H105" s="16"/>
      <c r="I105" s="16" t="s">
        <v>4</v>
      </c>
      <c r="J105" s="16" t="s">
        <v>30</v>
      </c>
      <c r="K105" s="16" t="s">
        <v>31</v>
      </c>
      <c r="L105" s="16" t="s">
        <v>32</v>
      </c>
      <c r="M105" s="153" t="s">
        <v>3</v>
      </c>
      <c r="Q105" s="54"/>
      <c r="R105" s="54"/>
      <c r="S105" s="66">
        <v>7.5</v>
      </c>
      <c r="T105" s="41" t="s">
        <v>115</v>
      </c>
      <c r="Z105" s="43">
        <v>2</v>
      </c>
      <c r="AA105" s="43">
        <v>0</v>
      </c>
      <c r="AB105" s="43">
        <v>0</v>
      </c>
      <c r="AC105" s="43">
        <f t="shared" si="40"/>
        <v>0</v>
      </c>
      <c r="AD105" s="43">
        <v>0</v>
      </c>
      <c r="AF105" s="66">
        <v>6</v>
      </c>
      <c r="AG105" s="41" t="s">
        <v>97</v>
      </c>
      <c r="AM105" s="43">
        <v>4</v>
      </c>
      <c r="AN105" s="43">
        <v>0</v>
      </c>
      <c r="AO105" s="43">
        <v>0</v>
      </c>
      <c r="AP105" s="43">
        <f t="shared" si="41"/>
        <v>0</v>
      </c>
      <c r="AQ105" s="43">
        <v>2</v>
      </c>
      <c r="AR105" s="54"/>
    </row>
    <row r="106" spans="1:44" ht="15.75" customHeight="1" x14ac:dyDescent="0.25">
      <c r="A106" s="46"/>
      <c r="C106" s="18"/>
      <c r="D106" s="41" t="s">
        <v>46</v>
      </c>
      <c r="E106" s="41"/>
      <c r="F106" s="41"/>
      <c r="G106" s="41" t="s">
        <v>177</v>
      </c>
      <c r="I106" s="58">
        <v>11</v>
      </c>
      <c r="J106" s="93">
        <v>1</v>
      </c>
      <c r="K106" s="93">
        <v>2</v>
      </c>
      <c r="L106" s="58">
        <f t="shared" ref="L106:L113" si="42">+J106+K106</f>
        <v>3</v>
      </c>
      <c r="M106" s="136">
        <v>6</v>
      </c>
      <c r="Q106" s="54"/>
      <c r="R106" s="54"/>
      <c r="S106" s="66">
        <v>6.5</v>
      </c>
      <c r="T106" s="41" t="s">
        <v>75</v>
      </c>
      <c r="Z106" s="43">
        <v>1</v>
      </c>
      <c r="AA106" s="43">
        <v>1</v>
      </c>
      <c r="AB106" s="43">
        <v>1</v>
      </c>
      <c r="AC106" s="43">
        <f t="shared" si="40"/>
        <v>2</v>
      </c>
      <c r="AD106" s="43">
        <v>0</v>
      </c>
      <c r="AF106" s="66">
        <v>6.5</v>
      </c>
      <c r="AG106" s="41" t="s">
        <v>119</v>
      </c>
      <c r="AM106" s="43">
        <v>2</v>
      </c>
      <c r="AN106" s="43">
        <v>0</v>
      </c>
      <c r="AO106" s="43">
        <v>0</v>
      </c>
      <c r="AP106" s="43">
        <f t="shared" si="41"/>
        <v>0</v>
      </c>
      <c r="AQ106" s="43">
        <v>0</v>
      </c>
      <c r="AR106" s="54"/>
    </row>
    <row r="107" spans="1:44" ht="15.75" customHeight="1" thickBot="1" x14ac:dyDescent="0.3">
      <c r="A107" s="46"/>
      <c r="C107" s="18"/>
      <c r="D107" s="47" t="s">
        <v>71</v>
      </c>
      <c r="E107" s="47"/>
      <c r="F107" s="47"/>
      <c r="G107" s="47" t="s">
        <v>17</v>
      </c>
      <c r="I107" s="58">
        <v>9</v>
      </c>
      <c r="J107" s="93">
        <v>11</v>
      </c>
      <c r="K107" s="93">
        <v>8</v>
      </c>
      <c r="L107" s="58">
        <f t="shared" si="42"/>
        <v>19</v>
      </c>
      <c r="M107" s="136">
        <v>4</v>
      </c>
      <c r="Q107" s="54"/>
      <c r="R107" s="54"/>
      <c r="S107" s="66">
        <v>6</v>
      </c>
      <c r="T107" s="41" t="s">
        <v>100</v>
      </c>
      <c r="Z107" s="43">
        <v>1</v>
      </c>
      <c r="AA107" s="43">
        <v>0</v>
      </c>
      <c r="AB107" s="43">
        <v>0</v>
      </c>
      <c r="AC107" s="43">
        <f t="shared" si="40"/>
        <v>0</v>
      </c>
      <c r="AD107" s="43">
        <v>0</v>
      </c>
      <c r="AF107" s="66">
        <v>9.5</v>
      </c>
      <c r="AG107" s="41" t="s">
        <v>91</v>
      </c>
      <c r="AM107" s="43">
        <v>1</v>
      </c>
      <c r="AN107" s="43">
        <v>0</v>
      </c>
      <c r="AO107" s="43">
        <v>1</v>
      </c>
      <c r="AP107" s="43">
        <f t="shared" si="41"/>
        <v>1</v>
      </c>
      <c r="AQ107" s="43">
        <v>2</v>
      </c>
      <c r="AR107" s="54"/>
    </row>
    <row r="108" spans="1:44" ht="15.75" customHeight="1" x14ac:dyDescent="0.25">
      <c r="A108" s="46"/>
      <c r="C108" s="18"/>
      <c r="D108" s="47" t="s">
        <v>165</v>
      </c>
      <c r="E108" s="47"/>
      <c r="F108" s="47"/>
      <c r="G108" s="47" t="s">
        <v>308</v>
      </c>
      <c r="I108" s="58">
        <v>10</v>
      </c>
      <c r="J108" s="93">
        <v>11</v>
      </c>
      <c r="K108" s="93">
        <v>8</v>
      </c>
      <c r="L108" s="58">
        <f t="shared" si="42"/>
        <v>19</v>
      </c>
      <c r="M108" s="136">
        <v>4</v>
      </c>
      <c r="Q108" s="54"/>
      <c r="R108" s="54"/>
      <c r="S108" s="82"/>
      <c r="T108" s="83" t="s">
        <v>164</v>
      </c>
      <c r="U108" s="22"/>
      <c r="V108" s="22"/>
      <c r="W108" s="22"/>
      <c r="X108" s="22"/>
      <c r="Y108" s="22"/>
      <c r="Z108" s="68">
        <f>SUM(Z102:Z107)</f>
        <v>7</v>
      </c>
      <c r="AA108" s="68">
        <f>SUM(AA102:AA107)</f>
        <v>2</v>
      </c>
      <c r="AB108" s="68">
        <f>SUM(AB102:AB107)</f>
        <v>1</v>
      </c>
      <c r="AC108" s="68">
        <f>SUM(AC102:AC107)</f>
        <v>3</v>
      </c>
      <c r="AD108" s="68">
        <f>SUM(AD102:AD107)</f>
        <v>0</v>
      </c>
      <c r="AF108" s="82"/>
      <c r="AG108" s="83" t="s">
        <v>164</v>
      </c>
      <c r="AH108" s="22"/>
      <c r="AI108" s="22"/>
      <c r="AJ108" s="22"/>
      <c r="AK108" s="22"/>
      <c r="AL108" s="22"/>
      <c r="AM108" s="68">
        <f>SUM(AM102:AM107)</f>
        <v>10</v>
      </c>
      <c r="AN108" s="68">
        <f t="shared" ref="AN108:AQ108" si="43">SUM(AN102:AN107)</f>
        <v>2</v>
      </c>
      <c r="AO108" s="68">
        <f t="shared" si="43"/>
        <v>5</v>
      </c>
      <c r="AP108" s="68">
        <f t="shared" si="43"/>
        <v>7</v>
      </c>
      <c r="AQ108" s="68">
        <f t="shared" si="43"/>
        <v>4</v>
      </c>
      <c r="AR108" s="54"/>
    </row>
    <row r="109" spans="1:44" ht="15.75" customHeight="1" x14ac:dyDescent="0.25">
      <c r="A109" s="46"/>
      <c r="C109" s="18"/>
      <c r="D109" s="47" t="s">
        <v>112</v>
      </c>
      <c r="E109" s="47"/>
      <c r="F109" s="47"/>
      <c r="G109" s="47" t="s">
        <v>309</v>
      </c>
      <c r="I109" s="58">
        <v>10</v>
      </c>
      <c r="J109" s="93">
        <v>8</v>
      </c>
      <c r="K109" s="93">
        <v>4</v>
      </c>
      <c r="L109" s="58">
        <f t="shared" si="42"/>
        <v>12</v>
      </c>
      <c r="M109" s="136">
        <v>4</v>
      </c>
      <c r="Q109" s="54"/>
      <c r="R109" s="54"/>
      <c r="T109" s="76" t="s">
        <v>160</v>
      </c>
      <c r="U109" s="86"/>
      <c r="V109" s="86"/>
      <c r="W109" s="86"/>
      <c r="X109" s="86"/>
      <c r="Y109" s="86"/>
      <c r="Z109" s="58">
        <f>+Z108+AM108</f>
        <v>17</v>
      </c>
      <c r="AA109" s="58">
        <f>+AA108+AN108</f>
        <v>4</v>
      </c>
      <c r="AB109" s="58">
        <f>+AB108+AO108</f>
        <v>6</v>
      </c>
      <c r="AC109" s="58">
        <f>+AC108+AP108</f>
        <v>10</v>
      </c>
      <c r="AD109" s="58">
        <f>+AD108+AQ108</f>
        <v>4</v>
      </c>
      <c r="AR109" s="54"/>
    </row>
    <row r="110" spans="1:44" ht="15.75" customHeight="1" x14ac:dyDescent="0.25">
      <c r="A110" s="46"/>
      <c r="C110" s="18"/>
      <c r="D110" s="47" t="s">
        <v>153</v>
      </c>
      <c r="E110" s="47"/>
      <c r="F110" s="47"/>
      <c r="G110" s="47" t="s">
        <v>17</v>
      </c>
      <c r="I110" s="58">
        <v>10</v>
      </c>
      <c r="J110" s="93">
        <v>0</v>
      </c>
      <c r="K110" s="93">
        <v>3</v>
      </c>
      <c r="L110" s="58">
        <f t="shared" si="42"/>
        <v>3</v>
      </c>
      <c r="M110" s="136">
        <v>4</v>
      </c>
      <c r="Q110" s="54"/>
      <c r="R110" s="54"/>
      <c r="S110" s="66"/>
      <c r="T110" s="41"/>
      <c r="Z110" s="43"/>
      <c r="AA110" s="43"/>
      <c r="AB110" s="43"/>
      <c r="AC110" s="43"/>
      <c r="AD110" s="43"/>
      <c r="AR110" s="54"/>
    </row>
    <row r="111" spans="1:44" ht="15.75" customHeight="1" x14ac:dyDescent="0.25">
      <c r="A111" s="46"/>
      <c r="C111" s="18"/>
      <c r="D111" s="47" t="s">
        <v>111</v>
      </c>
      <c r="E111" s="47"/>
      <c r="F111" s="47"/>
      <c r="G111" s="47" t="s">
        <v>179</v>
      </c>
      <c r="I111" s="58">
        <v>10</v>
      </c>
      <c r="J111" s="93">
        <v>0</v>
      </c>
      <c r="K111" s="93">
        <v>2</v>
      </c>
      <c r="L111" s="58">
        <f t="shared" si="42"/>
        <v>2</v>
      </c>
      <c r="M111" s="136">
        <v>4</v>
      </c>
      <c r="Q111" s="54"/>
      <c r="R111" s="54"/>
      <c r="S111" s="66"/>
      <c r="T111" s="41" t="s">
        <v>159</v>
      </c>
      <c r="U111" s="18"/>
      <c r="V111" s="18"/>
      <c r="W111" s="18"/>
      <c r="X111" s="18"/>
      <c r="Y111" s="18"/>
      <c r="Z111" s="43">
        <f>+Z99+Z109</f>
        <v>155</v>
      </c>
      <c r="AA111" s="43">
        <f>+AA99+AA109</f>
        <v>48</v>
      </c>
      <c r="AB111" s="43">
        <f>+AB99+AB109</f>
        <v>39</v>
      </c>
      <c r="AC111" s="43">
        <f>+AC99+AC109</f>
        <v>87</v>
      </c>
      <c r="AD111" s="43">
        <f>+AD99+AD109</f>
        <v>24</v>
      </c>
      <c r="AR111" s="54"/>
    </row>
    <row r="112" spans="1:44" ht="15.75" customHeight="1" x14ac:dyDescent="0.25">
      <c r="A112" s="46"/>
      <c r="D112" s="47" t="s">
        <v>55</v>
      </c>
      <c r="E112" s="47"/>
      <c r="F112" s="47"/>
      <c r="G112" s="47" t="s">
        <v>21</v>
      </c>
      <c r="I112" s="58">
        <v>11</v>
      </c>
      <c r="J112" s="93">
        <v>3</v>
      </c>
      <c r="K112" s="93">
        <v>2</v>
      </c>
      <c r="L112" s="58">
        <f t="shared" si="42"/>
        <v>5</v>
      </c>
      <c r="M112" s="136">
        <v>4</v>
      </c>
      <c r="Q112" s="54"/>
      <c r="R112" s="54"/>
      <c r="S112" s="66"/>
      <c r="T112" s="41" t="s">
        <v>144</v>
      </c>
      <c r="U112" s="18"/>
      <c r="V112" s="18"/>
      <c r="W112" s="18"/>
      <c r="X112" s="18"/>
      <c r="Y112" s="18"/>
      <c r="Z112" s="43">
        <f>+Z15+Z27+Z39+Z51+AM15+AM27+AM39+AM51</f>
        <v>155</v>
      </c>
      <c r="AA112" s="43">
        <f>+AA15+AA27+AA39+AA51+AN15+AN27+AN39+AN51</f>
        <v>48</v>
      </c>
      <c r="AB112" s="43">
        <f>+AB15+AB27+AB39+AB51+AO15+AO27+AO39+AO51</f>
        <v>39</v>
      </c>
      <c r="AC112" s="43">
        <f>+AC15+AC27+AC39+AC51+AP15+AP27+AP39+AP51</f>
        <v>87</v>
      </c>
      <c r="AD112" s="43">
        <f>+AD15+AD27+AD39+AD51+AQ15+AQ27+AQ39+AQ51</f>
        <v>24</v>
      </c>
      <c r="AP112" s="43"/>
      <c r="AQ112" s="43"/>
      <c r="AR112" s="54"/>
    </row>
    <row r="113" spans="1:44" ht="15.75" customHeight="1" x14ac:dyDescent="0.25">
      <c r="A113" s="46"/>
      <c r="D113" s="47" t="s">
        <v>41</v>
      </c>
      <c r="E113" s="47"/>
      <c r="F113" s="47"/>
      <c r="G113" s="47" t="s">
        <v>21</v>
      </c>
      <c r="I113" s="58">
        <v>11</v>
      </c>
      <c r="J113" s="93">
        <v>0</v>
      </c>
      <c r="K113" s="93">
        <v>3</v>
      </c>
      <c r="L113" s="58">
        <f t="shared" si="42"/>
        <v>3</v>
      </c>
      <c r="M113" s="136">
        <v>4</v>
      </c>
      <c r="Q113" s="54"/>
      <c r="R113" s="54"/>
      <c r="AR113" s="54"/>
    </row>
    <row r="114" spans="1:44" ht="15.75" customHeight="1" x14ac:dyDescent="0.25">
      <c r="A114" s="46"/>
      <c r="D114" s="41"/>
      <c r="E114" s="41"/>
      <c r="F114" s="41"/>
      <c r="G114" s="41"/>
      <c r="H114" s="18"/>
      <c r="I114" s="58"/>
      <c r="J114" s="58"/>
      <c r="K114" s="58"/>
      <c r="L114" s="58"/>
      <c r="M114" s="58"/>
      <c r="Q114" s="54"/>
      <c r="R114" s="54"/>
      <c r="AR114" s="54"/>
    </row>
    <row r="115" spans="1:44" ht="15.75" customHeight="1" x14ac:dyDescent="0.25">
      <c r="A115" s="46"/>
      <c r="Q115" s="54"/>
      <c r="R115" s="54"/>
      <c r="AR115" s="54"/>
    </row>
    <row r="116" spans="1:44" ht="15.75" customHeight="1" thickBot="1" x14ac:dyDescent="0.3">
      <c r="A116" s="46"/>
      <c r="Q116" s="54"/>
      <c r="R116" s="54"/>
      <c r="S116" s="67" t="s">
        <v>310</v>
      </c>
      <c r="T116" s="67" t="s">
        <v>314</v>
      </c>
      <c r="U116" s="67"/>
      <c r="V116" s="67"/>
      <c r="W116" s="67"/>
      <c r="X116" s="67"/>
      <c r="Y116" s="67"/>
      <c r="Z116" s="67"/>
      <c r="AA116" s="149" t="s">
        <v>4</v>
      </c>
      <c r="AB116" s="149" t="s">
        <v>8</v>
      </c>
      <c r="AC116" s="149" t="s">
        <v>9</v>
      </c>
      <c r="AD116" s="149" t="s">
        <v>10</v>
      </c>
      <c r="AE116" s="414" t="s">
        <v>129</v>
      </c>
      <c r="AF116" s="414"/>
      <c r="AG116" s="149" t="s">
        <v>3</v>
      </c>
      <c r="AH116" s="149" t="s">
        <v>130</v>
      </c>
      <c r="AI116" s="149" t="s">
        <v>5</v>
      </c>
      <c r="AJ116" s="149" t="s">
        <v>7</v>
      </c>
      <c r="AK116" s="149" t="s">
        <v>6</v>
      </c>
      <c r="AL116" s="149" t="s">
        <v>131</v>
      </c>
      <c r="AR116" s="54"/>
    </row>
    <row r="117" spans="1:44" ht="15.75" customHeight="1" x14ac:dyDescent="0.25">
      <c r="A117" s="46"/>
      <c r="Q117" s="54"/>
      <c r="R117" s="54"/>
      <c r="S117" s="118">
        <v>7.5</v>
      </c>
      <c r="T117" s="76" t="s">
        <v>327</v>
      </c>
      <c r="U117" s="76"/>
      <c r="V117" s="76"/>
      <c r="W117" s="76"/>
      <c r="X117" s="119"/>
      <c r="Y117" s="76"/>
      <c r="Z117" s="58"/>
      <c r="AA117" s="58">
        <v>1</v>
      </c>
      <c r="AB117" s="58">
        <v>1</v>
      </c>
      <c r="AC117" s="58">
        <v>0</v>
      </c>
      <c r="AD117" s="58">
        <v>0</v>
      </c>
      <c r="AE117" s="413">
        <f>(2*AB117+AD117)/(2*AA117)</f>
        <v>1</v>
      </c>
      <c r="AF117" s="413"/>
      <c r="AG117" s="58">
        <v>0</v>
      </c>
      <c r="AH117" s="58">
        <v>0</v>
      </c>
      <c r="AI117" s="58">
        <v>1</v>
      </c>
      <c r="AJ117" s="58">
        <v>0</v>
      </c>
      <c r="AK117" s="58">
        <v>0</v>
      </c>
      <c r="AL117" s="120">
        <f>+AI117/AA117</f>
        <v>1</v>
      </c>
      <c r="AR117" s="54"/>
    </row>
    <row r="118" spans="1:44" ht="15.75" customHeight="1" x14ac:dyDescent="0.25">
      <c r="A118" s="46"/>
      <c r="Q118" s="54"/>
      <c r="R118" s="54"/>
      <c r="S118" s="118">
        <v>6.5</v>
      </c>
      <c r="T118" s="76" t="s">
        <v>251</v>
      </c>
      <c r="U118" s="76"/>
      <c r="V118" s="76"/>
      <c r="W118" s="76"/>
      <c r="X118" s="119"/>
      <c r="Y118" s="76"/>
      <c r="Z118" s="58"/>
      <c r="AA118" s="58">
        <v>1</v>
      </c>
      <c r="AB118" s="58">
        <v>0</v>
      </c>
      <c r="AC118" s="58">
        <v>0</v>
      </c>
      <c r="AD118" s="58">
        <v>1</v>
      </c>
      <c r="AE118" s="411">
        <f>(2*AB118+AD118)/(2*AA118)</f>
        <v>0.5</v>
      </c>
      <c r="AF118" s="411"/>
      <c r="AG118" s="58">
        <v>0</v>
      </c>
      <c r="AH118" s="58">
        <v>0</v>
      </c>
      <c r="AI118" s="58">
        <v>3</v>
      </c>
      <c r="AJ118" s="58">
        <v>0</v>
      </c>
      <c r="AK118" s="58">
        <v>0</v>
      </c>
      <c r="AL118" s="120">
        <f>+AI118/AA118</f>
        <v>3</v>
      </c>
      <c r="AR118" s="54"/>
    </row>
    <row r="119" spans="1:44" ht="15.75" customHeight="1" x14ac:dyDescent="0.25">
      <c r="A119" s="46"/>
      <c r="Q119" s="54"/>
      <c r="R119" s="54"/>
      <c r="S119" s="118">
        <v>7.5</v>
      </c>
      <c r="T119" s="76" t="s">
        <v>16</v>
      </c>
      <c r="U119" s="76"/>
      <c r="V119" s="76"/>
      <c r="W119" s="76"/>
      <c r="X119" s="119"/>
      <c r="Y119" s="76"/>
      <c r="Z119" s="58"/>
      <c r="AA119" s="58">
        <v>1</v>
      </c>
      <c r="AB119" s="58">
        <v>1</v>
      </c>
      <c r="AC119" s="58">
        <v>0</v>
      </c>
      <c r="AD119" s="58">
        <v>0</v>
      </c>
      <c r="AE119" s="411">
        <f>(2*AB119+AD119)/(2*AA119)</f>
        <v>1</v>
      </c>
      <c r="AF119" s="411"/>
      <c r="AG119" s="58">
        <v>0</v>
      </c>
      <c r="AH119" s="58">
        <v>0</v>
      </c>
      <c r="AI119" s="58">
        <v>1</v>
      </c>
      <c r="AJ119" s="58">
        <v>0</v>
      </c>
      <c r="AK119" s="58">
        <v>0</v>
      </c>
      <c r="AL119" s="120">
        <f>+AI119/AA119</f>
        <v>1</v>
      </c>
      <c r="AR119" s="54"/>
    </row>
    <row r="120" spans="1:44" ht="15.75" customHeight="1" thickBot="1" x14ac:dyDescent="0.3">
      <c r="A120" s="46"/>
      <c r="Q120" s="54"/>
      <c r="R120" s="54"/>
      <c r="S120" s="118">
        <v>7.5</v>
      </c>
      <c r="T120" s="76" t="s">
        <v>127</v>
      </c>
      <c r="U120" s="76"/>
      <c r="V120" s="76"/>
      <c r="W120" s="76"/>
      <c r="X120" s="119"/>
      <c r="Y120" s="76"/>
      <c r="Z120" s="58"/>
      <c r="AA120" s="58">
        <v>1</v>
      </c>
      <c r="AB120" s="58">
        <v>0</v>
      </c>
      <c r="AC120" s="58">
        <v>1</v>
      </c>
      <c r="AD120" s="58">
        <v>0</v>
      </c>
      <c r="AE120" s="412">
        <f>(2*AB120+AD120)/(2*AA120)</f>
        <v>0</v>
      </c>
      <c r="AF120" s="412"/>
      <c r="AG120" s="58">
        <v>0</v>
      </c>
      <c r="AH120" s="58">
        <v>0</v>
      </c>
      <c r="AI120" s="58">
        <v>3</v>
      </c>
      <c r="AJ120" s="58">
        <v>0</v>
      </c>
      <c r="AK120" s="58">
        <v>0</v>
      </c>
      <c r="AL120" s="120">
        <f>+AI120/AA120</f>
        <v>3</v>
      </c>
      <c r="AR120" s="54"/>
    </row>
    <row r="121" spans="1:44" ht="15.75" customHeight="1" x14ac:dyDescent="0.25">
      <c r="A121" s="46"/>
      <c r="Q121" s="54"/>
      <c r="R121" s="54"/>
      <c r="S121" s="82"/>
      <c r="T121" s="84"/>
      <c r="U121" s="83" t="s">
        <v>27</v>
      </c>
      <c r="V121" s="84"/>
      <c r="W121" s="84"/>
      <c r="X121" s="84"/>
      <c r="Y121" s="83"/>
      <c r="Z121" s="68"/>
      <c r="AA121" s="68">
        <f>SUM(AA117:AA120)</f>
        <v>4</v>
      </c>
      <c r="AB121" s="68">
        <f>SUM(AB117:AB120)</f>
        <v>2</v>
      </c>
      <c r="AC121" s="68">
        <f>SUM(AC117:AC120)</f>
        <v>1</v>
      </c>
      <c r="AD121" s="68">
        <f>SUM(AD117:AD120)</f>
        <v>1</v>
      </c>
      <c r="AE121" s="413">
        <f>(2*AB121+AD121)/(2*AA121)</f>
        <v>0.625</v>
      </c>
      <c r="AF121" s="413"/>
      <c r="AG121" s="68">
        <f>SUM(AG117:AG120)</f>
        <v>0</v>
      </c>
      <c r="AH121" s="68">
        <f>SUM(AH117:AH120)</f>
        <v>0</v>
      </c>
      <c r="AI121" s="68">
        <f>SUM(AI117:AI120)</f>
        <v>8</v>
      </c>
      <c r="AJ121" s="68">
        <f>SUM(AJ117:AJ120)</f>
        <v>0</v>
      </c>
      <c r="AK121" s="68">
        <f>SUM(AK117:AK120)</f>
        <v>0</v>
      </c>
      <c r="AL121" s="85">
        <f>+AI121/AA121</f>
        <v>2</v>
      </c>
      <c r="AR121" s="54"/>
    </row>
    <row r="122" spans="1:44" ht="15.75" customHeight="1" x14ac:dyDescent="0.25">
      <c r="A122" s="46"/>
      <c r="Q122" s="54"/>
      <c r="R122" s="54"/>
      <c r="AR122" s="54"/>
    </row>
    <row r="123" spans="1:44" ht="15.75" customHeight="1" x14ac:dyDescent="0.25">
      <c r="A123" s="46"/>
      <c r="Q123" s="54"/>
      <c r="R123" s="54"/>
      <c r="AR123" s="54"/>
    </row>
    <row r="124" spans="1:44" ht="15.75" customHeight="1" x14ac:dyDescent="0.25">
      <c r="A124" s="46"/>
      <c r="Q124" s="54"/>
      <c r="R124" s="54"/>
      <c r="AR124" s="54"/>
    </row>
    <row r="125" spans="1:44" ht="15.75" customHeight="1" x14ac:dyDescent="0.25">
      <c r="A125" s="46"/>
      <c r="Q125" s="54"/>
      <c r="R125" s="54"/>
      <c r="AR125" s="54"/>
    </row>
    <row r="126" spans="1:44" ht="15.75" customHeight="1" x14ac:dyDescent="0.25">
      <c r="A126" s="46"/>
      <c r="Q126" s="54"/>
      <c r="R126" s="54"/>
      <c r="AR126" s="54"/>
    </row>
    <row r="127" spans="1:44" ht="15.75" customHeight="1" x14ac:dyDescent="0.25">
      <c r="A127" s="46"/>
      <c r="Q127" s="54"/>
      <c r="R127" s="54"/>
      <c r="AR127" s="54"/>
    </row>
    <row r="128" spans="1:44" ht="15.75" customHeight="1" x14ac:dyDescent="0.25">
      <c r="A128" s="46"/>
      <c r="Q128" s="54"/>
      <c r="R128" s="54"/>
      <c r="AR128" s="54"/>
    </row>
    <row r="129" spans="1:44" ht="15.75" customHeight="1" x14ac:dyDescent="0.25">
      <c r="A129" s="46"/>
      <c r="Q129" s="54"/>
      <c r="R129" s="54"/>
      <c r="AR129" s="54"/>
    </row>
    <row r="130" spans="1:44" ht="15.75" customHeight="1" x14ac:dyDescent="0.25">
      <c r="A130" s="46"/>
      <c r="Q130" s="54"/>
      <c r="R130" s="54"/>
      <c r="AR130" s="54"/>
    </row>
    <row r="131" spans="1:44" ht="15.75" customHeight="1" x14ac:dyDescent="0.25">
      <c r="A131" s="46"/>
      <c r="Q131" s="54"/>
      <c r="R131" s="54"/>
      <c r="AR131" s="54"/>
    </row>
    <row r="132" spans="1:44" ht="15.75" customHeight="1" x14ac:dyDescent="0.25">
      <c r="A132" s="46"/>
      <c r="Q132" s="54"/>
      <c r="R132" s="54"/>
      <c r="AR132" s="54"/>
    </row>
    <row r="133" spans="1:44" ht="15.75" customHeight="1" x14ac:dyDescent="0.25">
      <c r="A133" s="46"/>
      <c r="Q133" s="46"/>
      <c r="R133" s="46"/>
      <c r="AR133" s="46"/>
    </row>
    <row r="134" spans="1:44" ht="15.75" customHeight="1" x14ac:dyDescent="0.25">
      <c r="A134" s="46"/>
      <c r="Q134" s="46"/>
      <c r="R134" s="46"/>
      <c r="AR134" s="46"/>
    </row>
    <row r="135" spans="1:44" ht="15.75" customHeight="1" x14ac:dyDescent="0.25">
      <c r="A135" s="46"/>
      <c r="Q135" s="46"/>
      <c r="R135" s="46"/>
      <c r="AR135" s="46"/>
    </row>
    <row r="136" spans="1:44" ht="15.75" customHeight="1" x14ac:dyDescent="0.25">
      <c r="A136" s="46"/>
      <c r="Q136" s="46"/>
      <c r="R136" s="46"/>
      <c r="AR136" s="46"/>
    </row>
    <row r="137" spans="1:44" ht="15.75" customHeight="1" x14ac:dyDescent="0.25">
      <c r="A137" s="46"/>
      <c r="Q137" s="46"/>
      <c r="R137" s="46"/>
      <c r="S137" s="64"/>
      <c r="T137" s="41"/>
      <c r="U137" s="41"/>
      <c r="V137" s="41"/>
      <c r="W137" s="41"/>
      <c r="X137" s="42"/>
      <c r="Y137" s="41"/>
      <c r="Z137" s="43"/>
      <c r="AA137" s="43"/>
      <c r="AB137" s="43"/>
      <c r="AC137" s="43"/>
      <c r="AD137" s="43"/>
      <c r="AE137" s="63"/>
      <c r="AF137" s="43"/>
      <c r="AG137" s="43"/>
      <c r="AH137" s="43"/>
      <c r="AI137" s="43"/>
      <c r="AJ137" s="43"/>
      <c r="AK137" s="43"/>
      <c r="AL137" s="57"/>
      <c r="AR137" s="46"/>
    </row>
    <row r="138" spans="1:44" ht="15.75" customHeight="1" x14ac:dyDescent="0.25">
      <c r="A138" s="46"/>
      <c r="Q138" s="46"/>
      <c r="R138" s="46"/>
      <c r="S138" s="64"/>
      <c r="T138" s="41"/>
      <c r="AA138" s="43"/>
      <c r="AB138" s="43"/>
      <c r="AC138" s="43"/>
      <c r="AD138" s="43"/>
      <c r="AE138" s="63"/>
      <c r="AF138" s="43"/>
      <c r="AG138" s="43"/>
      <c r="AH138" s="43"/>
      <c r="AI138" s="43"/>
      <c r="AJ138" s="43"/>
      <c r="AK138" s="43"/>
      <c r="AL138" s="57"/>
      <c r="AR138" s="46"/>
    </row>
    <row r="139" spans="1:44" ht="15.75" customHeight="1" x14ac:dyDescent="0.25">
      <c r="A139" s="46"/>
      <c r="Q139" s="46"/>
      <c r="R139" s="46"/>
      <c r="S139" s="64"/>
      <c r="T139" s="41"/>
      <c r="U139" s="41"/>
      <c r="V139" s="41"/>
      <c r="W139" s="41"/>
      <c r="X139" s="42"/>
      <c r="Y139" s="41"/>
      <c r="Z139" s="43"/>
      <c r="AA139" s="43"/>
      <c r="AB139" s="43"/>
      <c r="AC139" s="43"/>
      <c r="AD139" s="43"/>
      <c r="AE139" s="63"/>
      <c r="AF139" s="43"/>
      <c r="AG139" s="43"/>
      <c r="AH139" s="43"/>
      <c r="AI139" s="43"/>
      <c r="AJ139" s="43"/>
      <c r="AK139" s="43"/>
      <c r="AL139" s="57"/>
      <c r="AR139" s="46"/>
    </row>
    <row r="140" spans="1:44" ht="15.75" customHeight="1" x14ac:dyDescent="0.25">
      <c r="A140" s="46"/>
      <c r="Q140" s="45"/>
      <c r="R140" s="45"/>
      <c r="AR140" s="45"/>
    </row>
    <row r="141" spans="1:44" ht="15.75" customHeight="1" x14ac:dyDescent="0.25">
      <c r="A141" s="46"/>
      <c r="Q141" s="45"/>
      <c r="R141" s="45"/>
      <c r="AR141" s="45"/>
    </row>
    <row r="142" spans="1:44" ht="15.75" customHeight="1" x14ac:dyDescent="0.25">
      <c r="A142" s="46"/>
      <c r="Q142" s="45"/>
      <c r="R142" s="45"/>
      <c r="AR142" s="45"/>
    </row>
    <row r="143" spans="1:44" ht="15.75" customHeight="1" x14ac:dyDescent="0.25">
      <c r="A143" s="46"/>
      <c r="Q143" s="45"/>
      <c r="R143" s="45"/>
      <c r="AR143" s="45"/>
    </row>
    <row r="144" spans="1:44" ht="15.75" customHeight="1" x14ac:dyDescent="0.25">
      <c r="A144" s="46"/>
      <c r="D144" s="47"/>
      <c r="E144" s="47"/>
      <c r="F144" s="47"/>
      <c r="G144" s="47"/>
      <c r="I144" s="48"/>
      <c r="J144" s="48"/>
      <c r="K144" s="48"/>
      <c r="L144" s="43"/>
      <c r="M144" s="48"/>
      <c r="Q144" s="45"/>
      <c r="R144" s="45"/>
      <c r="AR144" s="45"/>
    </row>
    <row r="145" spans="1:44" ht="15.75" x14ac:dyDescent="0.25">
      <c r="A145" s="46"/>
      <c r="Q145" s="45"/>
      <c r="R145" s="45"/>
      <c r="AR145" s="45"/>
    </row>
    <row r="146" spans="1:44" ht="15" x14ac:dyDescent="0.2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13"/>
    </row>
  </sheetData>
  <mergeCells count="42">
    <mergeCell ref="AE121:AF121"/>
    <mergeCell ref="G75:M75"/>
    <mergeCell ref="AE116:AF116"/>
    <mergeCell ref="AE117:AF117"/>
    <mergeCell ref="AE118:AF118"/>
    <mergeCell ref="AE119:AF119"/>
    <mergeCell ref="AE120:AF120"/>
    <mergeCell ref="U71:V71"/>
    <mergeCell ref="Z71:AB71"/>
    <mergeCell ref="AH71:AI71"/>
    <mergeCell ref="AM71:AO71"/>
    <mergeCell ref="B74:P74"/>
    <mergeCell ref="S74:AQ74"/>
    <mergeCell ref="U69:V69"/>
    <mergeCell ref="Z69:AB69"/>
    <mergeCell ref="AH69:AI69"/>
    <mergeCell ref="AM69:AO69"/>
    <mergeCell ref="U70:V70"/>
    <mergeCell ref="Z70:AB70"/>
    <mergeCell ref="AH70:AI70"/>
    <mergeCell ref="AM70:AO70"/>
    <mergeCell ref="E14:F14"/>
    <mergeCell ref="X66:Z66"/>
    <mergeCell ref="AK66:AM66"/>
    <mergeCell ref="U67:V67"/>
    <mergeCell ref="AH67:AI67"/>
    <mergeCell ref="U68:V68"/>
    <mergeCell ref="Z68:AB68"/>
    <mergeCell ref="AH68:AI68"/>
    <mergeCell ref="AM68:AO68"/>
    <mergeCell ref="AE6:AF6"/>
    <mergeCell ref="AE7:AF7"/>
    <mergeCell ref="AE8:AF8"/>
    <mergeCell ref="AE9:AF9"/>
    <mergeCell ref="AE10:AF10"/>
    <mergeCell ref="AE11:AF11"/>
    <mergeCell ref="AE5:AF5"/>
    <mergeCell ref="B1:P1"/>
    <mergeCell ref="G2:M2"/>
    <mergeCell ref="AE2:AF2"/>
    <mergeCell ref="AE3:AF3"/>
    <mergeCell ref="AE4:AF4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A67F-1C0A-4170-B5FA-8D96C8E04E1B}">
  <dimension ref="A1:AR146"/>
  <sheetViews>
    <sheetView topLeftCell="A16" zoomScale="71" zoomScaleNormal="71" zoomScaleSheetLayoutView="78" workbookViewId="0">
      <selection activeCell="C2" sqref="C2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3" width="9.7109375" style="44" customWidth="1"/>
    <col min="14" max="15" width="10.7109375" style="44" customWidth="1"/>
    <col min="16" max="16" width="18.7109375" style="44" customWidth="1"/>
    <col min="17" max="18" width="2.7109375" style="44" customWidth="1"/>
    <col min="19" max="19" width="5.85546875" style="44" customWidth="1"/>
    <col min="20" max="23" width="6" style="44" customWidth="1"/>
    <col min="24" max="24" width="4.7109375" style="44" customWidth="1"/>
    <col min="25" max="25" width="10.7109375" style="44" customWidth="1"/>
    <col min="26" max="30" width="5.85546875" style="44" customWidth="1"/>
    <col min="31" max="31" width="5.28515625" style="44" customWidth="1"/>
    <col min="32" max="32" width="5.85546875" style="44" customWidth="1"/>
    <col min="33" max="36" width="6" style="44" customWidth="1"/>
    <col min="37" max="37" width="4.7109375" style="44" customWidth="1"/>
    <col min="38" max="38" width="10.7109375" style="44" customWidth="1"/>
    <col min="39" max="43" width="5.85546875" style="44" customWidth="1"/>
    <col min="44" max="44" width="2.7109375" style="44" customWidth="1"/>
    <col min="45" max="16384" width="9.140625" style="44"/>
  </cols>
  <sheetData>
    <row r="1" spans="1:44" ht="24" customHeight="1" x14ac:dyDescent="0.3">
      <c r="A1" s="45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5"/>
      <c r="R1" s="45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55"/>
      <c r="AN1" s="46"/>
      <c r="AO1" s="46"/>
      <c r="AP1" s="46"/>
      <c r="AQ1" s="46"/>
      <c r="AR1" s="45"/>
    </row>
    <row r="2" spans="1:44" ht="18.600000000000001" customHeight="1" thickBot="1" x14ac:dyDescent="0.35">
      <c r="A2" s="46"/>
      <c r="B2" s="60" t="s">
        <v>146</v>
      </c>
      <c r="C2" s="60">
        <v>10</v>
      </c>
      <c r="D2" s="59"/>
      <c r="E2" s="59"/>
      <c r="F2" s="59"/>
      <c r="G2" s="431" t="s">
        <v>209</v>
      </c>
      <c r="H2" s="431"/>
      <c r="I2" s="431"/>
      <c r="J2" s="431"/>
      <c r="K2" s="431"/>
      <c r="L2" s="431"/>
      <c r="M2" s="431"/>
      <c r="N2" s="59"/>
      <c r="O2" s="59"/>
      <c r="P2" s="59"/>
      <c r="Q2" s="46"/>
      <c r="R2" s="46"/>
      <c r="S2" s="148" t="s">
        <v>310</v>
      </c>
      <c r="T2" s="25" t="s">
        <v>1</v>
      </c>
      <c r="U2" s="25"/>
      <c r="V2" s="25"/>
      <c r="W2" s="25"/>
      <c r="X2" s="25"/>
      <c r="Y2" s="25" t="s">
        <v>2</v>
      </c>
      <c r="Z2" s="25"/>
      <c r="AA2" s="148" t="s">
        <v>4</v>
      </c>
      <c r="AB2" s="148" t="s">
        <v>8</v>
      </c>
      <c r="AC2" s="148" t="s">
        <v>9</v>
      </c>
      <c r="AD2" s="148" t="s">
        <v>10</v>
      </c>
      <c r="AE2" s="423" t="s">
        <v>129</v>
      </c>
      <c r="AF2" s="423"/>
      <c r="AG2" s="148" t="s">
        <v>3</v>
      </c>
      <c r="AH2" s="148" t="s">
        <v>130</v>
      </c>
      <c r="AI2" s="148" t="s">
        <v>5</v>
      </c>
      <c r="AJ2" s="148" t="s">
        <v>7</v>
      </c>
      <c r="AK2" s="148" t="s">
        <v>6</v>
      </c>
      <c r="AL2" s="148" t="s">
        <v>131</v>
      </c>
      <c r="AM2" s="41"/>
      <c r="AN2" s="42"/>
      <c r="AO2" s="42"/>
      <c r="AP2" s="43"/>
      <c r="AQ2" s="43"/>
      <c r="AR2" s="45"/>
    </row>
    <row r="3" spans="1:44" ht="18.75" thickBot="1" x14ac:dyDescent="0.3">
      <c r="A3" s="46"/>
      <c r="B3" s="14" t="s">
        <v>151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16" t="str">
        <f>"Week "&amp;TEXT(C2-1,"##")</f>
        <v>Week 9</v>
      </c>
      <c r="Q3" s="46"/>
      <c r="R3" s="46"/>
      <c r="S3" s="94">
        <v>7.5</v>
      </c>
      <c r="T3" s="106" t="s">
        <v>16</v>
      </c>
      <c r="U3" s="107"/>
      <c r="V3" s="106"/>
      <c r="W3" s="106"/>
      <c r="X3" s="108"/>
      <c r="Y3" s="106" t="s">
        <v>17</v>
      </c>
      <c r="Z3" s="58"/>
      <c r="AA3" s="58">
        <v>9</v>
      </c>
      <c r="AB3" s="58">
        <v>5</v>
      </c>
      <c r="AC3" s="58">
        <v>3</v>
      </c>
      <c r="AD3" s="58">
        <v>1</v>
      </c>
      <c r="AE3" s="413">
        <f t="shared" ref="AE3:AE10" si="0">+(AB3*2+AD3)/(2*AA3)</f>
        <v>0.61111111111111116</v>
      </c>
      <c r="AF3" s="413"/>
      <c r="AG3" s="58">
        <v>0</v>
      </c>
      <c r="AH3" s="58">
        <v>0</v>
      </c>
      <c r="AI3" s="58">
        <v>14</v>
      </c>
      <c r="AJ3" s="58">
        <v>0</v>
      </c>
      <c r="AK3" s="58">
        <v>3</v>
      </c>
      <c r="AL3" s="79">
        <f t="shared" ref="AL3:AL10" si="1">+AI3/AA3</f>
        <v>1.5555555555555556</v>
      </c>
      <c r="AM3" s="18"/>
      <c r="AN3" s="18"/>
      <c r="AQ3" s="43"/>
      <c r="AR3" s="45"/>
    </row>
    <row r="4" spans="1:44" ht="18" x14ac:dyDescent="0.25">
      <c r="A4" s="46"/>
      <c r="B4" s="19">
        <v>8</v>
      </c>
      <c r="C4" s="20" t="s">
        <v>23</v>
      </c>
      <c r="D4" s="42"/>
      <c r="E4" s="42"/>
      <c r="F4" s="42"/>
      <c r="G4" s="19">
        <v>7</v>
      </c>
      <c r="H4" s="19">
        <v>2</v>
      </c>
      <c r="I4" s="19">
        <v>1</v>
      </c>
      <c r="J4" s="19">
        <f t="shared" ref="J4:J11" si="2">2*G4+I4</f>
        <v>15</v>
      </c>
      <c r="K4" s="91">
        <f t="shared" ref="K4:K11" si="3">+J4/((G4+H4+I4)*2)</f>
        <v>0.75</v>
      </c>
      <c r="L4" s="19">
        <f>+$AN$62</f>
        <v>33</v>
      </c>
      <c r="M4" s="19">
        <v>21</v>
      </c>
      <c r="N4" s="19">
        <f>+$AO$62</f>
        <v>50</v>
      </c>
      <c r="O4" s="19">
        <f>+$AQ$62</f>
        <v>8</v>
      </c>
      <c r="P4" s="19">
        <v>1</v>
      </c>
      <c r="Q4" s="51"/>
      <c r="R4" s="46"/>
      <c r="S4" s="94">
        <v>7.5</v>
      </c>
      <c r="T4" s="106" t="s">
        <v>180</v>
      </c>
      <c r="U4" s="107"/>
      <c r="V4" s="106"/>
      <c r="W4" s="106"/>
      <c r="X4" s="108"/>
      <c r="Y4" s="106" t="s">
        <v>173</v>
      </c>
      <c r="Z4" s="58"/>
      <c r="AA4" s="58">
        <v>9</v>
      </c>
      <c r="AB4" s="58">
        <v>5</v>
      </c>
      <c r="AC4" s="58">
        <v>2</v>
      </c>
      <c r="AD4" s="58">
        <v>2</v>
      </c>
      <c r="AE4" s="411">
        <f t="shared" si="0"/>
        <v>0.66666666666666663</v>
      </c>
      <c r="AF4" s="411"/>
      <c r="AG4" s="58">
        <v>0</v>
      </c>
      <c r="AH4" s="58">
        <v>3</v>
      </c>
      <c r="AI4" s="58">
        <v>17</v>
      </c>
      <c r="AJ4" s="58">
        <v>0</v>
      </c>
      <c r="AK4" s="58">
        <v>1</v>
      </c>
      <c r="AL4" s="79">
        <f t="shared" si="1"/>
        <v>1.8888888888888888</v>
      </c>
      <c r="AM4" s="18"/>
      <c r="AN4" s="18"/>
      <c r="AQ4" s="43"/>
      <c r="AR4" s="45"/>
    </row>
    <row r="5" spans="1:44" ht="18" x14ac:dyDescent="0.25">
      <c r="A5" s="46"/>
      <c r="B5" s="19">
        <v>5</v>
      </c>
      <c r="C5" s="20" t="s">
        <v>173</v>
      </c>
      <c r="D5" s="42"/>
      <c r="E5" s="20"/>
      <c r="F5" s="42"/>
      <c r="G5" s="19">
        <v>6</v>
      </c>
      <c r="H5" s="19">
        <v>2</v>
      </c>
      <c r="I5" s="19">
        <v>2</v>
      </c>
      <c r="J5" s="19">
        <f t="shared" si="2"/>
        <v>14</v>
      </c>
      <c r="K5" s="91">
        <f t="shared" si="3"/>
        <v>0.7</v>
      </c>
      <c r="L5" s="19">
        <f>+$AN$26</f>
        <v>32</v>
      </c>
      <c r="M5" s="19">
        <v>18</v>
      </c>
      <c r="N5" s="19">
        <f>+$AO$26</f>
        <v>54</v>
      </c>
      <c r="O5" s="19">
        <f>+$AQ$26</f>
        <v>14</v>
      </c>
      <c r="P5" s="19">
        <v>3</v>
      </c>
      <c r="Q5" s="51"/>
      <c r="R5" s="46"/>
      <c r="S5" s="94">
        <v>7.5</v>
      </c>
      <c r="T5" s="106" t="s">
        <v>149</v>
      </c>
      <c r="U5" s="107"/>
      <c r="V5" s="106"/>
      <c r="W5" s="106"/>
      <c r="X5" s="108"/>
      <c r="Y5" s="106" t="s">
        <v>23</v>
      </c>
      <c r="Z5" s="58"/>
      <c r="AA5" s="58">
        <v>9</v>
      </c>
      <c r="AB5" s="58">
        <v>6</v>
      </c>
      <c r="AC5" s="58">
        <v>2</v>
      </c>
      <c r="AD5" s="58">
        <v>1</v>
      </c>
      <c r="AE5" s="411">
        <f t="shared" si="0"/>
        <v>0.72222222222222221</v>
      </c>
      <c r="AF5" s="411"/>
      <c r="AG5" s="58">
        <v>0</v>
      </c>
      <c r="AH5" s="58">
        <v>1</v>
      </c>
      <c r="AI5" s="58">
        <v>20</v>
      </c>
      <c r="AJ5" s="58">
        <v>0</v>
      </c>
      <c r="AK5" s="58">
        <v>1</v>
      </c>
      <c r="AL5" s="79">
        <f t="shared" si="1"/>
        <v>2.2222222222222223</v>
      </c>
      <c r="AM5" s="18"/>
      <c r="AN5" s="18"/>
      <c r="AQ5" s="43"/>
      <c r="AR5" s="45"/>
    </row>
    <row r="6" spans="1:44" ht="18" x14ac:dyDescent="0.25">
      <c r="A6" s="46"/>
      <c r="B6" s="19">
        <v>3</v>
      </c>
      <c r="C6" s="20" t="s">
        <v>53</v>
      </c>
      <c r="D6" s="42"/>
      <c r="E6" s="20"/>
      <c r="F6" s="42"/>
      <c r="G6" s="19">
        <v>6</v>
      </c>
      <c r="H6" s="19">
        <v>3</v>
      </c>
      <c r="I6" s="19">
        <v>1</v>
      </c>
      <c r="J6" s="19">
        <f t="shared" si="2"/>
        <v>13</v>
      </c>
      <c r="K6" s="91">
        <f t="shared" si="3"/>
        <v>0.65</v>
      </c>
      <c r="L6" s="19">
        <f>+$AA$50</f>
        <v>35</v>
      </c>
      <c r="M6" s="19">
        <v>26</v>
      </c>
      <c r="N6" s="19">
        <f>+$AB$50</f>
        <v>53</v>
      </c>
      <c r="O6" s="19">
        <f>+$AD$50</f>
        <v>12</v>
      </c>
      <c r="P6" s="19">
        <v>1</v>
      </c>
      <c r="Q6" s="51"/>
      <c r="R6" s="46"/>
      <c r="S6" s="94">
        <v>8</v>
      </c>
      <c r="T6" s="106" t="s">
        <v>18</v>
      </c>
      <c r="U6" s="107"/>
      <c r="V6" s="106"/>
      <c r="W6" s="106"/>
      <c r="X6" s="108"/>
      <c r="Y6" s="106" t="s">
        <v>177</v>
      </c>
      <c r="Z6" s="58"/>
      <c r="AA6" s="58">
        <v>10</v>
      </c>
      <c r="AB6" s="58">
        <v>2</v>
      </c>
      <c r="AC6" s="58">
        <v>4</v>
      </c>
      <c r="AD6" s="58">
        <v>4</v>
      </c>
      <c r="AE6" s="411">
        <f t="shared" si="0"/>
        <v>0.4</v>
      </c>
      <c r="AF6" s="411"/>
      <c r="AG6" s="58">
        <v>0</v>
      </c>
      <c r="AH6" s="58">
        <v>0</v>
      </c>
      <c r="AI6" s="58">
        <v>23</v>
      </c>
      <c r="AJ6" s="58">
        <v>1</v>
      </c>
      <c r="AK6" s="58">
        <v>1</v>
      </c>
      <c r="AL6" s="79">
        <f t="shared" si="1"/>
        <v>2.2999999999999998</v>
      </c>
      <c r="AM6" s="18"/>
      <c r="AN6" s="18"/>
      <c r="AQ6" s="43"/>
      <c r="AR6" s="45"/>
    </row>
    <row r="7" spans="1:44" ht="18" x14ac:dyDescent="0.25">
      <c r="A7" s="46"/>
      <c r="B7" s="19">
        <v>7</v>
      </c>
      <c r="C7" s="20" t="s">
        <v>86</v>
      </c>
      <c r="D7" s="42"/>
      <c r="E7" s="20"/>
      <c r="F7" s="42"/>
      <c r="G7" s="19">
        <v>5</v>
      </c>
      <c r="H7" s="19">
        <v>4</v>
      </c>
      <c r="I7" s="19">
        <v>1</v>
      </c>
      <c r="J7" s="19">
        <f t="shared" si="2"/>
        <v>11</v>
      </c>
      <c r="K7" s="91">
        <f t="shared" si="3"/>
        <v>0.55000000000000004</v>
      </c>
      <c r="L7" s="19">
        <f>+$AN$50</f>
        <v>24</v>
      </c>
      <c r="M7" s="19">
        <v>17</v>
      </c>
      <c r="N7" s="19">
        <f>+$AO$50</f>
        <v>37</v>
      </c>
      <c r="O7" s="19">
        <f>+$AQ$50</f>
        <v>12</v>
      </c>
      <c r="P7" s="19">
        <v>4</v>
      </c>
      <c r="Q7" s="51"/>
      <c r="R7" s="46"/>
      <c r="S7" s="94">
        <v>7</v>
      </c>
      <c r="T7" s="106" t="s">
        <v>24</v>
      </c>
      <c r="U7" s="107"/>
      <c r="V7" s="106"/>
      <c r="W7" s="106"/>
      <c r="X7" s="108"/>
      <c r="Y7" s="106" t="s">
        <v>25</v>
      </c>
      <c r="Z7" s="58"/>
      <c r="AA7" s="58">
        <v>10</v>
      </c>
      <c r="AB7" s="58">
        <v>6</v>
      </c>
      <c r="AC7" s="58">
        <v>3</v>
      </c>
      <c r="AD7" s="58">
        <v>1</v>
      </c>
      <c r="AE7" s="411">
        <f t="shared" si="0"/>
        <v>0.65</v>
      </c>
      <c r="AF7" s="411"/>
      <c r="AG7" s="58">
        <v>0</v>
      </c>
      <c r="AH7" s="58">
        <v>0</v>
      </c>
      <c r="AI7" s="58">
        <v>25</v>
      </c>
      <c r="AJ7" s="58">
        <v>1</v>
      </c>
      <c r="AK7" s="58">
        <v>1</v>
      </c>
      <c r="AL7" s="79">
        <f t="shared" si="1"/>
        <v>2.5</v>
      </c>
      <c r="AM7" s="18"/>
      <c r="AN7" s="18"/>
      <c r="AQ7" s="43"/>
      <c r="AR7" s="45"/>
    </row>
    <row r="8" spans="1:44" ht="18" x14ac:dyDescent="0.25">
      <c r="A8" s="46"/>
      <c r="B8" s="19">
        <v>6</v>
      </c>
      <c r="C8" s="20" t="s">
        <v>15</v>
      </c>
      <c r="D8" s="42"/>
      <c r="E8" s="20"/>
      <c r="F8" s="42"/>
      <c r="G8" s="19">
        <v>2</v>
      </c>
      <c r="H8" s="19">
        <v>4</v>
      </c>
      <c r="I8" s="19">
        <v>4</v>
      </c>
      <c r="J8" s="19">
        <f t="shared" si="2"/>
        <v>8</v>
      </c>
      <c r="K8" s="91">
        <f t="shared" si="3"/>
        <v>0.4</v>
      </c>
      <c r="L8" s="19">
        <f>+$AN$38</f>
        <v>31</v>
      </c>
      <c r="M8" s="19">
        <v>33</v>
      </c>
      <c r="N8" s="19">
        <f>+$AO$38</f>
        <v>44</v>
      </c>
      <c r="O8" s="19">
        <f>+$AQ$38</f>
        <v>8</v>
      </c>
      <c r="P8" s="19">
        <v>5</v>
      </c>
      <c r="Q8" s="51"/>
      <c r="R8" s="46"/>
      <c r="S8" s="94">
        <v>8</v>
      </c>
      <c r="T8" s="106" t="s">
        <v>126</v>
      </c>
      <c r="U8" s="107"/>
      <c r="V8" s="106"/>
      <c r="W8" s="106"/>
      <c r="X8" s="108"/>
      <c r="Y8" s="106" t="s">
        <v>21</v>
      </c>
      <c r="Z8" s="58"/>
      <c r="AA8" s="58">
        <v>10</v>
      </c>
      <c r="AB8" s="58">
        <v>3</v>
      </c>
      <c r="AC8" s="58">
        <v>7</v>
      </c>
      <c r="AD8" s="58">
        <v>0</v>
      </c>
      <c r="AE8" s="411">
        <f t="shared" si="0"/>
        <v>0.3</v>
      </c>
      <c r="AF8" s="411"/>
      <c r="AG8" s="58">
        <v>0</v>
      </c>
      <c r="AH8" s="58">
        <v>0</v>
      </c>
      <c r="AI8" s="58">
        <v>29</v>
      </c>
      <c r="AJ8" s="58">
        <v>0</v>
      </c>
      <c r="AK8" s="58">
        <v>0</v>
      </c>
      <c r="AL8" s="79">
        <f t="shared" si="1"/>
        <v>2.9</v>
      </c>
      <c r="AM8" s="18"/>
      <c r="AN8" s="18"/>
      <c r="AQ8" s="43"/>
      <c r="AR8" s="45"/>
    </row>
    <row r="9" spans="1:44" ht="18" x14ac:dyDescent="0.25">
      <c r="A9" s="46"/>
      <c r="B9" s="19">
        <v>2</v>
      </c>
      <c r="C9" s="20" t="s">
        <v>172</v>
      </c>
      <c r="D9" s="42"/>
      <c r="E9" s="42"/>
      <c r="F9" s="42"/>
      <c r="G9" s="19">
        <v>2</v>
      </c>
      <c r="H9" s="19">
        <v>4</v>
      </c>
      <c r="I9" s="19">
        <v>4</v>
      </c>
      <c r="J9" s="19">
        <f t="shared" si="2"/>
        <v>8</v>
      </c>
      <c r="K9" s="91">
        <f t="shared" si="3"/>
        <v>0.4</v>
      </c>
      <c r="L9" s="19">
        <f>+$AA$38</f>
        <v>21</v>
      </c>
      <c r="M9" s="19">
        <v>24</v>
      </c>
      <c r="N9" s="19">
        <f>+$AB$38</f>
        <v>31</v>
      </c>
      <c r="O9" s="19">
        <f>+$AD$38</f>
        <v>12</v>
      </c>
      <c r="P9" s="19">
        <v>6</v>
      </c>
      <c r="Q9" s="51"/>
      <c r="R9" s="46"/>
      <c r="S9" s="94">
        <v>7</v>
      </c>
      <c r="T9" s="106" t="s">
        <v>22</v>
      </c>
      <c r="U9" s="107"/>
      <c r="V9" s="106"/>
      <c r="W9" s="106"/>
      <c r="X9" s="108"/>
      <c r="Y9" s="106" t="s">
        <v>15</v>
      </c>
      <c r="Z9" s="58"/>
      <c r="AA9" s="58">
        <v>9</v>
      </c>
      <c r="AB9" s="58">
        <v>2</v>
      </c>
      <c r="AC9" s="58">
        <v>4</v>
      </c>
      <c r="AD9" s="58">
        <v>3</v>
      </c>
      <c r="AE9" s="411">
        <f t="shared" si="0"/>
        <v>0.3888888888888889</v>
      </c>
      <c r="AF9" s="411"/>
      <c r="AG9" s="58">
        <v>0</v>
      </c>
      <c r="AH9" s="58">
        <v>1</v>
      </c>
      <c r="AI9" s="58">
        <v>30</v>
      </c>
      <c r="AJ9" s="58">
        <v>0</v>
      </c>
      <c r="AK9" s="58">
        <v>0</v>
      </c>
      <c r="AL9" s="79">
        <f t="shared" si="1"/>
        <v>3.3333333333333335</v>
      </c>
      <c r="AM9" s="18"/>
      <c r="AN9" s="18"/>
      <c r="AQ9" s="43"/>
      <c r="AR9" s="45"/>
    </row>
    <row r="10" spans="1:44" ht="18" x14ac:dyDescent="0.25">
      <c r="A10" s="51"/>
      <c r="B10" s="19">
        <v>4</v>
      </c>
      <c r="C10" s="20" t="s">
        <v>21</v>
      </c>
      <c r="D10" s="42"/>
      <c r="E10" s="20"/>
      <c r="F10" s="42"/>
      <c r="G10" s="19">
        <v>3</v>
      </c>
      <c r="H10" s="19">
        <v>7</v>
      </c>
      <c r="I10" s="19">
        <v>0</v>
      </c>
      <c r="J10" s="19">
        <f t="shared" si="2"/>
        <v>6</v>
      </c>
      <c r="K10" s="91">
        <f t="shared" si="3"/>
        <v>0.3</v>
      </c>
      <c r="L10" s="19">
        <f>+$AA$62</f>
        <v>9</v>
      </c>
      <c r="M10" s="19">
        <v>29</v>
      </c>
      <c r="N10" s="19">
        <f>+$AB$62</f>
        <v>10</v>
      </c>
      <c r="O10" s="19">
        <f>+$AD$62</f>
        <v>12</v>
      </c>
      <c r="P10" s="19">
        <v>7</v>
      </c>
      <c r="Q10" s="51"/>
      <c r="R10" s="51"/>
      <c r="S10" s="94">
        <v>7.5</v>
      </c>
      <c r="T10" s="106" t="s">
        <v>127</v>
      </c>
      <c r="U10" s="107"/>
      <c r="V10" s="106"/>
      <c r="W10" s="106"/>
      <c r="X10" s="108"/>
      <c r="Y10" s="106" t="s">
        <v>19</v>
      </c>
      <c r="Z10" s="58"/>
      <c r="AA10" s="58">
        <v>10</v>
      </c>
      <c r="AB10" s="58">
        <v>1</v>
      </c>
      <c r="AC10" s="58">
        <v>6</v>
      </c>
      <c r="AD10" s="58">
        <v>3</v>
      </c>
      <c r="AE10" s="411">
        <f t="shared" si="0"/>
        <v>0.25</v>
      </c>
      <c r="AF10" s="411"/>
      <c r="AG10" s="58">
        <v>0</v>
      </c>
      <c r="AH10" s="58">
        <v>1</v>
      </c>
      <c r="AI10" s="58">
        <v>39</v>
      </c>
      <c r="AJ10" s="58">
        <v>1</v>
      </c>
      <c r="AK10" s="58">
        <v>0</v>
      </c>
      <c r="AL10" s="79">
        <f t="shared" si="1"/>
        <v>3.9</v>
      </c>
      <c r="AM10" s="18"/>
      <c r="AN10" s="18"/>
      <c r="AQ10" s="43"/>
      <c r="AR10" s="45"/>
    </row>
    <row r="11" spans="1:44" ht="18.75" thickBot="1" x14ac:dyDescent="0.3">
      <c r="A11" s="51"/>
      <c r="B11" s="19">
        <v>1</v>
      </c>
      <c r="C11" s="20" t="s">
        <v>51</v>
      </c>
      <c r="D11" s="42"/>
      <c r="E11" s="42"/>
      <c r="F11" s="42"/>
      <c r="G11" s="19">
        <v>1</v>
      </c>
      <c r="H11" s="19">
        <v>6</v>
      </c>
      <c r="I11" s="19">
        <v>3</v>
      </c>
      <c r="J11" s="19">
        <f t="shared" si="2"/>
        <v>5</v>
      </c>
      <c r="K11" s="91">
        <f t="shared" si="3"/>
        <v>0.25</v>
      </c>
      <c r="L11" s="19">
        <f>+$AA$26</f>
        <v>23</v>
      </c>
      <c r="M11" s="19">
        <v>40</v>
      </c>
      <c r="N11" s="19">
        <f>+$AB$26</f>
        <v>27</v>
      </c>
      <c r="O11" s="19">
        <f>+$AD$26</f>
        <v>4</v>
      </c>
      <c r="P11" s="19">
        <v>8</v>
      </c>
      <c r="Q11" s="51"/>
      <c r="R11" s="51"/>
      <c r="S11" s="72"/>
      <c r="T11" s="41" t="s">
        <v>26</v>
      </c>
      <c r="V11" s="41"/>
      <c r="W11" s="41"/>
      <c r="X11" s="42"/>
      <c r="Y11" s="41"/>
      <c r="Z11" s="43"/>
      <c r="AA11" s="43">
        <f>+AA121</f>
        <v>4</v>
      </c>
      <c r="AB11" s="43">
        <f>+AB121</f>
        <v>2</v>
      </c>
      <c r="AC11" s="43">
        <f>+AC121</f>
        <v>1</v>
      </c>
      <c r="AD11" s="43">
        <f>+AD121</f>
        <v>1</v>
      </c>
      <c r="AE11" s="411">
        <f>+AE121</f>
        <v>0.625</v>
      </c>
      <c r="AF11" s="411"/>
      <c r="AG11" s="43">
        <f t="shared" ref="AG11:AL11" si="4">+AG121</f>
        <v>0</v>
      </c>
      <c r="AH11" s="43">
        <f t="shared" si="4"/>
        <v>0</v>
      </c>
      <c r="AI11" s="43">
        <f t="shared" si="4"/>
        <v>8</v>
      </c>
      <c r="AJ11" s="43">
        <f t="shared" si="4"/>
        <v>0</v>
      </c>
      <c r="AK11" s="43">
        <f t="shared" si="4"/>
        <v>0</v>
      </c>
      <c r="AL11" s="57">
        <f t="shared" si="4"/>
        <v>2</v>
      </c>
      <c r="AM11" s="41"/>
      <c r="AN11" s="42"/>
      <c r="AQ11" s="42"/>
      <c r="AR11" s="45"/>
    </row>
    <row r="12" spans="1:44" ht="18" x14ac:dyDescent="0.25">
      <c r="A12" s="51"/>
      <c r="B12" s="21"/>
      <c r="C12" s="21"/>
      <c r="D12" s="21"/>
      <c r="E12" s="22"/>
      <c r="F12" s="21"/>
      <c r="G12" s="23">
        <f>SUM(G4:G11)</f>
        <v>32</v>
      </c>
      <c r="H12" s="23">
        <f>SUM(H4:H11)</f>
        <v>32</v>
      </c>
      <c r="I12" s="23">
        <f>SUM(I4:I11)</f>
        <v>16</v>
      </c>
      <c r="J12" s="23"/>
      <c r="K12" s="23"/>
      <c r="L12" s="23">
        <f>SUM(L4:L11)</f>
        <v>208</v>
      </c>
      <c r="M12" s="23">
        <f>SUM(M4:M11)</f>
        <v>208</v>
      </c>
      <c r="N12" s="23">
        <f>SUM(N4:N11)</f>
        <v>306</v>
      </c>
      <c r="O12" s="23">
        <f>SUM(O4:O11)</f>
        <v>82</v>
      </c>
      <c r="P12" s="23"/>
      <c r="Q12" s="51"/>
      <c r="R12" s="51"/>
      <c r="S12" s="84"/>
      <c r="T12" s="84"/>
      <c r="U12" s="83" t="s">
        <v>27</v>
      </c>
      <c r="V12" s="84"/>
      <c r="W12" s="84"/>
      <c r="X12" s="84"/>
      <c r="Y12" s="83"/>
      <c r="Z12" s="68"/>
      <c r="AA12" s="68">
        <f t="shared" ref="AA12:AD12" si="5">SUM(AA3:AA11)</f>
        <v>80</v>
      </c>
      <c r="AB12" s="68">
        <f t="shared" si="5"/>
        <v>32</v>
      </c>
      <c r="AC12" s="68">
        <f t="shared" si="5"/>
        <v>32</v>
      </c>
      <c r="AD12" s="68">
        <f t="shared" si="5"/>
        <v>16</v>
      </c>
      <c r="AE12" s="68"/>
      <c r="AF12" s="68"/>
      <c r="AG12" s="68">
        <f t="shared" ref="AG12:AK12" si="6">SUM(AG3:AG11)</f>
        <v>0</v>
      </c>
      <c r="AH12" s="68">
        <f t="shared" si="6"/>
        <v>6</v>
      </c>
      <c r="AI12" s="68">
        <f t="shared" si="6"/>
        <v>205</v>
      </c>
      <c r="AJ12" s="68">
        <f t="shared" si="6"/>
        <v>3</v>
      </c>
      <c r="AK12" s="68">
        <f t="shared" si="6"/>
        <v>7</v>
      </c>
      <c r="AL12" s="85">
        <f>+AI12/AA12</f>
        <v>2.5625</v>
      </c>
      <c r="AM12" s="18"/>
      <c r="AN12" s="18"/>
      <c r="AQ12" s="18"/>
      <c r="AR12" s="45"/>
    </row>
    <row r="13" spans="1:44" ht="15.75" x14ac:dyDescent="0.25">
      <c r="A13" s="54"/>
      <c r="B13" s="1"/>
      <c r="C13" s="1"/>
      <c r="D13" s="1"/>
      <c r="P13" s="1"/>
      <c r="Q13" s="54"/>
      <c r="R13" s="54"/>
      <c r="AR13" s="45"/>
    </row>
    <row r="14" spans="1:44" ht="15.95" customHeight="1" thickBot="1" x14ac:dyDescent="0.3">
      <c r="A14" s="54"/>
      <c r="B14" s="62" t="str">
        <f>"Summary for Week "&amp;TEXT(C2,"##")&amp;":"</f>
        <v>Summary for Week 10:</v>
      </c>
      <c r="C14" s="2"/>
      <c r="D14" s="2"/>
      <c r="E14" s="424">
        <v>44221</v>
      </c>
      <c r="F14" s="424"/>
      <c r="G14" s="8" t="s">
        <v>128</v>
      </c>
      <c r="H14" s="8" t="s">
        <v>33</v>
      </c>
      <c r="I14" s="8" t="s">
        <v>170</v>
      </c>
      <c r="J14" s="3"/>
      <c r="K14" s="3"/>
      <c r="L14" s="8" t="s">
        <v>169</v>
      </c>
      <c r="M14" s="3"/>
      <c r="N14" s="3"/>
      <c r="O14" s="3"/>
      <c r="P14" s="3"/>
      <c r="Q14" s="54"/>
      <c r="R14" s="54"/>
      <c r="S14" s="43" t="s">
        <v>310</v>
      </c>
      <c r="T14" s="41" t="s">
        <v>152</v>
      </c>
      <c r="U14" s="41"/>
      <c r="V14" s="41"/>
      <c r="W14" s="41"/>
      <c r="X14" s="41" t="s">
        <v>311</v>
      </c>
      <c r="Y14" s="25" t="s">
        <v>29</v>
      </c>
      <c r="Z14" s="43" t="s">
        <v>4</v>
      </c>
      <c r="AA14" s="43" t="s">
        <v>30</v>
      </c>
      <c r="AB14" s="43" t="s">
        <v>31</v>
      </c>
      <c r="AC14" s="43" t="s">
        <v>32</v>
      </c>
      <c r="AD14" s="43" t="s">
        <v>3</v>
      </c>
      <c r="AE14" s="42"/>
      <c r="AF14" s="43" t="s">
        <v>310</v>
      </c>
      <c r="AG14" s="41" t="s">
        <v>152</v>
      </c>
      <c r="AH14" s="41"/>
      <c r="AI14" s="41"/>
      <c r="AJ14" s="41"/>
      <c r="AK14" s="41" t="s">
        <v>311</v>
      </c>
      <c r="AL14" s="25" t="s">
        <v>29</v>
      </c>
      <c r="AM14" s="43" t="s">
        <v>4</v>
      </c>
      <c r="AN14" s="43" t="s">
        <v>30</v>
      </c>
      <c r="AO14" s="43" t="s">
        <v>31</v>
      </c>
      <c r="AP14" s="43" t="s">
        <v>32</v>
      </c>
      <c r="AQ14" s="43" t="s">
        <v>3</v>
      </c>
      <c r="AR14" s="45"/>
    </row>
    <row r="15" spans="1:44" ht="15.95" customHeight="1" x14ac:dyDescent="0.25">
      <c r="A15" s="54"/>
      <c r="B15" s="50" t="s">
        <v>56</v>
      </c>
      <c r="C15" s="20" t="s">
        <v>124</v>
      </c>
      <c r="D15" s="42"/>
      <c r="E15" s="41"/>
      <c r="F15" s="41"/>
      <c r="G15" s="19">
        <v>3</v>
      </c>
      <c r="H15" s="43">
        <v>1</v>
      </c>
      <c r="I15" s="41" t="s">
        <v>377</v>
      </c>
      <c r="J15" s="41"/>
      <c r="K15" s="41"/>
      <c r="L15" s="41" t="s">
        <v>476</v>
      </c>
      <c r="M15" s="41"/>
      <c r="N15" s="41"/>
      <c r="O15" s="41"/>
      <c r="P15" s="41"/>
      <c r="Q15" s="54"/>
      <c r="R15" s="54"/>
      <c r="S15" s="28" t="s">
        <v>51</v>
      </c>
      <c r="T15" s="28"/>
      <c r="U15" s="28"/>
      <c r="V15" s="28"/>
      <c r="W15" s="28"/>
      <c r="X15" s="30" t="s">
        <v>52</v>
      </c>
      <c r="Z15" s="31">
        <v>20</v>
      </c>
      <c r="AA15" s="31">
        <v>6</v>
      </c>
      <c r="AB15" s="31">
        <v>6</v>
      </c>
      <c r="AC15" s="68">
        <f t="shared" ref="AC15:AC25" si="7">+AA15+AB15</f>
        <v>12</v>
      </c>
      <c r="AD15" s="31">
        <v>0</v>
      </c>
      <c r="AE15" s="27"/>
      <c r="AF15" s="28" t="s">
        <v>173</v>
      </c>
      <c r="AG15" s="28"/>
      <c r="AH15" s="28"/>
      <c r="AI15" s="28"/>
      <c r="AJ15" s="29"/>
      <c r="AK15" s="30" t="s">
        <v>178</v>
      </c>
      <c r="AM15" s="68">
        <v>5</v>
      </c>
      <c r="AN15" s="31">
        <v>4</v>
      </c>
      <c r="AO15" s="31">
        <v>3</v>
      </c>
      <c r="AP15" s="68">
        <f t="shared" ref="AP15" si="8">+AN15+AO15</f>
        <v>7</v>
      </c>
      <c r="AQ15" s="31">
        <v>2</v>
      </c>
      <c r="AR15" s="45"/>
    </row>
    <row r="16" spans="1:44" ht="15.95" customHeight="1" x14ac:dyDescent="0.25">
      <c r="A16" s="54"/>
      <c r="B16" s="43" t="s">
        <v>36</v>
      </c>
      <c r="C16" s="41"/>
      <c r="D16" s="65" t="s">
        <v>190</v>
      </c>
      <c r="E16" s="41"/>
      <c r="F16" s="41"/>
      <c r="G16" s="19"/>
      <c r="H16" s="43">
        <v>1</v>
      </c>
      <c r="I16" s="41" t="s">
        <v>35</v>
      </c>
      <c r="J16" s="41"/>
      <c r="K16" s="41"/>
      <c r="L16" s="41" t="s">
        <v>472</v>
      </c>
      <c r="M16" s="41"/>
      <c r="N16" s="41"/>
      <c r="O16" s="41"/>
      <c r="P16" s="41"/>
      <c r="Q16" s="54"/>
      <c r="R16" s="54"/>
      <c r="S16" s="94">
        <v>8.5</v>
      </c>
      <c r="T16" s="41" t="s">
        <v>72</v>
      </c>
      <c r="U16" s="41"/>
      <c r="V16" s="41"/>
      <c r="W16" s="41"/>
      <c r="X16" s="43">
        <v>13</v>
      </c>
      <c r="Y16" s="47" t="s">
        <v>306</v>
      </c>
      <c r="Z16" s="93">
        <v>9</v>
      </c>
      <c r="AA16" s="93">
        <v>5</v>
      </c>
      <c r="AB16" s="93">
        <v>5</v>
      </c>
      <c r="AC16" s="58">
        <f t="shared" si="7"/>
        <v>10</v>
      </c>
      <c r="AD16" s="93">
        <v>0</v>
      </c>
      <c r="AE16" s="27"/>
      <c r="AF16" s="94">
        <v>8.5</v>
      </c>
      <c r="AG16" s="47" t="s">
        <v>158</v>
      </c>
      <c r="AH16" s="47"/>
      <c r="AI16" s="47"/>
      <c r="AJ16" s="64"/>
      <c r="AK16" s="48">
        <v>9</v>
      </c>
      <c r="AL16" s="32" t="s">
        <v>179</v>
      </c>
      <c r="AM16" s="58">
        <v>10</v>
      </c>
      <c r="AN16" s="93">
        <v>15</v>
      </c>
      <c r="AO16" s="93">
        <v>2</v>
      </c>
      <c r="AP16" s="58">
        <f t="shared" ref="AP16:AP25" si="9">+AN16+AO16</f>
        <v>17</v>
      </c>
      <c r="AQ16" s="93">
        <v>2</v>
      </c>
      <c r="AR16" s="45"/>
    </row>
    <row r="17" spans="1:44" ht="15.95" customHeight="1" x14ac:dyDescent="0.25">
      <c r="A17" s="54"/>
      <c r="B17" s="18"/>
      <c r="C17" s="18"/>
      <c r="D17" s="18"/>
      <c r="E17" s="18"/>
      <c r="F17" s="18"/>
      <c r="G17" s="18"/>
      <c r="H17" s="43">
        <v>1</v>
      </c>
      <c r="I17" s="41" t="s">
        <v>188</v>
      </c>
      <c r="J17" s="41"/>
      <c r="K17" s="41"/>
      <c r="L17" s="41" t="s">
        <v>377</v>
      </c>
      <c r="M17" s="41"/>
      <c r="N17" s="41"/>
      <c r="O17" s="41"/>
      <c r="P17" s="41"/>
      <c r="Q17" s="54"/>
      <c r="R17" s="54"/>
      <c r="S17" s="94">
        <v>9</v>
      </c>
      <c r="T17" s="41" t="s">
        <v>117</v>
      </c>
      <c r="U17" s="41"/>
      <c r="V17" s="41"/>
      <c r="W17" s="41"/>
      <c r="X17" s="43">
        <v>4</v>
      </c>
      <c r="Y17" s="47" t="s">
        <v>306</v>
      </c>
      <c r="Z17" s="93">
        <v>6</v>
      </c>
      <c r="AA17" s="93">
        <v>4</v>
      </c>
      <c r="AB17" s="93">
        <v>1</v>
      </c>
      <c r="AC17" s="58">
        <f t="shared" si="7"/>
        <v>5</v>
      </c>
      <c r="AD17" s="93">
        <v>0</v>
      </c>
      <c r="AE17" s="27"/>
      <c r="AF17" s="94">
        <v>7.5</v>
      </c>
      <c r="AG17" s="47" t="s">
        <v>37</v>
      </c>
      <c r="AH17" s="47"/>
      <c r="AI17" s="47"/>
      <c r="AJ17" s="64"/>
      <c r="AK17" s="48">
        <v>4</v>
      </c>
      <c r="AL17" s="32" t="s">
        <v>179</v>
      </c>
      <c r="AM17" s="58">
        <v>10</v>
      </c>
      <c r="AN17" s="93">
        <v>3</v>
      </c>
      <c r="AO17" s="93">
        <v>9</v>
      </c>
      <c r="AP17" s="58">
        <f t="shared" si="9"/>
        <v>12</v>
      </c>
      <c r="AQ17" s="93">
        <v>2</v>
      </c>
      <c r="AR17" s="45"/>
    </row>
    <row r="18" spans="1:44" ht="15.95" customHeight="1" x14ac:dyDescent="0.25">
      <c r="A18" s="54"/>
      <c r="C18" s="41"/>
      <c r="D18" s="18"/>
      <c r="E18" s="18"/>
      <c r="F18" s="18"/>
      <c r="G18" s="18"/>
      <c r="H18" s="43"/>
      <c r="I18" s="41"/>
      <c r="J18" s="18"/>
      <c r="K18" s="18"/>
      <c r="L18" s="41"/>
      <c r="M18" s="41"/>
      <c r="N18" s="41"/>
      <c r="O18" s="18"/>
      <c r="Q18" s="54"/>
      <c r="R18" s="54"/>
      <c r="S18" s="94">
        <v>6.5</v>
      </c>
      <c r="T18" s="41" t="s">
        <v>99</v>
      </c>
      <c r="U18" s="41"/>
      <c r="V18" s="41"/>
      <c r="W18" s="41"/>
      <c r="X18" s="43">
        <v>11</v>
      </c>
      <c r="Y18" s="47" t="s">
        <v>306</v>
      </c>
      <c r="Z18" s="93">
        <v>7</v>
      </c>
      <c r="AA18" s="93">
        <v>3</v>
      </c>
      <c r="AB18" s="93">
        <v>2</v>
      </c>
      <c r="AC18" s="58">
        <f t="shared" si="7"/>
        <v>5</v>
      </c>
      <c r="AD18" s="93">
        <v>2</v>
      </c>
      <c r="AE18" s="27"/>
      <c r="AF18" s="94">
        <v>9</v>
      </c>
      <c r="AG18" s="47" t="s">
        <v>134</v>
      </c>
      <c r="AH18" s="47"/>
      <c r="AI18" s="47"/>
      <c r="AJ18" s="64"/>
      <c r="AK18" s="48">
        <v>3</v>
      </c>
      <c r="AL18" s="32" t="s">
        <v>179</v>
      </c>
      <c r="AM18" s="58">
        <v>10</v>
      </c>
      <c r="AN18" s="93">
        <v>7</v>
      </c>
      <c r="AO18" s="93">
        <v>4</v>
      </c>
      <c r="AP18" s="58">
        <f t="shared" si="9"/>
        <v>11</v>
      </c>
      <c r="AQ18" s="93">
        <v>0</v>
      </c>
      <c r="AR18" s="45"/>
    </row>
    <row r="19" spans="1:44" ht="15.95" customHeight="1" x14ac:dyDescent="0.25">
      <c r="A19" s="54"/>
      <c r="B19" s="43" t="s">
        <v>60</v>
      </c>
      <c r="C19" s="20" t="s">
        <v>125</v>
      </c>
      <c r="D19" s="42"/>
      <c r="E19" s="41"/>
      <c r="F19" s="41"/>
      <c r="G19" s="19">
        <v>6</v>
      </c>
      <c r="H19" s="43">
        <v>1</v>
      </c>
      <c r="I19" s="41" t="s">
        <v>112</v>
      </c>
      <c r="J19" s="18"/>
      <c r="K19" s="18"/>
      <c r="L19" s="41" t="s">
        <v>477</v>
      </c>
      <c r="M19" s="41"/>
      <c r="N19" s="41"/>
      <c r="O19" s="41"/>
      <c r="P19" s="41"/>
      <c r="Q19" s="54"/>
      <c r="R19" s="54"/>
      <c r="S19" s="94">
        <v>9</v>
      </c>
      <c r="T19" s="41" t="s">
        <v>133</v>
      </c>
      <c r="U19" s="41"/>
      <c r="V19" s="41"/>
      <c r="W19" s="41"/>
      <c r="X19" s="43">
        <v>7</v>
      </c>
      <c r="Y19" s="47" t="s">
        <v>306</v>
      </c>
      <c r="Z19" s="93">
        <v>5</v>
      </c>
      <c r="AA19" s="93">
        <v>1</v>
      </c>
      <c r="AB19" s="93">
        <v>3</v>
      </c>
      <c r="AC19" s="58">
        <f t="shared" si="7"/>
        <v>4</v>
      </c>
      <c r="AD19" s="93">
        <v>2</v>
      </c>
      <c r="AE19" s="27"/>
      <c r="AF19" s="94">
        <v>8</v>
      </c>
      <c r="AG19" s="47" t="s">
        <v>96</v>
      </c>
      <c r="AH19" s="47"/>
      <c r="AI19" s="47"/>
      <c r="AJ19" s="64"/>
      <c r="AK19" s="48">
        <v>11</v>
      </c>
      <c r="AL19" s="32" t="s">
        <v>179</v>
      </c>
      <c r="AM19" s="58">
        <v>8</v>
      </c>
      <c r="AN19" s="93">
        <v>1</v>
      </c>
      <c r="AO19" s="93">
        <v>8</v>
      </c>
      <c r="AP19" s="58">
        <f t="shared" si="9"/>
        <v>9</v>
      </c>
      <c r="AQ19" s="93">
        <v>0</v>
      </c>
      <c r="AR19" s="45"/>
    </row>
    <row r="20" spans="1:44" ht="15.95" customHeight="1" x14ac:dyDescent="0.25">
      <c r="A20" s="54"/>
      <c r="B20" s="43" t="s">
        <v>36</v>
      </c>
      <c r="C20" s="41" t="s">
        <v>460</v>
      </c>
      <c r="D20" s="65"/>
      <c r="E20" s="41"/>
      <c r="F20" s="41"/>
      <c r="G20" s="19"/>
      <c r="H20" s="43">
        <v>1</v>
      </c>
      <c r="I20" s="41" t="s">
        <v>112</v>
      </c>
      <c r="J20" s="18"/>
      <c r="K20" s="18"/>
      <c r="L20" s="41" t="s">
        <v>468</v>
      </c>
      <c r="M20" s="41"/>
      <c r="N20" s="41"/>
      <c r="O20" s="41"/>
      <c r="P20" s="41"/>
      <c r="Q20" s="54"/>
      <c r="R20" s="54"/>
      <c r="S20" s="94">
        <v>7</v>
      </c>
      <c r="T20" s="41" t="s">
        <v>58</v>
      </c>
      <c r="U20" s="41"/>
      <c r="V20" s="41"/>
      <c r="W20" s="41"/>
      <c r="X20" s="43">
        <v>6</v>
      </c>
      <c r="Y20" s="47" t="s">
        <v>306</v>
      </c>
      <c r="Z20" s="93">
        <v>10</v>
      </c>
      <c r="AA20" s="93">
        <v>1</v>
      </c>
      <c r="AB20" s="93">
        <v>3</v>
      </c>
      <c r="AC20" s="58">
        <f t="shared" si="7"/>
        <v>4</v>
      </c>
      <c r="AD20" s="93">
        <v>0</v>
      </c>
      <c r="AE20" s="27"/>
      <c r="AF20" s="94">
        <v>7.5</v>
      </c>
      <c r="AG20" s="47" t="s">
        <v>57</v>
      </c>
      <c r="AH20" s="47"/>
      <c r="AI20" s="47"/>
      <c r="AJ20" s="64"/>
      <c r="AK20" s="48">
        <v>10</v>
      </c>
      <c r="AL20" s="32" t="s">
        <v>179</v>
      </c>
      <c r="AM20" s="58">
        <v>10</v>
      </c>
      <c r="AN20" s="93">
        <v>1</v>
      </c>
      <c r="AO20" s="93">
        <v>6</v>
      </c>
      <c r="AP20" s="58">
        <f t="shared" si="9"/>
        <v>7</v>
      </c>
      <c r="AQ20" s="93">
        <v>0</v>
      </c>
      <c r="AR20" s="45"/>
    </row>
    <row r="21" spans="1:44" ht="15.95" customHeight="1" x14ac:dyDescent="0.25">
      <c r="A21" s="54"/>
      <c r="H21" s="43">
        <v>1</v>
      </c>
      <c r="I21" s="41" t="s">
        <v>79</v>
      </c>
      <c r="J21" s="18"/>
      <c r="K21" s="18"/>
      <c r="L21" s="41" t="s">
        <v>91</v>
      </c>
      <c r="M21" s="41"/>
      <c r="N21" s="41"/>
      <c r="O21" s="41"/>
      <c r="P21" s="41"/>
      <c r="Q21" s="54"/>
      <c r="R21" s="54"/>
      <c r="S21" s="94">
        <v>7</v>
      </c>
      <c r="T21" s="41" t="s">
        <v>47</v>
      </c>
      <c r="U21" s="41"/>
      <c r="V21" s="41"/>
      <c r="W21" s="41"/>
      <c r="X21" s="43">
        <v>10</v>
      </c>
      <c r="Y21" s="47" t="s">
        <v>306</v>
      </c>
      <c r="Z21" s="93">
        <v>8</v>
      </c>
      <c r="AA21" s="93">
        <v>3</v>
      </c>
      <c r="AB21" s="93">
        <v>1</v>
      </c>
      <c r="AC21" s="58">
        <f t="shared" si="7"/>
        <v>4</v>
      </c>
      <c r="AD21" s="93">
        <v>0</v>
      </c>
      <c r="AE21" s="27"/>
      <c r="AF21" s="94">
        <v>7</v>
      </c>
      <c r="AG21" s="47" t="s">
        <v>49</v>
      </c>
      <c r="AH21" s="47"/>
      <c r="AI21" s="47"/>
      <c r="AJ21" s="64"/>
      <c r="AK21" s="48">
        <v>12</v>
      </c>
      <c r="AL21" s="32" t="s">
        <v>179</v>
      </c>
      <c r="AM21" s="58">
        <v>10</v>
      </c>
      <c r="AN21" s="93">
        <v>1</v>
      </c>
      <c r="AO21" s="93">
        <v>5</v>
      </c>
      <c r="AP21" s="58">
        <f t="shared" si="9"/>
        <v>6</v>
      </c>
      <c r="AQ21" s="93">
        <v>2</v>
      </c>
      <c r="AR21" s="45"/>
    </row>
    <row r="22" spans="1:44" ht="15.95" customHeight="1" x14ac:dyDescent="0.25">
      <c r="A22" s="54"/>
      <c r="H22" s="43">
        <v>2</v>
      </c>
      <c r="I22" s="41" t="s">
        <v>112</v>
      </c>
      <c r="J22" s="18"/>
      <c r="K22" s="18"/>
      <c r="L22" s="41" t="s">
        <v>91</v>
      </c>
      <c r="M22" s="41"/>
      <c r="N22" s="41"/>
      <c r="O22" s="41"/>
      <c r="P22" s="41"/>
      <c r="Q22" s="54"/>
      <c r="R22" s="54"/>
      <c r="S22" s="94">
        <v>7.5</v>
      </c>
      <c r="T22" s="41" t="s">
        <v>66</v>
      </c>
      <c r="U22" s="41"/>
      <c r="V22" s="41"/>
      <c r="W22" s="41"/>
      <c r="X22" s="43">
        <v>3</v>
      </c>
      <c r="Y22" s="47" t="s">
        <v>306</v>
      </c>
      <c r="Z22" s="93">
        <v>8</v>
      </c>
      <c r="AA22" s="93">
        <v>0</v>
      </c>
      <c r="AB22" s="93">
        <v>3</v>
      </c>
      <c r="AC22" s="58">
        <f t="shared" si="7"/>
        <v>3</v>
      </c>
      <c r="AD22" s="93">
        <v>0</v>
      </c>
      <c r="AE22" s="27"/>
      <c r="AF22" s="94">
        <v>7</v>
      </c>
      <c r="AG22" s="47" t="s">
        <v>116</v>
      </c>
      <c r="AH22" s="47"/>
      <c r="AI22" s="47"/>
      <c r="AJ22" s="64"/>
      <c r="AK22" s="48">
        <v>15</v>
      </c>
      <c r="AL22" s="32" t="s">
        <v>179</v>
      </c>
      <c r="AM22" s="58">
        <v>8</v>
      </c>
      <c r="AN22" s="93">
        <v>0</v>
      </c>
      <c r="AO22" s="93">
        <v>5</v>
      </c>
      <c r="AP22" s="58">
        <f t="shared" si="9"/>
        <v>5</v>
      </c>
      <c r="AQ22" s="93">
        <v>0</v>
      </c>
      <c r="AR22" s="5"/>
    </row>
    <row r="23" spans="1:44" ht="15.95" customHeight="1" x14ac:dyDescent="0.25">
      <c r="A23" s="54"/>
      <c r="H23" s="43">
        <v>2</v>
      </c>
      <c r="I23" s="41" t="s">
        <v>257</v>
      </c>
      <c r="J23" s="18"/>
      <c r="K23" s="18"/>
      <c r="L23" s="41" t="s">
        <v>473</v>
      </c>
      <c r="M23" s="41"/>
      <c r="N23" s="41"/>
      <c r="O23" s="41"/>
      <c r="P23" s="41"/>
      <c r="Q23" s="54"/>
      <c r="R23" s="54"/>
      <c r="S23" s="94">
        <v>6.5</v>
      </c>
      <c r="T23" s="41" t="s">
        <v>119</v>
      </c>
      <c r="U23" s="41"/>
      <c r="V23" s="41"/>
      <c r="W23" s="41"/>
      <c r="X23" s="43">
        <v>12</v>
      </c>
      <c r="Y23" s="47" t="s">
        <v>306</v>
      </c>
      <c r="Z23" s="93">
        <v>9</v>
      </c>
      <c r="AA23" s="93">
        <v>0</v>
      </c>
      <c r="AB23" s="93">
        <v>2</v>
      </c>
      <c r="AC23" s="58">
        <f t="shared" si="7"/>
        <v>2</v>
      </c>
      <c r="AD23" s="93">
        <v>0</v>
      </c>
      <c r="AE23" s="27"/>
      <c r="AF23" s="94">
        <v>7</v>
      </c>
      <c r="AG23" s="47" t="s">
        <v>64</v>
      </c>
      <c r="AH23" s="47"/>
      <c r="AI23" s="47"/>
      <c r="AJ23" s="64"/>
      <c r="AK23" s="48">
        <v>5</v>
      </c>
      <c r="AL23" s="32" t="s">
        <v>179</v>
      </c>
      <c r="AM23" s="58">
        <v>10</v>
      </c>
      <c r="AN23" s="93">
        <v>0</v>
      </c>
      <c r="AO23" s="93">
        <v>4</v>
      </c>
      <c r="AP23" s="58">
        <f t="shared" si="9"/>
        <v>4</v>
      </c>
      <c r="AQ23" s="93">
        <v>0</v>
      </c>
      <c r="AR23" s="46"/>
    </row>
    <row r="24" spans="1:44" ht="15.95" customHeight="1" x14ac:dyDescent="0.25">
      <c r="A24" s="54"/>
      <c r="H24" s="43">
        <v>2</v>
      </c>
      <c r="I24" s="41" t="s">
        <v>112</v>
      </c>
      <c r="J24" s="18"/>
      <c r="K24" s="18"/>
      <c r="L24" s="41" t="s">
        <v>91</v>
      </c>
      <c r="M24" s="41"/>
      <c r="N24" s="41"/>
      <c r="O24" s="41"/>
      <c r="P24" s="41"/>
      <c r="Q24" s="54"/>
      <c r="R24" s="54"/>
      <c r="S24" s="94">
        <v>6.5</v>
      </c>
      <c r="T24" s="41" t="s">
        <v>75</v>
      </c>
      <c r="U24" s="41"/>
      <c r="V24" s="41"/>
      <c r="W24" s="41"/>
      <c r="X24" s="43">
        <v>5</v>
      </c>
      <c r="Y24" s="47" t="s">
        <v>306</v>
      </c>
      <c r="Z24" s="93">
        <v>7</v>
      </c>
      <c r="AA24" s="93">
        <v>0</v>
      </c>
      <c r="AB24" s="93">
        <v>0</v>
      </c>
      <c r="AC24" s="58">
        <f t="shared" si="7"/>
        <v>0</v>
      </c>
      <c r="AD24" s="93">
        <v>0</v>
      </c>
      <c r="AE24" s="27"/>
      <c r="AF24" s="94">
        <v>6.5</v>
      </c>
      <c r="AG24" s="47" t="s">
        <v>20</v>
      </c>
      <c r="AH24" s="47"/>
      <c r="AI24" s="47"/>
      <c r="AJ24" s="64"/>
      <c r="AK24" s="48">
        <v>8</v>
      </c>
      <c r="AL24" s="32" t="s">
        <v>179</v>
      </c>
      <c r="AM24" s="58">
        <v>9</v>
      </c>
      <c r="AN24" s="93">
        <v>0</v>
      </c>
      <c r="AO24" s="93">
        <v>3</v>
      </c>
      <c r="AP24" s="58">
        <f t="shared" si="9"/>
        <v>3</v>
      </c>
      <c r="AQ24" s="93">
        <v>2</v>
      </c>
      <c r="AR24" s="46"/>
    </row>
    <row r="25" spans="1:44" ht="15.95" customHeight="1" x14ac:dyDescent="0.25">
      <c r="A25" s="54"/>
      <c r="B25" s="6"/>
      <c r="C25" s="4"/>
      <c r="D25" s="4"/>
      <c r="E25" s="4"/>
      <c r="F25" s="4"/>
      <c r="G25" s="4"/>
      <c r="H25" s="4"/>
      <c r="I25" s="4"/>
      <c r="J25" s="7"/>
      <c r="K25" s="7"/>
      <c r="L25" s="7"/>
      <c r="M25" s="7"/>
      <c r="N25" s="7"/>
      <c r="O25" s="7"/>
      <c r="P25" s="7"/>
      <c r="Q25" s="54"/>
      <c r="R25" s="54"/>
      <c r="S25" s="94">
        <v>6</v>
      </c>
      <c r="T25" s="41" t="s">
        <v>100</v>
      </c>
      <c r="U25" s="41"/>
      <c r="V25" s="41"/>
      <c r="W25" s="41"/>
      <c r="X25" s="43">
        <v>2</v>
      </c>
      <c r="Y25" s="47" t="s">
        <v>306</v>
      </c>
      <c r="Z25" s="93">
        <v>10</v>
      </c>
      <c r="AA25" s="93">
        <v>0</v>
      </c>
      <c r="AB25" s="93">
        <v>0</v>
      </c>
      <c r="AC25" s="58">
        <f t="shared" si="7"/>
        <v>0</v>
      </c>
      <c r="AD25" s="93">
        <v>0</v>
      </c>
      <c r="AE25" s="27"/>
      <c r="AF25" s="94">
        <v>6</v>
      </c>
      <c r="AG25" s="47" t="s">
        <v>111</v>
      </c>
      <c r="AH25" s="47"/>
      <c r="AI25" s="47"/>
      <c r="AJ25" s="64"/>
      <c r="AK25" s="48">
        <v>14</v>
      </c>
      <c r="AL25" s="32" t="s">
        <v>179</v>
      </c>
      <c r="AM25" s="58">
        <v>9</v>
      </c>
      <c r="AN25" s="93">
        <v>0</v>
      </c>
      <c r="AO25" s="93">
        <v>2</v>
      </c>
      <c r="AP25" s="58">
        <f t="shared" si="9"/>
        <v>2</v>
      </c>
      <c r="AQ25" s="93">
        <v>4</v>
      </c>
      <c r="AR25" s="46"/>
    </row>
    <row r="26" spans="1:44" ht="15.95" customHeight="1" thickBot="1" x14ac:dyDescent="0.3">
      <c r="A26" s="54"/>
      <c r="B26" s="50" t="s">
        <v>65</v>
      </c>
      <c r="C26" s="20" t="s">
        <v>183</v>
      </c>
      <c r="D26" s="18"/>
      <c r="E26" s="41"/>
      <c r="F26" s="41"/>
      <c r="G26" s="19">
        <v>1</v>
      </c>
      <c r="H26" s="43">
        <v>2</v>
      </c>
      <c r="I26" s="41" t="s">
        <v>469</v>
      </c>
      <c r="J26" s="41"/>
      <c r="K26" s="41"/>
      <c r="L26" s="41" t="s">
        <v>166</v>
      </c>
      <c r="M26" s="41"/>
      <c r="N26" s="41"/>
      <c r="O26" s="41"/>
      <c r="P26" s="41"/>
      <c r="Q26" s="54"/>
      <c r="R26" s="54"/>
      <c r="S26" s="33" t="s">
        <v>247</v>
      </c>
      <c r="T26" s="33"/>
      <c r="U26" s="33"/>
      <c r="V26" s="33"/>
      <c r="W26" s="33"/>
      <c r="X26" s="33"/>
      <c r="Y26" s="33"/>
      <c r="Z26" s="56">
        <f>SUM(Z15:Z25)</f>
        <v>99</v>
      </c>
      <c r="AA26" s="56">
        <f t="shared" ref="AA26" si="10">SUM(AA15:AA25)</f>
        <v>23</v>
      </c>
      <c r="AB26" s="56">
        <f>SUM(AB15:AB25)+SUMIF($Y$3:$Y$10,"Canadiens",$AH$3:$AH$10)</f>
        <v>27</v>
      </c>
      <c r="AC26" s="56">
        <f>+AB26+AA26</f>
        <v>50</v>
      </c>
      <c r="AD26" s="56">
        <f>SUM(AD15:AD25)+SUMIF($Y$3:$Y$10,"Canadiens",$AG$3:$AG$10)</f>
        <v>4</v>
      </c>
      <c r="AE26" s="27"/>
      <c r="AF26" s="33" t="s">
        <v>175</v>
      </c>
      <c r="AG26" s="33"/>
      <c r="AH26" s="33"/>
      <c r="AI26" s="33"/>
      <c r="AJ26" s="33"/>
      <c r="AK26" s="33"/>
      <c r="AL26" s="33"/>
      <c r="AM26" s="56">
        <f>SUM(AM15:AM25)</f>
        <v>99</v>
      </c>
      <c r="AN26" s="56">
        <f t="shared" ref="AN26" si="11">SUM(AN15:AN25)</f>
        <v>32</v>
      </c>
      <c r="AO26" s="56">
        <f>SUM(AO15:AO25)+SUMIF($Y$3:$Y$10,"Stiletto",$AH$3:$AH$10)</f>
        <v>54</v>
      </c>
      <c r="AP26" s="56">
        <f>+AO26+AN26</f>
        <v>86</v>
      </c>
      <c r="AQ26" s="56">
        <f>SUM(AQ15:AQ25)+SUMIF($Y$3:$Y$10,"Stiletto",$AG$3:$AG$10)</f>
        <v>14</v>
      </c>
      <c r="AR26" s="46"/>
    </row>
    <row r="27" spans="1:44" ht="15.95" customHeight="1" x14ac:dyDescent="0.25">
      <c r="A27" s="54"/>
      <c r="B27" s="48" t="s">
        <v>36</v>
      </c>
      <c r="C27" s="65"/>
      <c r="D27" s="65" t="s">
        <v>190</v>
      </c>
      <c r="E27" s="41"/>
      <c r="F27" s="41"/>
      <c r="G27" s="42"/>
      <c r="H27" s="43"/>
      <c r="I27" s="41"/>
      <c r="J27" s="41"/>
      <c r="K27" s="41"/>
      <c r="L27" s="41"/>
      <c r="M27" s="41"/>
      <c r="N27" s="41"/>
      <c r="O27" s="41"/>
      <c r="P27" s="41"/>
      <c r="Q27" s="54"/>
      <c r="R27" s="54"/>
      <c r="S27" s="34" t="s">
        <v>172</v>
      </c>
      <c r="T27" s="34"/>
      <c r="U27" s="34"/>
      <c r="V27" s="34"/>
      <c r="W27" s="34"/>
      <c r="X27" s="32" t="s">
        <v>176</v>
      </c>
      <c r="Z27" s="68">
        <v>17</v>
      </c>
      <c r="AA27" s="31">
        <v>1</v>
      </c>
      <c r="AB27" s="31">
        <v>4</v>
      </c>
      <c r="AC27" s="68">
        <f t="shared" ref="AC27:AC37" si="12">+AA27+AB27</f>
        <v>5</v>
      </c>
      <c r="AD27" s="31">
        <v>4</v>
      </c>
      <c r="AE27" s="27"/>
      <c r="AF27" s="35" t="s">
        <v>15</v>
      </c>
      <c r="AG27" s="35"/>
      <c r="AH27" s="35"/>
      <c r="AI27" s="35"/>
      <c r="AJ27" s="35"/>
      <c r="AK27" s="32" t="s">
        <v>34</v>
      </c>
      <c r="AM27" s="68">
        <v>16</v>
      </c>
      <c r="AN27" s="31">
        <v>6</v>
      </c>
      <c r="AO27" s="31">
        <v>3</v>
      </c>
      <c r="AP27" s="68">
        <f t="shared" ref="AP27:AP37" si="13">+AN27+AO27</f>
        <v>9</v>
      </c>
      <c r="AQ27" s="31">
        <v>0</v>
      </c>
      <c r="AR27" s="46"/>
    </row>
    <row r="28" spans="1:44" ht="15.95" customHeight="1" x14ac:dyDescent="0.25">
      <c r="A28" s="54"/>
      <c r="C28" s="18"/>
      <c r="D28" s="18"/>
      <c r="E28" s="18"/>
      <c r="F28" s="18"/>
      <c r="G28" s="18"/>
      <c r="H28" s="43"/>
      <c r="I28" s="41"/>
      <c r="J28" s="41"/>
      <c r="K28" s="41"/>
      <c r="L28" s="41"/>
      <c r="M28" s="41"/>
      <c r="N28" s="41"/>
      <c r="O28" s="41"/>
      <c r="P28" s="41"/>
      <c r="Q28" s="54"/>
      <c r="R28" s="54"/>
      <c r="S28" s="94">
        <v>9</v>
      </c>
      <c r="T28" s="41" t="s">
        <v>150</v>
      </c>
      <c r="U28" s="41"/>
      <c r="V28" s="41"/>
      <c r="W28" s="41"/>
      <c r="X28" s="43">
        <v>27</v>
      </c>
      <c r="Y28" s="41" t="s">
        <v>177</v>
      </c>
      <c r="Z28" s="58">
        <v>10</v>
      </c>
      <c r="AA28" s="93">
        <v>6</v>
      </c>
      <c r="AB28" s="93">
        <v>8</v>
      </c>
      <c r="AC28" s="58">
        <f t="shared" si="12"/>
        <v>14</v>
      </c>
      <c r="AD28" s="93">
        <v>0</v>
      </c>
      <c r="AE28" s="27"/>
      <c r="AF28" s="94">
        <v>9.5</v>
      </c>
      <c r="AG28" s="47" t="s">
        <v>165</v>
      </c>
      <c r="AH28" s="47"/>
      <c r="AI28" s="47"/>
      <c r="AJ28" s="64"/>
      <c r="AK28" s="48">
        <v>40</v>
      </c>
      <c r="AL28" s="47" t="s">
        <v>308</v>
      </c>
      <c r="AM28" s="58">
        <v>10</v>
      </c>
      <c r="AN28" s="93">
        <v>11</v>
      </c>
      <c r="AO28" s="93">
        <v>8</v>
      </c>
      <c r="AP28" s="58">
        <f t="shared" si="13"/>
        <v>19</v>
      </c>
      <c r="AQ28" s="93">
        <v>4</v>
      </c>
      <c r="AR28" s="46"/>
    </row>
    <row r="29" spans="1:44" ht="15.95" customHeight="1" x14ac:dyDescent="0.25">
      <c r="A29" s="54"/>
      <c r="C29" s="20" t="s">
        <v>185</v>
      </c>
      <c r="D29" s="18"/>
      <c r="E29" s="41"/>
      <c r="F29" s="41"/>
      <c r="G29" s="19">
        <v>6</v>
      </c>
      <c r="H29" s="43">
        <v>1</v>
      </c>
      <c r="I29" s="41" t="s">
        <v>158</v>
      </c>
      <c r="J29" s="41"/>
      <c r="K29" s="41"/>
      <c r="L29" s="41" t="s">
        <v>64</v>
      </c>
      <c r="M29" s="41"/>
      <c r="N29" s="41"/>
      <c r="O29" s="41"/>
      <c r="Q29" s="54"/>
      <c r="R29" s="54"/>
      <c r="S29" s="94">
        <v>6.5</v>
      </c>
      <c r="T29" s="41" t="s">
        <v>161</v>
      </c>
      <c r="U29" s="41"/>
      <c r="V29" s="41"/>
      <c r="W29" s="41"/>
      <c r="X29" s="43">
        <v>2</v>
      </c>
      <c r="Y29" s="41" t="s">
        <v>177</v>
      </c>
      <c r="Z29" s="58">
        <v>10</v>
      </c>
      <c r="AA29" s="93">
        <v>2</v>
      </c>
      <c r="AB29" s="93">
        <v>6</v>
      </c>
      <c r="AC29" s="58">
        <f t="shared" si="12"/>
        <v>8</v>
      </c>
      <c r="AD29" s="93">
        <v>0</v>
      </c>
      <c r="AE29" s="27"/>
      <c r="AF29" s="94">
        <v>9</v>
      </c>
      <c r="AG29" s="47" t="s">
        <v>35</v>
      </c>
      <c r="AH29" s="47"/>
      <c r="AI29" s="47"/>
      <c r="AJ29" s="64"/>
      <c r="AK29" s="48">
        <v>19</v>
      </c>
      <c r="AL29" s="47" t="s">
        <v>308</v>
      </c>
      <c r="AM29" s="58">
        <v>8</v>
      </c>
      <c r="AN29" s="93">
        <v>5</v>
      </c>
      <c r="AO29" s="93">
        <v>9</v>
      </c>
      <c r="AP29" s="58">
        <f t="shared" si="13"/>
        <v>14</v>
      </c>
      <c r="AQ29" s="93">
        <v>0</v>
      </c>
      <c r="AR29" s="46"/>
    </row>
    <row r="30" spans="1:44" ht="15.95" customHeight="1" x14ac:dyDescent="0.25">
      <c r="A30" s="54"/>
      <c r="B30" s="43" t="s">
        <v>36</v>
      </c>
      <c r="C30" s="65"/>
      <c r="D30" s="65" t="s">
        <v>190</v>
      </c>
      <c r="E30" s="18"/>
      <c r="F30" s="18"/>
      <c r="G30" s="18"/>
      <c r="H30" s="43">
        <v>1</v>
      </c>
      <c r="I30" s="41" t="s">
        <v>134</v>
      </c>
      <c r="J30" s="41"/>
      <c r="K30" s="41"/>
      <c r="L30" s="41" t="s">
        <v>57</v>
      </c>
      <c r="M30" s="41"/>
      <c r="N30" s="41"/>
      <c r="O30" s="41"/>
      <c r="Q30" s="54"/>
      <c r="R30" s="54"/>
      <c r="S30" s="94">
        <v>8.5</v>
      </c>
      <c r="T30" s="41" t="s">
        <v>143</v>
      </c>
      <c r="U30" s="41"/>
      <c r="V30" s="41"/>
      <c r="W30" s="41"/>
      <c r="X30" s="43">
        <v>10</v>
      </c>
      <c r="Y30" s="41" t="s">
        <v>177</v>
      </c>
      <c r="Z30" s="58">
        <v>7</v>
      </c>
      <c r="AA30" s="93">
        <v>5</v>
      </c>
      <c r="AB30" s="93">
        <v>2</v>
      </c>
      <c r="AC30" s="58">
        <f t="shared" si="12"/>
        <v>7</v>
      </c>
      <c r="AD30" s="93">
        <v>0</v>
      </c>
      <c r="AE30" s="27"/>
      <c r="AF30" s="94">
        <v>7</v>
      </c>
      <c r="AG30" s="47" t="s">
        <v>188</v>
      </c>
      <c r="AH30" s="47"/>
      <c r="AI30" s="47"/>
      <c r="AJ30" s="64"/>
      <c r="AK30" s="48">
        <v>28</v>
      </c>
      <c r="AL30" s="47" t="s">
        <v>308</v>
      </c>
      <c r="AM30" s="58">
        <v>10</v>
      </c>
      <c r="AN30" s="93">
        <v>2</v>
      </c>
      <c r="AO30" s="93">
        <v>7</v>
      </c>
      <c r="AP30" s="58">
        <f t="shared" si="13"/>
        <v>9</v>
      </c>
      <c r="AQ30" s="93">
        <v>0</v>
      </c>
      <c r="AR30" s="46"/>
    </row>
    <row r="31" spans="1:44" ht="15.95" customHeight="1" x14ac:dyDescent="0.25">
      <c r="A31" s="54"/>
      <c r="C31" s="18"/>
      <c r="D31" s="18"/>
      <c r="E31" s="18"/>
      <c r="F31" s="18"/>
      <c r="H31" s="43">
        <v>2</v>
      </c>
      <c r="I31" s="41" t="s">
        <v>470</v>
      </c>
      <c r="J31" s="41"/>
      <c r="K31" s="41"/>
      <c r="L31" s="41" t="s">
        <v>474</v>
      </c>
      <c r="M31" s="41"/>
      <c r="N31" s="41"/>
      <c r="O31" s="41"/>
      <c r="Q31" s="54"/>
      <c r="R31" s="54"/>
      <c r="S31" s="94">
        <v>7.5</v>
      </c>
      <c r="T31" s="41" t="s">
        <v>90</v>
      </c>
      <c r="U31" s="41"/>
      <c r="V31" s="41"/>
      <c r="W31" s="41"/>
      <c r="X31" s="43">
        <v>4</v>
      </c>
      <c r="Y31" s="41" t="s">
        <v>177</v>
      </c>
      <c r="Z31" s="58">
        <v>9</v>
      </c>
      <c r="AA31" s="93">
        <v>3</v>
      </c>
      <c r="AB31" s="93">
        <v>3</v>
      </c>
      <c r="AC31" s="58">
        <f t="shared" si="12"/>
        <v>6</v>
      </c>
      <c r="AD31" s="93">
        <v>0</v>
      </c>
      <c r="AE31" s="27"/>
      <c r="AF31" s="94">
        <v>6</v>
      </c>
      <c r="AG31" s="47" t="s">
        <v>81</v>
      </c>
      <c r="AH31" s="47"/>
      <c r="AI31" s="47"/>
      <c r="AJ31" s="64"/>
      <c r="AK31" s="48">
        <v>3</v>
      </c>
      <c r="AL31" s="47" t="s">
        <v>308</v>
      </c>
      <c r="AM31" s="58">
        <v>6</v>
      </c>
      <c r="AN31" s="93">
        <v>0</v>
      </c>
      <c r="AO31" s="93">
        <v>7</v>
      </c>
      <c r="AP31" s="58">
        <f t="shared" si="13"/>
        <v>7</v>
      </c>
      <c r="AQ31" s="93">
        <v>0</v>
      </c>
      <c r="AR31" s="46"/>
    </row>
    <row r="32" spans="1:44" ht="15.95" customHeight="1" x14ac:dyDescent="0.25">
      <c r="A32" s="54"/>
      <c r="H32" s="43">
        <v>2</v>
      </c>
      <c r="I32" s="41" t="s">
        <v>470</v>
      </c>
      <c r="J32" s="41"/>
      <c r="K32" s="41"/>
      <c r="L32" s="41" t="s">
        <v>475</v>
      </c>
      <c r="M32" s="41"/>
      <c r="N32" s="41"/>
      <c r="O32" s="41"/>
      <c r="Q32" s="54"/>
      <c r="R32" s="54"/>
      <c r="S32" s="94">
        <v>7</v>
      </c>
      <c r="T32" s="41" t="s">
        <v>114</v>
      </c>
      <c r="U32" s="41"/>
      <c r="V32" s="41"/>
      <c r="W32" s="41"/>
      <c r="X32" s="43">
        <v>6</v>
      </c>
      <c r="Y32" s="41" t="s">
        <v>177</v>
      </c>
      <c r="Z32" s="58">
        <v>7</v>
      </c>
      <c r="AA32" s="93">
        <v>2</v>
      </c>
      <c r="AB32" s="93">
        <v>2</v>
      </c>
      <c r="AC32" s="58">
        <f t="shared" si="12"/>
        <v>4</v>
      </c>
      <c r="AD32" s="93">
        <v>0</v>
      </c>
      <c r="AE32" s="27"/>
      <c r="AF32" s="94">
        <v>7</v>
      </c>
      <c r="AG32" s="47" t="s">
        <v>157</v>
      </c>
      <c r="AH32" s="47"/>
      <c r="AI32" s="47"/>
      <c r="AJ32" s="64"/>
      <c r="AK32" s="48">
        <v>86</v>
      </c>
      <c r="AL32" s="47" t="s">
        <v>308</v>
      </c>
      <c r="AM32" s="58">
        <v>9</v>
      </c>
      <c r="AN32" s="93">
        <v>3</v>
      </c>
      <c r="AO32" s="93">
        <v>1</v>
      </c>
      <c r="AP32" s="58">
        <f t="shared" si="13"/>
        <v>4</v>
      </c>
      <c r="AQ32" s="93">
        <v>2</v>
      </c>
      <c r="AR32" s="46"/>
    </row>
    <row r="33" spans="1:44" ht="15.95" customHeight="1" x14ac:dyDescent="0.25">
      <c r="A33" s="54" t="s">
        <v>74</v>
      </c>
      <c r="H33" s="43">
        <v>2</v>
      </c>
      <c r="I33" s="41" t="s">
        <v>158</v>
      </c>
      <c r="J33" s="41"/>
      <c r="K33" s="41"/>
      <c r="L33" s="41" t="s">
        <v>471</v>
      </c>
      <c r="M33" s="41"/>
      <c r="N33" s="41"/>
      <c r="O33" s="41"/>
      <c r="Q33" s="54"/>
      <c r="R33" s="54"/>
      <c r="S33" s="94">
        <v>8</v>
      </c>
      <c r="T33" s="41" t="s">
        <v>76</v>
      </c>
      <c r="U33" s="41"/>
      <c r="V33" s="41"/>
      <c r="W33" s="41"/>
      <c r="X33" s="43">
        <v>5</v>
      </c>
      <c r="Y33" s="41" t="s">
        <v>177</v>
      </c>
      <c r="Z33" s="58">
        <v>9</v>
      </c>
      <c r="AA33" s="93">
        <v>1</v>
      </c>
      <c r="AB33" s="93">
        <v>2</v>
      </c>
      <c r="AC33" s="58">
        <f t="shared" si="12"/>
        <v>3</v>
      </c>
      <c r="AD33" s="93">
        <v>0</v>
      </c>
      <c r="AE33" s="27"/>
      <c r="AF33" s="94">
        <v>6.5</v>
      </c>
      <c r="AG33" s="47" t="s">
        <v>48</v>
      </c>
      <c r="AH33" s="47"/>
      <c r="AI33" s="47"/>
      <c r="AJ33" s="64"/>
      <c r="AK33" s="48">
        <v>66</v>
      </c>
      <c r="AL33" s="47" t="s">
        <v>308</v>
      </c>
      <c r="AM33" s="58">
        <v>7</v>
      </c>
      <c r="AN33" s="93">
        <v>1</v>
      </c>
      <c r="AO33" s="93">
        <v>3</v>
      </c>
      <c r="AP33" s="58">
        <f t="shared" si="13"/>
        <v>4</v>
      </c>
      <c r="AQ33" s="93">
        <v>0</v>
      </c>
      <c r="AR33" s="46"/>
    </row>
    <row r="34" spans="1:44" ht="15.95" customHeight="1" x14ac:dyDescent="0.25">
      <c r="A34" s="54"/>
      <c r="H34" s="43">
        <v>2</v>
      </c>
      <c r="I34" s="41" t="s">
        <v>470</v>
      </c>
      <c r="J34" s="41"/>
      <c r="K34" s="41"/>
      <c r="L34" s="41" t="s">
        <v>116</v>
      </c>
      <c r="M34" s="41"/>
      <c r="N34" s="41"/>
      <c r="O34" s="41"/>
      <c r="Q34" s="54"/>
      <c r="R34" s="54"/>
      <c r="S34" s="94">
        <v>7</v>
      </c>
      <c r="T34" s="41" t="s">
        <v>118</v>
      </c>
      <c r="U34" s="41"/>
      <c r="V34" s="41"/>
      <c r="W34" s="41"/>
      <c r="X34" s="43">
        <v>55</v>
      </c>
      <c r="Y34" s="41" t="s">
        <v>177</v>
      </c>
      <c r="Z34" s="58">
        <v>5</v>
      </c>
      <c r="AA34" s="93">
        <v>0</v>
      </c>
      <c r="AB34" s="93">
        <v>2</v>
      </c>
      <c r="AC34" s="58">
        <f t="shared" si="12"/>
        <v>2</v>
      </c>
      <c r="AD34" s="93">
        <v>0</v>
      </c>
      <c r="AE34" s="27"/>
      <c r="AF34" s="94">
        <v>7.5</v>
      </c>
      <c r="AG34" s="47" t="s">
        <v>42</v>
      </c>
      <c r="AH34" s="47"/>
      <c r="AI34" s="47"/>
      <c r="AJ34" s="64"/>
      <c r="AK34" s="48">
        <v>7</v>
      </c>
      <c r="AL34" s="47" t="s">
        <v>308</v>
      </c>
      <c r="AM34" s="58">
        <v>9</v>
      </c>
      <c r="AN34" s="93">
        <v>1</v>
      </c>
      <c r="AO34" s="93">
        <v>3</v>
      </c>
      <c r="AP34" s="58">
        <f t="shared" si="13"/>
        <v>4</v>
      </c>
      <c r="AQ34" s="93">
        <v>0</v>
      </c>
      <c r="AR34" s="46"/>
    </row>
    <row r="35" spans="1:44" ht="15.95" customHeight="1" x14ac:dyDescent="0.25">
      <c r="A35" s="54"/>
      <c r="B35" s="4"/>
      <c r="C35" s="4"/>
      <c r="D35" s="4"/>
      <c r="E35" s="4"/>
      <c r="F35" s="4"/>
      <c r="G35" s="4"/>
      <c r="H35" s="4"/>
      <c r="I35" s="7"/>
      <c r="J35" s="7"/>
      <c r="K35" s="7"/>
      <c r="L35" s="7"/>
      <c r="M35" s="7"/>
      <c r="N35" s="7"/>
      <c r="O35" s="7"/>
      <c r="P35" s="7"/>
      <c r="Q35" s="54"/>
      <c r="R35" s="54"/>
      <c r="S35" s="94">
        <v>6</v>
      </c>
      <c r="T35" s="41" t="s">
        <v>187</v>
      </c>
      <c r="U35" s="41"/>
      <c r="V35" s="41"/>
      <c r="W35" s="41"/>
      <c r="X35" s="43">
        <v>8</v>
      </c>
      <c r="Y35" s="41" t="s">
        <v>177</v>
      </c>
      <c r="Z35" s="58">
        <v>8</v>
      </c>
      <c r="AA35" s="93">
        <v>1</v>
      </c>
      <c r="AB35" s="93">
        <v>0</v>
      </c>
      <c r="AC35" s="58">
        <f t="shared" si="12"/>
        <v>1</v>
      </c>
      <c r="AD35" s="93">
        <v>0</v>
      </c>
      <c r="AE35" s="27"/>
      <c r="AF35" s="94">
        <v>8</v>
      </c>
      <c r="AG35" s="47" t="s">
        <v>136</v>
      </c>
      <c r="AH35" s="47"/>
      <c r="AI35" s="47"/>
      <c r="AJ35" s="64"/>
      <c r="AK35" s="48">
        <v>2</v>
      </c>
      <c r="AL35" s="47" t="s">
        <v>308</v>
      </c>
      <c r="AM35" s="58">
        <v>6</v>
      </c>
      <c r="AN35" s="93">
        <v>2</v>
      </c>
      <c r="AO35" s="93">
        <v>0</v>
      </c>
      <c r="AP35" s="58">
        <f t="shared" si="13"/>
        <v>2</v>
      </c>
      <c r="AQ35" s="93">
        <v>0</v>
      </c>
      <c r="AR35" s="46"/>
    </row>
    <row r="36" spans="1:44" ht="15.95" customHeight="1" x14ac:dyDescent="0.25">
      <c r="A36" s="54"/>
      <c r="B36" s="50" t="s">
        <v>77</v>
      </c>
      <c r="C36" s="20" t="s">
        <v>182</v>
      </c>
      <c r="D36" s="18"/>
      <c r="E36" s="18"/>
      <c r="F36" s="61"/>
      <c r="G36" s="19">
        <v>0</v>
      </c>
      <c r="H36" s="43"/>
      <c r="I36" s="41"/>
      <c r="J36" s="41"/>
      <c r="K36" s="41"/>
      <c r="L36" s="41"/>
      <c r="M36" s="41"/>
      <c r="N36" s="41"/>
      <c r="O36" s="41"/>
      <c r="P36" s="41"/>
      <c r="Q36" s="54"/>
      <c r="R36" s="54"/>
      <c r="S36" s="94">
        <v>6</v>
      </c>
      <c r="T36" s="41" t="s">
        <v>140</v>
      </c>
      <c r="U36" s="41"/>
      <c r="V36" s="41"/>
      <c r="W36" s="41"/>
      <c r="X36" s="43">
        <v>13</v>
      </c>
      <c r="Y36" s="41" t="s">
        <v>177</v>
      </c>
      <c r="Z36" s="58">
        <v>8</v>
      </c>
      <c r="AA36" s="93">
        <v>0</v>
      </c>
      <c r="AB36" s="93">
        <v>1</v>
      </c>
      <c r="AC36" s="58">
        <f t="shared" si="12"/>
        <v>1</v>
      </c>
      <c r="AD36" s="93">
        <v>2</v>
      </c>
      <c r="AE36" s="27"/>
      <c r="AF36" s="94">
        <v>7.5</v>
      </c>
      <c r="AG36" s="47" t="s">
        <v>115</v>
      </c>
      <c r="AH36" s="47"/>
      <c r="AI36" s="47"/>
      <c r="AJ36" s="64"/>
      <c r="AK36" s="48">
        <v>4</v>
      </c>
      <c r="AL36" s="47" t="s">
        <v>308</v>
      </c>
      <c r="AM36" s="58">
        <v>10</v>
      </c>
      <c r="AN36" s="93">
        <v>0</v>
      </c>
      <c r="AO36" s="93">
        <v>1</v>
      </c>
      <c r="AP36" s="58">
        <f t="shared" si="13"/>
        <v>1</v>
      </c>
      <c r="AQ36" s="93">
        <v>0</v>
      </c>
      <c r="AR36" s="46"/>
    </row>
    <row r="37" spans="1:44" ht="15.95" customHeight="1" x14ac:dyDescent="0.25">
      <c r="A37" s="54"/>
      <c r="B37" s="48" t="s">
        <v>36</v>
      </c>
      <c r="C37" s="41" t="s">
        <v>462</v>
      </c>
      <c r="D37" s="41"/>
      <c r="E37" s="41"/>
      <c r="F37" s="18"/>
      <c r="G37" s="18"/>
      <c r="H37" s="43"/>
      <c r="I37" s="41"/>
      <c r="J37" s="18"/>
      <c r="K37" s="18"/>
      <c r="L37" s="41"/>
      <c r="M37" s="41"/>
      <c r="N37" s="41"/>
      <c r="O37" s="41"/>
      <c r="P37" s="41"/>
      <c r="Q37" s="54"/>
      <c r="R37" s="54"/>
      <c r="S37" s="94">
        <v>7.5</v>
      </c>
      <c r="T37" s="41" t="s">
        <v>46</v>
      </c>
      <c r="U37" s="41"/>
      <c r="V37" s="41"/>
      <c r="W37" s="41"/>
      <c r="X37" s="43">
        <v>7</v>
      </c>
      <c r="Y37" s="41" t="s">
        <v>177</v>
      </c>
      <c r="Z37" s="58">
        <v>10</v>
      </c>
      <c r="AA37" s="93">
        <v>0</v>
      </c>
      <c r="AB37" s="93">
        <v>1</v>
      </c>
      <c r="AC37" s="58">
        <f t="shared" si="12"/>
        <v>1</v>
      </c>
      <c r="AD37" s="93">
        <v>6</v>
      </c>
      <c r="AE37" s="27"/>
      <c r="AF37" s="94">
        <v>6.5</v>
      </c>
      <c r="AG37" s="47" t="s">
        <v>62</v>
      </c>
      <c r="AH37" s="47"/>
      <c r="AI37" s="47"/>
      <c r="AJ37" s="64"/>
      <c r="AK37" s="48">
        <v>55</v>
      </c>
      <c r="AL37" s="47" t="s">
        <v>308</v>
      </c>
      <c r="AM37" s="58">
        <v>8</v>
      </c>
      <c r="AN37" s="93">
        <v>0</v>
      </c>
      <c r="AO37" s="93">
        <v>1</v>
      </c>
      <c r="AP37" s="58">
        <f t="shared" si="13"/>
        <v>1</v>
      </c>
      <c r="AQ37" s="93">
        <v>2</v>
      </c>
      <c r="AR37" s="46"/>
    </row>
    <row r="38" spans="1:44" ht="15.95" customHeight="1" thickBot="1" x14ac:dyDescent="0.3">
      <c r="A38" s="54"/>
      <c r="C38" s="18"/>
      <c r="D38" s="41"/>
      <c r="E38" s="41"/>
      <c r="F38" s="18"/>
      <c r="G38" s="18"/>
      <c r="H38" s="43"/>
      <c r="I38" s="41"/>
      <c r="J38" s="18"/>
      <c r="K38" s="18"/>
      <c r="L38" s="41"/>
      <c r="M38" s="41"/>
      <c r="N38" s="41"/>
      <c r="O38" s="41"/>
      <c r="P38" s="41"/>
      <c r="Q38" s="54"/>
      <c r="R38" s="54"/>
      <c r="S38" s="33" t="s">
        <v>174</v>
      </c>
      <c r="T38" s="33"/>
      <c r="U38" s="33"/>
      <c r="V38" s="33"/>
      <c r="W38" s="33"/>
      <c r="X38" s="33"/>
      <c r="Y38" s="33"/>
      <c r="Z38" s="56">
        <f>SUM(Z27:Z37)</f>
        <v>100</v>
      </c>
      <c r="AA38" s="56">
        <f t="shared" ref="AA38" si="14">SUM(AA27:AA37)</f>
        <v>21</v>
      </c>
      <c r="AB38" s="56">
        <f>SUM(AB27:AB37)+SUMIF($Y$3:$Y$10,"SotF",$AH$3:$AH$10)</f>
        <v>31</v>
      </c>
      <c r="AC38" s="56">
        <f>+AB38+AA38</f>
        <v>52</v>
      </c>
      <c r="AD38" s="56">
        <f>SUM(AD27:AD37)+SUMIF($Y$3:$Y$10,"SotF",$AG$3:$AG$10)</f>
        <v>12</v>
      </c>
      <c r="AE38" s="27"/>
      <c r="AF38" s="33" t="s">
        <v>50</v>
      </c>
      <c r="AG38" s="33"/>
      <c r="AH38" s="33"/>
      <c r="AI38" s="33"/>
      <c r="AJ38" s="33"/>
      <c r="AK38" s="33"/>
      <c r="AL38" s="33"/>
      <c r="AM38" s="56">
        <f>SUM(AM27:AM37)</f>
        <v>99</v>
      </c>
      <c r="AN38" s="56">
        <f t="shared" ref="AN38" si="15">SUM(AN27:AN37)</f>
        <v>31</v>
      </c>
      <c r="AO38" s="56">
        <f>SUM(AO27:AO37)+SUMIF($Y$3:$Y$10,"State Farm",$AH$3:$AH$10)</f>
        <v>44</v>
      </c>
      <c r="AP38" s="56">
        <f>+AO38+AN38</f>
        <v>75</v>
      </c>
      <c r="AQ38" s="56">
        <f>SUM(AQ27:AQ37)+SUMIF($Y$3:$Y$10,"State Farm",$AG$3:$AG$10)</f>
        <v>8</v>
      </c>
      <c r="AR38" s="46"/>
    </row>
    <row r="39" spans="1:44" ht="15.95" customHeight="1" x14ac:dyDescent="0.25">
      <c r="A39" s="54"/>
      <c r="B39" s="18"/>
      <c r="C39" s="20" t="s">
        <v>186</v>
      </c>
      <c r="D39" s="97"/>
      <c r="E39" s="41"/>
      <c r="F39" s="41"/>
      <c r="G39" s="19">
        <v>3</v>
      </c>
      <c r="H39" s="43">
        <v>1</v>
      </c>
      <c r="I39" s="41" t="s">
        <v>40</v>
      </c>
      <c r="J39" s="18"/>
      <c r="K39" s="18"/>
      <c r="L39" s="41" t="s">
        <v>466</v>
      </c>
      <c r="M39" s="41"/>
      <c r="N39" s="41"/>
      <c r="O39" s="41"/>
      <c r="P39" s="41"/>
      <c r="Q39" s="54"/>
      <c r="R39" s="54"/>
      <c r="S39" s="34" t="s">
        <v>53</v>
      </c>
      <c r="T39" s="34"/>
      <c r="U39" s="34"/>
      <c r="V39" s="34"/>
      <c r="W39" s="34"/>
      <c r="X39" s="32" t="s">
        <v>54</v>
      </c>
      <c r="Z39" s="68">
        <v>20</v>
      </c>
      <c r="AA39" s="31">
        <v>6</v>
      </c>
      <c r="AB39" s="31">
        <v>4</v>
      </c>
      <c r="AC39" s="68">
        <f t="shared" ref="AC39:AC49" si="16">+AA39+AB39</f>
        <v>10</v>
      </c>
      <c r="AD39" s="31">
        <v>8</v>
      </c>
      <c r="AE39" s="27"/>
      <c r="AF39" s="35" t="s">
        <v>86</v>
      </c>
      <c r="AG39" s="35"/>
      <c r="AH39" s="35"/>
      <c r="AI39" s="35"/>
      <c r="AJ39" s="35"/>
      <c r="AK39" s="32" t="s">
        <v>87</v>
      </c>
      <c r="AM39" s="68">
        <v>16</v>
      </c>
      <c r="AN39" s="31">
        <v>4</v>
      </c>
      <c r="AO39" s="31">
        <v>6</v>
      </c>
      <c r="AP39" s="68">
        <f t="shared" ref="AP39:AP49" si="17">+AN39+AO39</f>
        <v>10</v>
      </c>
      <c r="AQ39" s="31">
        <v>0</v>
      </c>
      <c r="AR39" s="46"/>
    </row>
    <row r="40" spans="1:44" ht="15.95" customHeight="1" x14ac:dyDescent="0.25">
      <c r="A40" s="54"/>
      <c r="B40" s="43" t="s">
        <v>36</v>
      </c>
      <c r="C40" s="65"/>
      <c r="D40" s="65" t="s">
        <v>190</v>
      </c>
      <c r="E40" s="18"/>
      <c r="F40" s="18"/>
      <c r="G40" s="18"/>
      <c r="H40" s="43">
        <v>1</v>
      </c>
      <c r="I40" s="41" t="s">
        <v>446</v>
      </c>
      <c r="J40" s="18"/>
      <c r="K40" s="18"/>
      <c r="L40" s="41" t="s">
        <v>467</v>
      </c>
      <c r="M40" s="41"/>
      <c r="N40" s="41"/>
      <c r="O40" s="41"/>
      <c r="P40" s="41"/>
      <c r="Q40" s="54"/>
      <c r="R40" s="54"/>
      <c r="S40" s="94">
        <v>9.5</v>
      </c>
      <c r="T40" s="47" t="s">
        <v>166</v>
      </c>
      <c r="U40" s="47"/>
      <c r="V40" s="47"/>
      <c r="W40" s="47"/>
      <c r="X40" s="48">
        <v>9</v>
      </c>
      <c r="Y40" s="47" t="s">
        <v>307</v>
      </c>
      <c r="Z40" s="58">
        <v>10</v>
      </c>
      <c r="AA40" s="93">
        <v>14</v>
      </c>
      <c r="AB40" s="93">
        <v>9</v>
      </c>
      <c r="AC40" s="58">
        <f t="shared" si="16"/>
        <v>23</v>
      </c>
      <c r="AD40" s="93">
        <v>0</v>
      </c>
      <c r="AE40" s="27"/>
      <c r="AF40" s="94">
        <v>9.5</v>
      </c>
      <c r="AG40" s="47" t="s">
        <v>71</v>
      </c>
      <c r="AH40" s="47"/>
      <c r="AI40" s="47"/>
      <c r="AJ40" s="64"/>
      <c r="AK40" s="48">
        <v>10</v>
      </c>
      <c r="AL40" s="47" t="s">
        <v>17</v>
      </c>
      <c r="AM40" s="58">
        <v>9</v>
      </c>
      <c r="AN40" s="93">
        <v>11</v>
      </c>
      <c r="AO40" s="93">
        <v>8</v>
      </c>
      <c r="AP40" s="58">
        <f t="shared" si="17"/>
        <v>19</v>
      </c>
      <c r="AQ40" s="93">
        <v>4</v>
      </c>
      <c r="AR40" s="46"/>
    </row>
    <row r="41" spans="1:44" ht="15.95" customHeight="1" x14ac:dyDescent="0.25">
      <c r="A41" s="54"/>
      <c r="C41" s="18"/>
      <c r="D41" s="18"/>
      <c r="E41" s="18"/>
      <c r="H41" s="43">
        <v>2</v>
      </c>
      <c r="I41" s="41" t="s">
        <v>71</v>
      </c>
      <c r="L41" s="41"/>
      <c r="M41" s="41" t="s">
        <v>254</v>
      </c>
      <c r="N41" s="41"/>
      <c r="O41" s="41"/>
      <c r="P41" s="41"/>
      <c r="Q41" s="54"/>
      <c r="R41" s="54"/>
      <c r="S41" s="94">
        <v>8.5</v>
      </c>
      <c r="T41" s="47" t="s">
        <v>73</v>
      </c>
      <c r="U41" s="47"/>
      <c r="V41" s="47"/>
      <c r="W41" s="47"/>
      <c r="X41" s="48">
        <v>14</v>
      </c>
      <c r="Y41" s="47" t="s">
        <v>307</v>
      </c>
      <c r="Z41" s="58">
        <v>8</v>
      </c>
      <c r="AA41" s="93">
        <v>7</v>
      </c>
      <c r="AB41" s="93">
        <v>5</v>
      </c>
      <c r="AC41" s="58">
        <f t="shared" si="16"/>
        <v>12</v>
      </c>
      <c r="AD41" s="93">
        <v>2</v>
      </c>
      <c r="AE41" s="27"/>
      <c r="AF41" s="94">
        <v>8.5</v>
      </c>
      <c r="AG41" s="47" t="s">
        <v>40</v>
      </c>
      <c r="AH41" s="47"/>
      <c r="AI41" s="47"/>
      <c r="AJ41" s="64"/>
      <c r="AK41" s="48">
        <v>7</v>
      </c>
      <c r="AL41" s="47" t="s">
        <v>17</v>
      </c>
      <c r="AM41" s="58">
        <v>9</v>
      </c>
      <c r="AN41" s="93">
        <v>6</v>
      </c>
      <c r="AO41" s="93">
        <v>11</v>
      </c>
      <c r="AP41" s="58">
        <f t="shared" si="17"/>
        <v>17</v>
      </c>
      <c r="AQ41" s="93">
        <v>0</v>
      </c>
      <c r="AR41" s="46"/>
    </row>
    <row r="42" spans="1:44" ht="15.95" customHeight="1" x14ac:dyDescent="0.25">
      <c r="A42" s="54"/>
      <c r="B42" s="8"/>
      <c r="C42" s="4"/>
      <c r="D42" s="4"/>
      <c r="E42" s="4"/>
      <c r="F42" s="4"/>
      <c r="G42" s="4"/>
      <c r="H42" s="4"/>
      <c r="I42" s="4"/>
      <c r="J42" s="7"/>
      <c r="K42" s="7"/>
      <c r="L42" s="7"/>
      <c r="M42" s="7"/>
      <c r="N42" s="7"/>
      <c r="O42" s="7"/>
      <c r="P42" s="7"/>
      <c r="Q42" s="54"/>
      <c r="R42" s="54"/>
      <c r="S42" s="94">
        <v>7.5</v>
      </c>
      <c r="T42" s="47" t="s">
        <v>43</v>
      </c>
      <c r="U42" s="47"/>
      <c r="V42" s="47"/>
      <c r="W42" s="47"/>
      <c r="X42" s="48">
        <v>27</v>
      </c>
      <c r="Y42" s="47" t="s">
        <v>307</v>
      </c>
      <c r="Z42" s="58">
        <v>9</v>
      </c>
      <c r="AA42" s="93">
        <v>3</v>
      </c>
      <c r="AB42" s="93">
        <v>6</v>
      </c>
      <c r="AC42" s="58">
        <f t="shared" si="16"/>
        <v>9</v>
      </c>
      <c r="AD42" s="93">
        <v>0</v>
      </c>
      <c r="AE42" s="27"/>
      <c r="AF42" s="94">
        <v>8</v>
      </c>
      <c r="AG42" s="47" t="s">
        <v>45</v>
      </c>
      <c r="AH42" s="47"/>
      <c r="AI42" s="47"/>
      <c r="AJ42" s="64"/>
      <c r="AK42" s="48">
        <v>4</v>
      </c>
      <c r="AL42" s="47" t="s">
        <v>17</v>
      </c>
      <c r="AM42" s="58">
        <v>8</v>
      </c>
      <c r="AN42" s="93">
        <v>1</v>
      </c>
      <c r="AO42" s="93">
        <v>3</v>
      </c>
      <c r="AP42" s="58">
        <f t="shared" si="17"/>
        <v>4</v>
      </c>
      <c r="AQ42" s="93">
        <v>0</v>
      </c>
      <c r="AR42" s="46"/>
    </row>
    <row r="43" spans="1:44" ht="15.95" customHeight="1" x14ac:dyDescent="0.25">
      <c r="A43" s="54"/>
      <c r="B43" s="50" t="s">
        <v>93</v>
      </c>
      <c r="C43" s="20" t="s">
        <v>184</v>
      </c>
      <c r="D43" s="18"/>
      <c r="E43" s="42"/>
      <c r="F43" s="42"/>
      <c r="G43" s="19">
        <v>1</v>
      </c>
      <c r="H43" s="43">
        <v>1</v>
      </c>
      <c r="I43" s="41" t="s">
        <v>464</v>
      </c>
      <c r="J43" s="41"/>
      <c r="K43" s="41"/>
      <c r="L43" s="41"/>
      <c r="M43" s="41" t="s">
        <v>254</v>
      </c>
      <c r="N43" s="41"/>
      <c r="O43" s="41"/>
      <c r="P43" s="41"/>
      <c r="Q43" s="54"/>
      <c r="R43" s="54"/>
      <c r="S43" s="94">
        <v>8</v>
      </c>
      <c r="T43" s="47" t="s">
        <v>137</v>
      </c>
      <c r="U43" s="47"/>
      <c r="V43" s="47"/>
      <c r="W43" s="47"/>
      <c r="X43" s="48">
        <v>18</v>
      </c>
      <c r="Y43" s="47" t="s">
        <v>307</v>
      </c>
      <c r="Z43" s="58">
        <v>8</v>
      </c>
      <c r="AA43" s="93">
        <v>3</v>
      </c>
      <c r="AB43" s="93">
        <v>3</v>
      </c>
      <c r="AC43" s="58">
        <f t="shared" si="16"/>
        <v>6</v>
      </c>
      <c r="AD43" s="93">
        <v>2</v>
      </c>
      <c r="AE43" s="27"/>
      <c r="AF43" s="94">
        <v>7.5</v>
      </c>
      <c r="AG43" s="47" t="s">
        <v>89</v>
      </c>
      <c r="AH43" s="47"/>
      <c r="AI43" s="47"/>
      <c r="AJ43" s="64"/>
      <c r="AK43" s="48">
        <v>11</v>
      </c>
      <c r="AL43" s="47" t="s">
        <v>17</v>
      </c>
      <c r="AM43" s="58">
        <v>10</v>
      </c>
      <c r="AN43" s="93">
        <v>1</v>
      </c>
      <c r="AO43" s="93">
        <v>2</v>
      </c>
      <c r="AP43" s="58">
        <f t="shared" si="17"/>
        <v>3</v>
      </c>
      <c r="AQ43" s="93">
        <v>0</v>
      </c>
      <c r="AR43" s="46"/>
    </row>
    <row r="44" spans="1:44" ht="15.95" customHeight="1" x14ac:dyDescent="0.25">
      <c r="A44" s="54"/>
      <c r="B44" s="48" t="s">
        <v>36</v>
      </c>
      <c r="C44" s="65" t="s">
        <v>461</v>
      </c>
      <c r="D44" s="65"/>
      <c r="E44" s="65"/>
      <c r="F44" s="18"/>
      <c r="G44" s="18"/>
      <c r="H44" s="43"/>
      <c r="I44" s="41"/>
      <c r="J44" s="41"/>
      <c r="K44" s="41"/>
      <c r="L44" s="41"/>
      <c r="M44" s="41"/>
      <c r="N44" s="41"/>
      <c r="O44" s="41"/>
      <c r="P44" s="41"/>
      <c r="Q44" s="54"/>
      <c r="R44" s="54"/>
      <c r="S44" s="94">
        <v>7</v>
      </c>
      <c r="T44" s="47" t="s">
        <v>167</v>
      </c>
      <c r="U44" s="47"/>
      <c r="V44" s="47"/>
      <c r="W44" s="47"/>
      <c r="X44" s="48">
        <v>8</v>
      </c>
      <c r="Y44" s="47" t="s">
        <v>307</v>
      </c>
      <c r="Z44" s="58">
        <v>8</v>
      </c>
      <c r="AA44" s="93">
        <v>2</v>
      </c>
      <c r="AB44" s="93">
        <v>4</v>
      </c>
      <c r="AC44" s="58">
        <f t="shared" si="16"/>
        <v>6</v>
      </c>
      <c r="AD44" s="93">
        <v>0</v>
      </c>
      <c r="AE44" s="27"/>
      <c r="AF44" s="94">
        <v>6.5</v>
      </c>
      <c r="AG44" s="47" t="s">
        <v>95</v>
      </c>
      <c r="AH44" s="47"/>
      <c r="AI44" s="47"/>
      <c r="AJ44" s="64"/>
      <c r="AK44" s="48">
        <v>14</v>
      </c>
      <c r="AL44" s="47" t="s">
        <v>17</v>
      </c>
      <c r="AM44" s="58">
        <v>7</v>
      </c>
      <c r="AN44" s="93">
        <v>0</v>
      </c>
      <c r="AO44" s="93">
        <v>3</v>
      </c>
      <c r="AP44" s="58">
        <f t="shared" si="17"/>
        <v>3</v>
      </c>
      <c r="AQ44" s="93">
        <v>0</v>
      </c>
      <c r="AR44" s="46"/>
    </row>
    <row r="45" spans="1:44" ht="15.95" customHeight="1" x14ac:dyDescent="0.25">
      <c r="A45" s="54"/>
      <c r="C45" s="18"/>
      <c r="D45" s="18"/>
      <c r="E45" s="18"/>
      <c r="F45" s="18"/>
      <c r="G45" s="18"/>
      <c r="H45" s="18"/>
      <c r="I45" s="18"/>
      <c r="J45" s="18"/>
      <c r="K45" s="18"/>
      <c r="L45" s="18"/>
      <c r="Q45" s="54"/>
      <c r="R45" s="54"/>
      <c r="S45" s="94">
        <v>6</v>
      </c>
      <c r="T45" s="47" t="s">
        <v>67</v>
      </c>
      <c r="U45" s="47"/>
      <c r="V45" s="47"/>
      <c r="W45" s="47"/>
      <c r="X45" s="48">
        <v>3</v>
      </c>
      <c r="Y45" s="47" t="s">
        <v>307</v>
      </c>
      <c r="Z45" s="58">
        <v>5</v>
      </c>
      <c r="AA45" s="93">
        <v>0</v>
      </c>
      <c r="AB45" s="93">
        <v>5</v>
      </c>
      <c r="AC45" s="58">
        <f t="shared" si="16"/>
        <v>5</v>
      </c>
      <c r="AD45" s="93">
        <v>0</v>
      </c>
      <c r="AE45" s="27"/>
      <c r="AF45" s="94">
        <v>6.5</v>
      </c>
      <c r="AG45" s="47" t="s">
        <v>94</v>
      </c>
      <c r="AH45" s="47"/>
      <c r="AI45" s="47"/>
      <c r="AJ45" s="64"/>
      <c r="AK45" s="48">
        <v>5</v>
      </c>
      <c r="AL45" s="47" t="s">
        <v>17</v>
      </c>
      <c r="AM45" s="58">
        <v>4</v>
      </c>
      <c r="AN45" s="93">
        <v>0</v>
      </c>
      <c r="AO45" s="93">
        <v>2</v>
      </c>
      <c r="AP45" s="58">
        <f t="shared" si="17"/>
        <v>2</v>
      </c>
      <c r="AQ45" s="93">
        <v>0</v>
      </c>
      <c r="AR45" s="46"/>
    </row>
    <row r="46" spans="1:44" ht="15.95" customHeight="1" x14ac:dyDescent="0.25">
      <c r="A46" s="54"/>
      <c r="B46" s="26"/>
      <c r="C46" s="20" t="s">
        <v>181</v>
      </c>
      <c r="D46" s="65"/>
      <c r="E46" s="18"/>
      <c r="F46" s="42"/>
      <c r="G46" s="19">
        <v>3</v>
      </c>
      <c r="H46" s="43">
        <v>1</v>
      </c>
      <c r="I46" s="41" t="s">
        <v>47</v>
      </c>
      <c r="J46" s="18"/>
      <c r="K46" s="18"/>
      <c r="L46" s="41" t="s">
        <v>465</v>
      </c>
      <c r="Q46" s="54"/>
      <c r="R46" s="54"/>
      <c r="S46" s="94">
        <v>6.5</v>
      </c>
      <c r="T46" s="47" t="s">
        <v>139</v>
      </c>
      <c r="U46" s="47"/>
      <c r="V46" s="47"/>
      <c r="W46" s="47"/>
      <c r="X46" s="48">
        <v>34</v>
      </c>
      <c r="Y46" s="47" t="s">
        <v>307</v>
      </c>
      <c r="Z46" s="58">
        <v>9</v>
      </c>
      <c r="AA46" s="93">
        <v>0</v>
      </c>
      <c r="AB46" s="93">
        <v>5</v>
      </c>
      <c r="AC46" s="58">
        <f t="shared" si="16"/>
        <v>5</v>
      </c>
      <c r="AD46" s="93">
        <v>0</v>
      </c>
      <c r="AE46" s="27"/>
      <c r="AF46" s="94">
        <v>7.5</v>
      </c>
      <c r="AG46" s="47" t="s">
        <v>153</v>
      </c>
      <c r="AH46" s="47"/>
      <c r="AI46" s="47"/>
      <c r="AJ46" s="64"/>
      <c r="AK46" s="48">
        <v>6</v>
      </c>
      <c r="AL46" s="47" t="s">
        <v>17</v>
      </c>
      <c r="AM46" s="58">
        <v>9</v>
      </c>
      <c r="AN46" s="93">
        <v>0</v>
      </c>
      <c r="AO46" s="93">
        <v>2</v>
      </c>
      <c r="AP46" s="58">
        <f t="shared" si="17"/>
        <v>2</v>
      </c>
      <c r="AQ46" s="93">
        <v>4</v>
      </c>
      <c r="AR46" s="46"/>
    </row>
    <row r="47" spans="1:44" ht="15.95" customHeight="1" x14ac:dyDescent="0.25">
      <c r="A47" s="54"/>
      <c r="B47" s="48" t="s">
        <v>36</v>
      </c>
      <c r="C47" s="41"/>
      <c r="D47" s="65" t="s">
        <v>190</v>
      </c>
      <c r="E47" s="41"/>
      <c r="F47" s="41"/>
      <c r="G47" s="19"/>
      <c r="H47" s="43">
        <v>1</v>
      </c>
      <c r="I47" s="41" t="s">
        <v>463</v>
      </c>
      <c r="J47" s="18"/>
      <c r="K47" s="18"/>
      <c r="L47" s="41" t="s">
        <v>192</v>
      </c>
      <c r="M47" s="41"/>
      <c r="N47" s="41"/>
      <c r="O47" s="41"/>
      <c r="P47" s="41"/>
      <c r="Q47" s="54"/>
      <c r="R47" s="54"/>
      <c r="S47" s="94">
        <v>7.5</v>
      </c>
      <c r="T47" s="47" t="s">
        <v>59</v>
      </c>
      <c r="U47" s="47"/>
      <c r="V47" s="47"/>
      <c r="W47" s="47"/>
      <c r="X47" s="48">
        <v>4</v>
      </c>
      <c r="Y47" s="47" t="s">
        <v>307</v>
      </c>
      <c r="Z47" s="58">
        <v>8</v>
      </c>
      <c r="AA47" s="93">
        <v>0</v>
      </c>
      <c r="AB47" s="93">
        <v>5</v>
      </c>
      <c r="AC47" s="58">
        <f t="shared" si="16"/>
        <v>5</v>
      </c>
      <c r="AD47" s="93">
        <v>0</v>
      </c>
      <c r="AE47" s="27"/>
      <c r="AF47" s="94">
        <v>7</v>
      </c>
      <c r="AG47" s="47" t="s">
        <v>138</v>
      </c>
      <c r="AH47" s="47"/>
      <c r="AI47" s="47"/>
      <c r="AJ47" s="64"/>
      <c r="AK47" s="48">
        <v>2</v>
      </c>
      <c r="AL47" s="47" t="s">
        <v>17</v>
      </c>
      <c r="AM47" s="58">
        <v>8</v>
      </c>
      <c r="AN47" s="93">
        <v>1</v>
      </c>
      <c r="AO47" s="93">
        <v>0</v>
      </c>
      <c r="AP47" s="58">
        <f t="shared" si="17"/>
        <v>1</v>
      </c>
      <c r="AQ47" s="93">
        <v>2</v>
      </c>
      <c r="AR47" s="46"/>
    </row>
    <row r="48" spans="1:44" ht="15.95" customHeight="1" x14ac:dyDescent="0.25">
      <c r="A48" s="54"/>
      <c r="H48" s="43">
        <v>1</v>
      </c>
      <c r="I48" s="41" t="s">
        <v>432</v>
      </c>
      <c r="L48" s="41"/>
      <c r="M48" s="41" t="s">
        <v>254</v>
      </c>
      <c r="N48" s="41"/>
      <c r="O48" s="41"/>
      <c r="P48" s="41"/>
      <c r="Q48" s="54"/>
      <c r="R48" s="54"/>
      <c r="S48" s="94">
        <v>7.5</v>
      </c>
      <c r="T48" s="47" t="s">
        <v>38</v>
      </c>
      <c r="U48" s="47"/>
      <c r="V48" s="47"/>
      <c r="W48" s="47"/>
      <c r="X48" s="48">
        <v>13</v>
      </c>
      <c r="Y48" s="47" t="s">
        <v>307</v>
      </c>
      <c r="Z48" s="58">
        <v>8</v>
      </c>
      <c r="AA48" s="93">
        <v>0</v>
      </c>
      <c r="AB48" s="93">
        <v>4</v>
      </c>
      <c r="AC48" s="58">
        <f t="shared" si="16"/>
        <v>4</v>
      </c>
      <c r="AD48" s="93">
        <v>0</v>
      </c>
      <c r="AE48" s="27"/>
      <c r="AF48" s="94">
        <v>7</v>
      </c>
      <c r="AG48" s="47" t="s">
        <v>98</v>
      </c>
      <c r="AH48" s="47"/>
      <c r="AI48" s="47"/>
      <c r="AJ48" s="64"/>
      <c r="AK48" s="48">
        <v>15</v>
      </c>
      <c r="AL48" s="47" t="s">
        <v>17</v>
      </c>
      <c r="AM48" s="58">
        <v>10</v>
      </c>
      <c r="AN48" s="93">
        <v>0</v>
      </c>
      <c r="AO48" s="93">
        <v>0</v>
      </c>
      <c r="AP48" s="58">
        <f t="shared" si="17"/>
        <v>0</v>
      </c>
      <c r="AQ48" s="93">
        <v>0</v>
      </c>
      <c r="AR48" s="46"/>
    </row>
    <row r="49" spans="1:44" ht="15.95" customHeight="1" x14ac:dyDescent="0.25">
      <c r="A49" s="54"/>
      <c r="B49" s="9"/>
      <c r="C49" s="10"/>
      <c r="D49" s="10"/>
      <c r="E49" s="10"/>
      <c r="F49" s="10"/>
      <c r="G49" s="11"/>
      <c r="H49" s="12"/>
      <c r="I49" s="10"/>
      <c r="J49" s="10"/>
      <c r="K49" s="12"/>
      <c r="L49" s="12"/>
      <c r="M49" s="12"/>
      <c r="N49" s="12"/>
      <c r="O49" s="12"/>
      <c r="P49" s="12"/>
      <c r="Q49" s="54"/>
      <c r="R49" s="54"/>
      <c r="S49" s="94">
        <v>6</v>
      </c>
      <c r="T49" s="47" t="s">
        <v>362</v>
      </c>
      <c r="U49" s="47"/>
      <c r="V49" s="47"/>
      <c r="W49" s="47"/>
      <c r="X49" s="48">
        <v>5</v>
      </c>
      <c r="Y49" s="47" t="s">
        <v>307</v>
      </c>
      <c r="Z49" s="58">
        <v>5</v>
      </c>
      <c r="AA49" s="93">
        <v>0</v>
      </c>
      <c r="AB49" s="93">
        <v>3</v>
      </c>
      <c r="AC49" s="58">
        <f t="shared" si="16"/>
        <v>3</v>
      </c>
      <c r="AD49" s="93">
        <v>0</v>
      </c>
      <c r="AE49" s="27"/>
      <c r="AF49" s="94">
        <v>6.5</v>
      </c>
      <c r="AG49" s="47" t="s">
        <v>82</v>
      </c>
      <c r="AH49" s="47"/>
      <c r="AI49" s="47"/>
      <c r="AJ49" s="64"/>
      <c r="AK49" s="48">
        <v>3</v>
      </c>
      <c r="AL49" s="47" t="s">
        <v>17</v>
      </c>
      <c r="AM49" s="58">
        <v>9</v>
      </c>
      <c r="AN49" s="93">
        <v>0</v>
      </c>
      <c r="AO49" s="93">
        <v>0</v>
      </c>
      <c r="AP49" s="58">
        <f t="shared" si="17"/>
        <v>0</v>
      </c>
      <c r="AQ49" s="93">
        <v>2</v>
      </c>
      <c r="AR49" s="46"/>
    </row>
    <row r="50" spans="1:44" ht="15.95" customHeight="1" thickBot="1" x14ac:dyDescent="0.3">
      <c r="A50" s="54"/>
      <c r="B50" s="26"/>
      <c r="C50" s="26"/>
      <c r="D50" s="26"/>
      <c r="E50" s="47" t="s">
        <v>211</v>
      </c>
      <c r="F50" s="47"/>
      <c r="G50" s="49">
        <f>SUM(G14:G49)</f>
        <v>23</v>
      </c>
      <c r="H50" s="49"/>
      <c r="I50" s="36"/>
      <c r="J50" s="47" t="s">
        <v>101</v>
      </c>
      <c r="K50" s="36"/>
      <c r="L50" s="49">
        <f>COUNTA(C16:C47)-8</f>
        <v>2</v>
      </c>
      <c r="N50" s="47" t="s">
        <v>132</v>
      </c>
      <c r="O50" s="49">
        <v>2</v>
      </c>
      <c r="P50" s="26"/>
      <c r="Q50" s="54"/>
      <c r="R50" s="54"/>
      <c r="S50" s="33" t="s">
        <v>245</v>
      </c>
      <c r="T50" s="33"/>
      <c r="U50" s="33"/>
      <c r="V50" s="33"/>
      <c r="W50" s="33"/>
      <c r="X50" s="33"/>
      <c r="Y50" s="33"/>
      <c r="Z50" s="56">
        <f>SUM(Z39:Z49)</f>
        <v>98</v>
      </c>
      <c r="AA50" s="56">
        <f t="shared" ref="AA50" si="18">SUM(AA39:AA49)</f>
        <v>35</v>
      </c>
      <c r="AB50" s="56">
        <f>SUM(AB39:AB49)+SUMIF($Y$3:$Y$10,"Dive Shop",$AH$3:$AH$10)</f>
        <v>53</v>
      </c>
      <c r="AC50" s="56">
        <f>+AB50+AA50</f>
        <v>88</v>
      </c>
      <c r="AD50" s="56">
        <f>SUM(AD39:AD49)+SUMIF($Y$3:$Y$10,"Dive Shop",$AG$3:$AG$10)</f>
        <v>12</v>
      </c>
      <c r="AE50" s="27"/>
      <c r="AF50" s="33" t="s">
        <v>246</v>
      </c>
      <c r="AG50" s="33"/>
      <c r="AH50" s="33"/>
      <c r="AI50" s="33"/>
      <c r="AJ50" s="33"/>
      <c r="AK50" s="33"/>
      <c r="AL50" s="33"/>
      <c r="AM50" s="56">
        <f>SUM(AM39:AM49)</f>
        <v>99</v>
      </c>
      <c r="AN50" s="56">
        <f t="shared" ref="AN50" si="19">SUM(AN39:AN49)</f>
        <v>24</v>
      </c>
      <c r="AO50" s="56">
        <f>SUM(AO39:AO49)+SUMIF($Y$3:$Y$10,"Bruins",$AH$3:$AH$10)</f>
        <v>37</v>
      </c>
      <c r="AP50" s="56">
        <f>+AO50+AN50</f>
        <v>61</v>
      </c>
      <c r="AQ50" s="56">
        <f>SUM(AQ39:AQ49)+SUMIF($Y$3:$Y$10,"Bruins",$AG$3:$AG$10)</f>
        <v>12</v>
      </c>
      <c r="AR50" s="46"/>
    </row>
    <row r="51" spans="1:44" ht="15.95" customHeight="1" x14ac:dyDescent="0.25">
      <c r="A51" s="54"/>
      <c r="E51" s="47" t="s">
        <v>210</v>
      </c>
      <c r="F51" s="47"/>
      <c r="G51" s="49">
        <f>COUNTA(L15:L49)+COUNTIF(L15:L49,"*&amp;*")</f>
        <v>31</v>
      </c>
      <c r="Q51" s="54"/>
      <c r="R51" s="54"/>
      <c r="S51" s="35" t="s">
        <v>21</v>
      </c>
      <c r="T51" s="35"/>
      <c r="U51" s="35"/>
      <c r="V51" s="35"/>
      <c r="W51" s="35"/>
      <c r="X51" s="32" t="s">
        <v>88</v>
      </c>
      <c r="Z51" s="68">
        <v>22</v>
      </c>
      <c r="AA51" s="31">
        <v>3</v>
      </c>
      <c r="AB51" s="31">
        <v>0</v>
      </c>
      <c r="AC51" s="68">
        <f t="shared" ref="AC51:AC61" si="20">+AA51+AB51</f>
        <v>3</v>
      </c>
      <c r="AD51" s="31">
        <v>2</v>
      </c>
      <c r="AE51" s="27"/>
      <c r="AF51" s="35" t="s">
        <v>23</v>
      </c>
      <c r="AG51" s="35"/>
      <c r="AH51" s="35"/>
      <c r="AI51" s="35"/>
      <c r="AJ51" s="35"/>
      <c r="AK51" s="32" t="s">
        <v>70</v>
      </c>
      <c r="AM51" s="68">
        <v>16</v>
      </c>
      <c r="AN51" s="31">
        <v>9</v>
      </c>
      <c r="AO51" s="31">
        <v>7</v>
      </c>
      <c r="AP51" s="68">
        <f t="shared" ref="AP51" si="21">+AN51+AO51</f>
        <v>16</v>
      </c>
      <c r="AQ51" s="31">
        <v>0</v>
      </c>
      <c r="AR51" s="46"/>
    </row>
    <row r="52" spans="1:44" ht="15.95" customHeight="1" x14ac:dyDescent="0.25">
      <c r="A52" s="54"/>
      <c r="Q52" s="54"/>
      <c r="R52" s="54"/>
      <c r="S52" s="94">
        <v>7.5</v>
      </c>
      <c r="T52" s="47" t="s">
        <v>113</v>
      </c>
      <c r="U52" s="47"/>
      <c r="V52" s="47"/>
      <c r="W52" s="47"/>
      <c r="X52" s="48">
        <v>22</v>
      </c>
      <c r="Y52" s="41" t="s">
        <v>21</v>
      </c>
      <c r="Z52" s="58">
        <v>10</v>
      </c>
      <c r="AA52" s="93">
        <v>2</v>
      </c>
      <c r="AB52" s="93">
        <v>2</v>
      </c>
      <c r="AC52" s="58">
        <f t="shared" si="20"/>
        <v>4</v>
      </c>
      <c r="AD52" s="93">
        <v>0</v>
      </c>
      <c r="AE52" s="27"/>
      <c r="AF52" s="94">
        <v>9.5</v>
      </c>
      <c r="AG52" s="47" t="s">
        <v>91</v>
      </c>
      <c r="AH52" s="47"/>
      <c r="AI52" s="47"/>
      <c r="AJ52" s="64"/>
      <c r="AK52" s="48">
        <v>14</v>
      </c>
      <c r="AL52" s="47" t="s">
        <v>309</v>
      </c>
      <c r="AM52" s="58">
        <v>9</v>
      </c>
      <c r="AN52" s="93">
        <v>10</v>
      </c>
      <c r="AO52" s="93">
        <v>8</v>
      </c>
      <c r="AP52" s="58">
        <f t="shared" ref="AP52:AP61" si="22">+AN52+AO52</f>
        <v>18</v>
      </c>
      <c r="AQ52" s="93">
        <v>0</v>
      </c>
      <c r="AR52" s="46"/>
    </row>
    <row r="53" spans="1:44" ht="15.95" customHeight="1" x14ac:dyDescent="0.25">
      <c r="A53" s="54"/>
      <c r="B53" s="20" t="s">
        <v>156</v>
      </c>
      <c r="C53" s="20"/>
      <c r="N53" s="20"/>
      <c r="O53" s="20"/>
      <c r="Q53" s="54"/>
      <c r="R53" s="54"/>
      <c r="S53" s="94">
        <v>8</v>
      </c>
      <c r="T53" s="47" t="s">
        <v>55</v>
      </c>
      <c r="U53" s="47"/>
      <c r="V53" s="47"/>
      <c r="W53" s="47"/>
      <c r="X53" s="48">
        <v>11</v>
      </c>
      <c r="Y53" s="41" t="s">
        <v>21</v>
      </c>
      <c r="Z53" s="58">
        <v>10</v>
      </c>
      <c r="AA53" s="93">
        <v>2</v>
      </c>
      <c r="AB53" s="93">
        <v>1</v>
      </c>
      <c r="AC53" s="58">
        <f t="shared" si="20"/>
        <v>3</v>
      </c>
      <c r="AD53" s="93">
        <v>4</v>
      </c>
      <c r="AE53" s="27"/>
      <c r="AF53" s="94">
        <v>8.5</v>
      </c>
      <c r="AG53" s="47" t="s">
        <v>112</v>
      </c>
      <c r="AH53" s="47"/>
      <c r="AI53" s="47"/>
      <c r="AJ53" s="64"/>
      <c r="AK53" s="48">
        <v>20</v>
      </c>
      <c r="AL53" s="47" t="s">
        <v>309</v>
      </c>
      <c r="AM53" s="58">
        <v>9</v>
      </c>
      <c r="AN53" s="93">
        <v>8</v>
      </c>
      <c r="AO53" s="93">
        <v>4</v>
      </c>
      <c r="AP53" s="58">
        <f t="shared" si="22"/>
        <v>12</v>
      </c>
      <c r="AQ53" s="93">
        <v>4</v>
      </c>
      <c r="AR53" s="46"/>
    </row>
    <row r="54" spans="1:44" ht="15.95" customHeight="1" x14ac:dyDescent="0.25">
      <c r="A54" s="54"/>
      <c r="B54" s="18"/>
      <c r="Q54" s="54"/>
      <c r="R54" s="54"/>
      <c r="S54" s="94">
        <v>8.5</v>
      </c>
      <c r="T54" s="47" t="s">
        <v>135</v>
      </c>
      <c r="U54" s="47"/>
      <c r="V54" s="47"/>
      <c r="W54" s="47"/>
      <c r="X54" s="48">
        <v>9</v>
      </c>
      <c r="Y54" s="41" t="s">
        <v>21</v>
      </c>
      <c r="Z54" s="58">
        <v>5</v>
      </c>
      <c r="AA54" s="93">
        <v>1</v>
      </c>
      <c r="AB54" s="93">
        <v>1</v>
      </c>
      <c r="AC54" s="58">
        <f t="shared" si="20"/>
        <v>2</v>
      </c>
      <c r="AD54" s="93">
        <v>0</v>
      </c>
      <c r="AE54" s="27"/>
      <c r="AF54" s="94">
        <v>6.5</v>
      </c>
      <c r="AG54" s="47" t="s">
        <v>44</v>
      </c>
      <c r="AH54" s="47"/>
      <c r="AI54" s="47"/>
      <c r="AJ54" s="64"/>
      <c r="AK54" s="48">
        <v>28</v>
      </c>
      <c r="AL54" s="47" t="s">
        <v>309</v>
      </c>
      <c r="AM54" s="58">
        <v>10</v>
      </c>
      <c r="AN54" s="93">
        <v>2</v>
      </c>
      <c r="AO54" s="93">
        <v>6</v>
      </c>
      <c r="AP54" s="58">
        <f t="shared" si="22"/>
        <v>8</v>
      </c>
      <c r="AQ54" s="93">
        <v>0</v>
      </c>
      <c r="AR54" s="46"/>
    </row>
    <row r="55" spans="1:44" ht="15.95" customHeight="1" x14ac:dyDescent="0.25">
      <c r="A55" s="54"/>
      <c r="B55" s="18"/>
      <c r="C55" s="20" t="s">
        <v>105</v>
      </c>
      <c r="H55" s="20" t="s">
        <v>120</v>
      </c>
      <c r="M55" s="20" t="s">
        <v>121</v>
      </c>
      <c r="O55" s="18"/>
      <c r="Q55" s="54"/>
      <c r="R55" s="54"/>
      <c r="S55" s="94">
        <v>7</v>
      </c>
      <c r="T55" s="47" t="s">
        <v>41</v>
      </c>
      <c r="U55" s="47"/>
      <c r="V55" s="47"/>
      <c r="W55" s="47"/>
      <c r="X55" s="48">
        <v>2</v>
      </c>
      <c r="Y55" s="41" t="s">
        <v>21</v>
      </c>
      <c r="Z55" s="58">
        <v>10</v>
      </c>
      <c r="AA55" s="93">
        <v>0</v>
      </c>
      <c r="AB55" s="93">
        <v>2</v>
      </c>
      <c r="AC55" s="58">
        <f t="shared" si="20"/>
        <v>2</v>
      </c>
      <c r="AD55" s="93">
        <v>4</v>
      </c>
      <c r="AE55" s="27"/>
      <c r="AF55" s="94">
        <v>8</v>
      </c>
      <c r="AG55" s="47" t="s">
        <v>154</v>
      </c>
      <c r="AH55" s="47"/>
      <c r="AI55" s="47"/>
      <c r="AJ55" s="64"/>
      <c r="AK55" s="48">
        <v>9</v>
      </c>
      <c r="AL55" s="47" t="s">
        <v>309</v>
      </c>
      <c r="AM55" s="58">
        <v>10</v>
      </c>
      <c r="AN55" s="93">
        <v>0</v>
      </c>
      <c r="AO55" s="93">
        <v>7</v>
      </c>
      <c r="AP55" s="58">
        <f t="shared" si="22"/>
        <v>7</v>
      </c>
      <c r="AQ55" s="93">
        <v>0</v>
      </c>
      <c r="AR55" s="46"/>
    </row>
    <row r="56" spans="1:44" ht="15.95" customHeight="1" x14ac:dyDescent="0.25">
      <c r="A56" s="54"/>
      <c r="C56" s="41" t="s">
        <v>339</v>
      </c>
      <c r="H56" s="41" t="s">
        <v>482</v>
      </c>
      <c r="I56" s="41"/>
      <c r="J56" s="41"/>
      <c r="K56" s="41"/>
      <c r="L56" s="41"/>
      <c r="M56" s="41" t="s">
        <v>337</v>
      </c>
      <c r="N56" s="41"/>
      <c r="O56" s="41"/>
      <c r="Q56" s="54"/>
      <c r="R56" s="54"/>
      <c r="S56" s="94">
        <v>7.5</v>
      </c>
      <c r="T56" s="47" t="s">
        <v>142</v>
      </c>
      <c r="U56" s="47"/>
      <c r="V56" s="47"/>
      <c r="W56" s="47"/>
      <c r="X56" s="48">
        <v>7</v>
      </c>
      <c r="Y56" s="65" t="s">
        <v>21</v>
      </c>
      <c r="Z56" s="58">
        <v>10</v>
      </c>
      <c r="AA56" s="93">
        <v>0</v>
      </c>
      <c r="AB56" s="93">
        <v>2</v>
      </c>
      <c r="AC56" s="58">
        <f t="shared" si="20"/>
        <v>2</v>
      </c>
      <c r="AD56" s="93">
        <v>0</v>
      </c>
      <c r="AE56" s="27"/>
      <c r="AF56" s="94">
        <v>7</v>
      </c>
      <c r="AG56" s="47" t="s">
        <v>79</v>
      </c>
      <c r="AH56" s="47"/>
      <c r="AI56" s="47"/>
      <c r="AJ56" s="64"/>
      <c r="AK56" s="48">
        <v>24</v>
      </c>
      <c r="AL56" s="47" t="s">
        <v>309</v>
      </c>
      <c r="AM56" s="58">
        <v>8</v>
      </c>
      <c r="AN56" s="93">
        <v>2</v>
      </c>
      <c r="AO56" s="93">
        <v>3</v>
      </c>
      <c r="AP56" s="58">
        <f t="shared" si="22"/>
        <v>5</v>
      </c>
      <c r="AQ56" s="93">
        <v>0</v>
      </c>
      <c r="AR56" s="46"/>
    </row>
    <row r="57" spans="1:44" ht="15.95" customHeight="1" x14ac:dyDescent="0.25">
      <c r="A57" s="54"/>
      <c r="H57" s="41" t="s">
        <v>483</v>
      </c>
      <c r="Q57" s="54"/>
      <c r="R57" s="54"/>
      <c r="S57" s="94">
        <v>8.5</v>
      </c>
      <c r="T57" s="47" t="s">
        <v>39</v>
      </c>
      <c r="U57" s="47"/>
      <c r="V57" s="47"/>
      <c r="W57" s="47"/>
      <c r="X57" s="48">
        <v>4</v>
      </c>
      <c r="Y57" s="41" t="s">
        <v>21</v>
      </c>
      <c r="Z57" s="58">
        <v>8</v>
      </c>
      <c r="AA57" s="93">
        <v>1</v>
      </c>
      <c r="AB57" s="93">
        <v>0</v>
      </c>
      <c r="AC57" s="58">
        <f t="shared" si="20"/>
        <v>1</v>
      </c>
      <c r="AD57" s="93">
        <v>0</v>
      </c>
      <c r="AE57" s="27"/>
      <c r="AF57" s="94">
        <v>7.5</v>
      </c>
      <c r="AG57" s="47" t="s">
        <v>78</v>
      </c>
      <c r="AH57" s="47"/>
      <c r="AI57" s="47"/>
      <c r="AJ57" s="64"/>
      <c r="AK57" s="48">
        <v>72</v>
      </c>
      <c r="AL57" s="47" t="s">
        <v>309</v>
      </c>
      <c r="AM57" s="58">
        <v>6</v>
      </c>
      <c r="AN57" s="93">
        <v>1</v>
      </c>
      <c r="AO57" s="93">
        <v>3</v>
      </c>
      <c r="AP57" s="58">
        <f t="shared" si="22"/>
        <v>4</v>
      </c>
      <c r="AQ57" s="93">
        <v>0</v>
      </c>
      <c r="AR57" s="46"/>
    </row>
    <row r="58" spans="1:44" ht="15.95" customHeight="1" x14ac:dyDescent="0.25">
      <c r="A58" s="54"/>
      <c r="Q58" s="46"/>
      <c r="R58" s="46"/>
      <c r="S58" s="94">
        <v>6</v>
      </c>
      <c r="T58" s="47" t="s">
        <v>80</v>
      </c>
      <c r="U58" s="47"/>
      <c r="V58" s="47"/>
      <c r="W58" s="47"/>
      <c r="X58" s="48">
        <v>33</v>
      </c>
      <c r="Y58" s="41" t="s">
        <v>21</v>
      </c>
      <c r="Z58" s="58">
        <v>3</v>
      </c>
      <c r="AA58" s="93">
        <v>0</v>
      </c>
      <c r="AB58" s="93">
        <v>1</v>
      </c>
      <c r="AC58" s="58">
        <f t="shared" si="20"/>
        <v>1</v>
      </c>
      <c r="AD58" s="93">
        <v>0</v>
      </c>
      <c r="AE58" s="27"/>
      <c r="AF58" s="94">
        <v>7</v>
      </c>
      <c r="AG58" s="47" t="s">
        <v>61</v>
      </c>
      <c r="AH58" s="47"/>
      <c r="AI58" s="47"/>
      <c r="AJ58" s="64"/>
      <c r="AK58" s="48">
        <v>7</v>
      </c>
      <c r="AL58" s="47" t="s">
        <v>309</v>
      </c>
      <c r="AM58" s="58">
        <v>9</v>
      </c>
      <c r="AN58" s="93">
        <v>0</v>
      </c>
      <c r="AO58" s="93">
        <v>4</v>
      </c>
      <c r="AP58" s="58">
        <f t="shared" si="22"/>
        <v>4</v>
      </c>
      <c r="AQ58" s="93">
        <v>2</v>
      </c>
      <c r="AR58" s="46"/>
    </row>
    <row r="59" spans="1:44" ht="15.95" customHeight="1" x14ac:dyDescent="0.25">
      <c r="A59" s="46"/>
      <c r="H59" s="41"/>
      <c r="I59" s="41"/>
      <c r="J59" s="41"/>
      <c r="K59" s="41"/>
      <c r="L59" s="41"/>
      <c r="M59" s="41"/>
      <c r="N59" s="41"/>
      <c r="O59" s="41"/>
      <c r="P59" s="41"/>
      <c r="Q59" s="54"/>
      <c r="R59" s="54"/>
      <c r="S59" s="94">
        <v>6.5</v>
      </c>
      <c r="T59" s="47" t="s">
        <v>148</v>
      </c>
      <c r="U59" s="47"/>
      <c r="V59" s="47"/>
      <c r="W59" s="47"/>
      <c r="X59" s="48">
        <v>44</v>
      </c>
      <c r="Y59" s="41" t="s">
        <v>21</v>
      </c>
      <c r="Z59" s="58">
        <v>6</v>
      </c>
      <c r="AA59" s="93">
        <v>0</v>
      </c>
      <c r="AB59" s="93">
        <v>1</v>
      </c>
      <c r="AC59" s="58">
        <f t="shared" si="20"/>
        <v>1</v>
      </c>
      <c r="AD59" s="93">
        <v>2</v>
      </c>
      <c r="AE59" s="27"/>
      <c r="AF59" s="94">
        <v>8</v>
      </c>
      <c r="AG59" s="47" t="s">
        <v>162</v>
      </c>
      <c r="AH59" s="47"/>
      <c r="AI59" s="47"/>
      <c r="AJ59" s="64"/>
      <c r="AK59" s="48">
        <v>16</v>
      </c>
      <c r="AL59" s="47" t="s">
        <v>309</v>
      </c>
      <c r="AM59" s="58">
        <v>6</v>
      </c>
      <c r="AN59" s="93">
        <v>0</v>
      </c>
      <c r="AO59" s="93">
        <v>3</v>
      </c>
      <c r="AP59" s="58">
        <f t="shared" si="22"/>
        <v>3</v>
      </c>
      <c r="AQ59" s="93">
        <v>2</v>
      </c>
      <c r="AR59" s="46"/>
    </row>
    <row r="60" spans="1:44" ht="15.95" customHeight="1" x14ac:dyDescent="0.25">
      <c r="A60" s="54"/>
      <c r="Q60" s="46"/>
      <c r="R60" s="46"/>
      <c r="S60" s="94">
        <v>7.5</v>
      </c>
      <c r="T60" s="47" t="s">
        <v>92</v>
      </c>
      <c r="U60" s="47"/>
      <c r="V60" s="47"/>
      <c r="W60" s="47"/>
      <c r="X60" s="48">
        <v>25</v>
      </c>
      <c r="Y60" s="41" t="s">
        <v>21</v>
      </c>
      <c r="Z60" s="58">
        <v>6</v>
      </c>
      <c r="AA60" s="93">
        <v>0</v>
      </c>
      <c r="AB60" s="93">
        <v>0</v>
      </c>
      <c r="AC60" s="58">
        <f t="shared" si="20"/>
        <v>0</v>
      </c>
      <c r="AD60" s="93">
        <v>0</v>
      </c>
      <c r="AE60" s="27"/>
      <c r="AF60" s="94">
        <v>6.5</v>
      </c>
      <c r="AG60" s="47" t="s">
        <v>83</v>
      </c>
      <c r="AH60" s="47"/>
      <c r="AI60" s="47"/>
      <c r="AJ60" s="64"/>
      <c r="AK60" s="48">
        <v>8</v>
      </c>
      <c r="AL60" s="47" t="s">
        <v>309</v>
      </c>
      <c r="AM60" s="58">
        <v>8</v>
      </c>
      <c r="AN60" s="93">
        <v>0</v>
      </c>
      <c r="AO60" s="93">
        <v>3</v>
      </c>
      <c r="AP60" s="58">
        <f t="shared" si="22"/>
        <v>3</v>
      </c>
      <c r="AQ60" s="93">
        <v>0</v>
      </c>
      <c r="AR60" s="46"/>
    </row>
    <row r="61" spans="1:44" ht="15.95" customHeight="1" x14ac:dyDescent="0.25">
      <c r="A61" s="46"/>
      <c r="Q61" s="54"/>
      <c r="R61" s="54"/>
      <c r="S61" s="94">
        <v>6</v>
      </c>
      <c r="T61" s="47" t="s">
        <v>97</v>
      </c>
      <c r="U61" s="47"/>
      <c r="V61" s="47"/>
      <c r="W61" s="47"/>
      <c r="X61" s="48">
        <v>24</v>
      </c>
      <c r="Y61" s="41" t="s">
        <v>21</v>
      </c>
      <c r="Z61" s="58">
        <v>9</v>
      </c>
      <c r="AA61" s="93">
        <v>0</v>
      </c>
      <c r="AB61" s="93">
        <v>0</v>
      </c>
      <c r="AC61" s="58">
        <f t="shared" si="20"/>
        <v>0</v>
      </c>
      <c r="AD61" s="93">
        <v>0</v>
      </c>
      <c r="AE61" s="27"/>
      <c r="AF61" s="94">
        <v>6</v>
      </c>
      <c r="AG61" s="47" t="s">
        <v>84</v>
      </c>
      <c r="AH61" s="47"/>
      <c r="AI61" s="47"/>
      <c r="AJ61" s="64"/>
      <c r="AK61" s="48">
        <v>15</v>
      </c>
      <c r="AL61" s="47" t="s">
        <v>309</v>
      </c>
      <c r="AM61" s="58">
        <v>4</v>
      </c>
      <c r="AN61" s="93">
        <v>1</v>
      </c>
      <c r="AO61" s="93">
        <v>1</v>
      </c>
      <c r="AP61" s="58">
        <f t="shared" si="22"/>
        <v>2</v>
      </c>
      <c r="AQ61" s="93">
        <v>0</v>
      </c>
      <c r="AR61" s="46"/>
    </row>
    <row r="62" spans="1:44" ht="15.95" customHeight="1" thickBot="1" x14ac:dyDescent="0.3">
      <c r="A62" s="54"/>
      <c r="Q62" s="46"/>
      <c r="R62" s="46"/>
      <c r="S62" s="33" t="s">
        <v>103</v>
      </c>
      <c r="T62" s="33"/>
      <c r="U62" s="33"/>
      <c r="V62" s="33"/>
      <c r="W62" s="33"/>
      <c r="X62" s="33"/>
      <c r="Y62" s="33"/>
      <c r="Z62" s="56">
        <f>SUM(Z51:Z61)</f>
        <v>99</v>
      </c>
      <c r="AA62" s="56">
        <f t="shared" ref="AA62" si="23">SUM(AA51:AA61)</f>
        <v>9</v>
      </c>
      <c r="AB62" s="56">
        <f>SUM(AB51:AB61)+SUMIF($Y$3:$Y$10,"Eriton",$AH$3:$AH$10)</f>
        <v>10</v>
      </c>
      <c r="AC62" s="56">
        <f>+AB62+AA62</f>
        <v>19</v>
      </c>
      <c r="AD62" s="56">
        <f>SUM(AD51:AD61)+SUMIF($Y$3:$Y$10,"Eriton",$AG$3:$AG$10)</f>
        <v>12</v>
      </c>
      <c r="AE62" s="27"/>
      <c r="AF62" s="33" t="s">
        <v>85</v>
      </c>
      <c r="AG62" s="33"/>
      <c r="AH62" s="33"/>
      <c r="AI62" s="33"/>
      <c r="AJ62" s="33"/>
      <c r="AK62" s="33"/>
      <c r="AL62" s="33"/>
      <c r="AM62" s="56">
        <f>SUM(AM51:AM61)</f>
        <v>95</v>
      </c>
      <c r="AN62" s="56">
        <f t="shared" ref="AN62" si="24">SUM(AN51:AN61)</f>
        <v>33</v>
      </c>
      <c r="AO62" s="56">
        <f>SUM(AO51:AO61)+SUMIF($Y$3:$Y$10,"Direct Staff",$AH$3:$AH$10)</f>
        <v>50</v>
      </c>
      <c r="AP62" s="56">
        <f>+AO62+AN62</f>
        <v>83</v>
      </c>
      <c r="AQ62" s="56">
        <f>SUM(AQ51:AQ61)+SUMIF($Y$3:$Y$10,"Direct Staff",$AG$3:$AG$10)</f>
        <v>8</v>
      </c>
      <c r="AR62" s="46"/>
    </row>
    <row r="63" spans="1:44" ht="15.95" customHeight="1" thickBot="1" x14ac:dyDescent="0.3">
      <c r="A63" s="46"/>
      <c r="Q63" s="46"/>
      <c r="R63" s="46"/>
      <c r="S63" s="42"/>
      <c r="T63" s="83" t="s">
        <v>164</v>
      </c>
      <c r="U63" s="42"/>
      <c r="V63" s="42"/>
      <c r="W63" s="42"/>
      <c r="X63" s="42"/>
      <c r="Y63" s="42"/>
      <c r="Z63" s="123">
        <f>Z26+Z38+Z50+Z62</f>
        <v>396</v>
      </c>
      <c r="AA63" s="123">
        <f>AA26+AA38+AA50+AA62</f>
        <v>88</v>
      </c>
      <c r="AB63" s="123">
        <f>AB26+AB38+AB50+AB62</f>
        <v>121</v>
      </c>
      <c r="AC63" s="123">
        <f>AC26+AC38+AC50+AC62</f>
        <v>209</v>
      </c>
      <c r="AD63" s="123">
        <f>AD26+AD38+AD50+AD62</f>
        <v>40</v>
      </c>
      <c r="AE63" s="42"/>
      <c r="AF63" s="42"/>
      <c r="AG63" s="83" t="s">
        <v>164</v>
      </c>
      <c r="AH63" s="42"/>
      <c r="AI63" s="42"/>
      <c r="AJ63" s="41"/>
      <c r="AK63" s="41"/>
      <c r="AL63" s="42"/>
      <c r="AM63" s="123">
        <f>AM26+AM38+AM50+AM62</f>
        <v>392</v>
      </c>
      <c r="AN63" s="123">
        <f>AN26+AN38+AN50+AN62</f>
        <v>120</v>
      </c>
      <c r="AO63" s="123">
        <f>AO26+AO38+AO50+AO62</f>
        <v>185</v>
      </c>
      <c r="AP63" s="123">
        <f>AP26+AP38+AP50+AP62</f>
        <v>305</v>
      </c>
      <c r="AQ63" s="123">
        <f>AQ26+AQ38+AQ50+AQ62</f>
        <v>42</v>
      </c>
      <c r="AR63" s="46"/>
    </row>
    <row r="64" spans="1:44" ht="15.95" customHeight="1" thickTop="1" x14ac:dyDescent="0.25">
      <c r="A64" s="46"/>
      <c r="Q64" s="46"/>
      <c r="R64" s="4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38" t="s">
        <v>122</v>
      </c>
      <c r="AG64" s="37"/>
      <c r="AH64" s="37"/>
      <c r="AI64" s="37"/>
      <c r="AJ64" s="38"/>
      <c r="AK64" s="38"/>
      <c r="AL64" s="26"/>
      <c r="AM64" s="87">
        <f>Z63+AM63</f>
        <v>788</v>
      </c>
      <c r="AN64" s="48">
        <f>AA63+AN63</f>
        <v>208</v>
      </c>
      <c r="AO64" s="48">
        <f>AB63+AO63</f>
        <v>306</v>
      </c>
      <c r="AP64" s="87">
        <f>AC63+AP63</f>
        <v>514</v>
      </c>
      <c r="AQ64" s="48">
        <f>AD63+AQ63</f>
        <v>82</v>
      </c>
      <c r="AR64" s="46"/>
    </row>
    <row r="65" spans="1:44" ht="15.95" customHeight="1" x14ac:dyDescent="0.25">
      <c r="A65" s="46"/>
      <c r="Q65" s="45"/>
      <c r="R65" s="45"/>
      <c r="AR65" s="13"/>
    </row>
    <row r="66" spans="1:44" ht="15.95" customHeight="1" x14ac:dyDescent="0.25">
      <c r="A66" s="45"/>
      <c r="C66" s="41"/>
      <c r="D66" s="41"/>
      <c r="K66" s="41"/>
      <c r="L66" s="41"/>
      <c r="M66" s="41"/>
      <c r="N66" s="41"/>
      <c r="O66" s="41"/>
      <c r="Q66" s="45"/>
      <c r="R66" s="45"/>
      <c r="U66" s="69" t="str">
        <f>"Week "&amp;TEXT(C2+1,"##")</f>
        <v>Week 11</v>
      </c>
      <c r="V66" s="69"/>
      <c r="W66" s="69"/>
      <c r="X66" s="444">
        <f>7+E14</f>
        <v>44228</v>
      </c>
      <c r="Y66" s="444"/>
      <c r="Z66" s="444"/>
      <c r="AA66" s="18"/>
      <c r="AB66" s="80"/>
      <c r="AC66" s="81"/>
      <c r="AD66" s="61"/>
      <c r="AE66" s="61"/>
      <c r="AF66" s="18"/>
      <c r="AG66" s="18"/>
      <c r="AH66" s="69" t="str">
        <f>"Week "&amp;TEXT(C2+2,"##")</f>
        <v>Week 12</v>
      </c>
      <c r="AI66" s="69"/>
      <c r="AJ66" s="69"/>
      <c r="AK66" s="444">
        <f>+X66+7</f>
        <v>44235</v>
      </c>
      <c r="AL66" s="444"/>
      <c r="AM66" s="444"/>
      <c r="AN66" s="92"/>
      <c r="AO66" s="18"/>
      <c r="AP66" s="18"/>
      <c r="AQ66" s="61"/>
      <c r="AR66" s="13"/>
    </row>
    <row r="67" spans="1:44" ht="15.95" customHeight="1" thickBot="1" x14ac:dyDescent="0.3">
      <c r="A67" s="45"/>
      <c r="C67" s="41"/>
      <c r="D67" s="41"/>
      <c r="K67" s="41"/>
      <c r="L67" s="41"/>
      <c r="M67" s="41"/>
      <c r="N67" s="41"/>
      <c r="O67" s="41"/>
      <c r="Q67" s="45"/>
      <c r="R67" s="45"/>
      <c r="U67" s="445" t="s">
        <v>106</v>
      </c>
      <c r="V67" s="445"/>
      <c r="W67" s="147"/>
      <c r="X67" s="147"/>
      <c r="Y67" s="147" t="s">
        <v>107</v>
      </c>
      <c r="Z67" s="147"/>
      <c r="AA67" s="147" t="s">
        <v>108</v>
      </c>
      <c r="AB67" s="147"/>
      <c r="AC67" s="47"/>
      <c r="AD67" s="36"/>
      <c r="AE67" s="36"/>
      <c r="AH67" s="445" t="s">
        <v>106</v>
      </c>
      <c r="AI67" s="445"/>
      <c r="AJ67" s="147"/>
      <c r="AK67" s="147"/>
      <c r="AL67" s="147" t="s">
        <v>107</v>
      </c>
      <c r="AM67" s="147"/>
      <c r="AN67" s="147" t="s">
        <v>108</v>
      </c>
      <c r="AO67" s="147"/>
      <c r="AP67" s="47"/>
      <c r="AQ67" s="36"/>
      <c r="AR67" s="13"/>
    </row>
    <row r="68" spans="1:44" ht="15.95" customHeight="1" x14ac:dyDescent="0.25">
      <c r="A68" s="4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Q68" s="45"/>
      <c r="R68" s="45"/>
      <c r="U68" s="443">
        <v>0.38541666666666669</v>
      </c>
      <c r="V68" s="443"/>
      <c r="W68" s="146"/>
      <c r="X68" s="146"/>
      <c r="Y68" s="49" t="s">
        <v>109</v>
      </c>
      <c r="Z68" s="442" t="s">
        <v>315</v>
      </c>
      <c r="AA68" s="442"/>
      <c r="AB68" s="442"/>
      <c r="AC68" s="39"/>
      <c r="AE68" s="36"/>
      <c r="AH68" s="443">
        <v>0.38541666666666669</v>
      </c>
      <c r="AI68" s="443"/>
      <c r="AJ68" s="146"/>
      <c r="AK68" s="146"/>
      <c r="AL68" s="49" t="s">
        <v>109</v>
      </c>
      <c r="AM68" s="442" t="s">
        <v>272</v>
      </c>
      <c r="AN68" s="442"/>
      <c r="AO68" s="442"/>
      <c r="AP68" s="39"/>
      <c r="AR68" s="13"/>
    </row>
    <row r="69" spans="1:44" ht="15.95" customHeight="1" x14ac:dyDescent="0.25">
      <c r="A69" s="45"/>
      <c r="Q69" s="45"/>
      <c r="R69" s="45"/>
      <c r="U69" s="443">
        <v>0.38541666666666669</v>
      </c>
      <c r="V69" s="443"/>
      <c r="W69" s="146"/>
      <c r="X69" s="146"/>
      <c r="Y69" s="49" t="s">
        <v>110</v>
      </c>
      <c r="Z69" s="442" t="s">
        <v>318</v>
      </c>
      <c r="AA69" s="442"/>
      <c r="AB69" s="442"/>
      <c r="AC69" s="39"/>
      <c r="AE69" s="36"/>
      <c r="AH69" s="443">
        <v>0.38541666666666669</v>
      </c>
      <c r="AI69" s="443"/>
      <c r="AJ69" s="146"/>
      <c r="AK69" s="146"/>
      <c r="AL69" s="49" t="s">
        <v>110</v>
      </c>
      <c r="AM69" s="442" t="s">
        <v>273</v>
      </c>
      <c r="AN69" s="442"/>
      <c r="AO69" s="442"/>
      <c r="AP69" s="39"/>
      <c r="AR69" s="13"/>
    </row>
    <row r="70" spans="1:44" ht="15.95" customHeight="1" x14ac:dyDescent="0.25">
      <c r="A70" s="45"/>
      <c r="B70" s="18"/>
      <c r="C70" s="18"/>
      <c r="I70" s="41"/>
      <c r="N70" s="18"/>
      <c r="O70" s="18"/>
      <c r="P70" s="18"/>
      <c r="Q70" s="45"/>
      <c r="R70" s="45"/>
      <c r="U70" s="443">
        <v>0.4375</v>
      </c>
      <c r="V70" s="443"/>
      <c r="W70" s="146"/>
      <c r="X70" s="146"/>
      <c r="Y70" s="49" t="s">
        <v>109</v>
      </c>
      <c r="Z70" s="442" t="s">
        <v>436</v>
      </c>
      <c r="AA70" s="442"/>
      <c r="AB70" s="442"/>
      <c r="AC70" s="39"/>
      <c r="AE70" s="36"/>
      <c r="AH70" s="443">
        <v>0.4375</v>
      </c>
      <c r="AI70" s="443"/>
      <c r="AJ70" s="146"/>
      <c r="AK70" s="146"/>
      <c r="AL70" s="49" t="s">
        <v>109</v>
      </c>
      <c r="AM70" s="442" t="s">
        <v>274</v>
      </c>
      <c r="AN70" s="442"/>
      <c r="AO70" s="442"/>
      <c r="AP70" s="39"/>
      <c r="AR70" s="13"/>
    </row>
    <row r="71" spans="1:44" ht="15.95" customHeight="1" x14ac:dyDescent="0.25">
      <c r="A71" s="45"/>
      <c r="B71" s="18"/>
      <c r="C71" s="18"/>
      <c r="N71" s="41"/>
      <c r="O71" s="18"/>
      <c r="P71" s="18"/>
      <c r="Q71" s="45"/>
      <c r="R71" s="45"/>
      <c r="U71" s="443">
        <v>0.4375</v>
      </c>
      <c r="V71" s="443"/>
      <c r="W71" s="146"/>
      <c r="X71" s="146"/>
      <c r="Y71" s="49" t="s">
        <v>110</v>
      </c>
      <c r="Z71" s="442" t="s">
        <v>437</v>
      </c>
      <c r="AA71" s="442"/>
      <c r="AB71" s="442"/>
      <c r="AC71" s="26"/>
      <c r="AD71" s="26"/>
      <c r="AE71" s="26"/>
      <c r="AH71" s="443">
        <v>0.4375</v>
      </c>
      <c r="AI71" s="443"/>
      <c r="AJ71" s="146"/>
      <c r="AK71" s="146"/>
      <c r="AL71" s="49" t="s">
        <v>110</v>
      </c>
      <c r="AM71" s="442" t="s">
        <v>275</v>
      </c>
      <c r="AN71" s="442"/>
      <c r="AO71" s="442"/>
      <c r="AP71" s="26"/>
      <c r="AQ71" s="26"/>
      <c r="AR71" s="13"/>
    </row>
    <row r="72" spans="1:44" ht="15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13"/>
    </row>
    <row r="73" spans="1:44" ht="15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13"/>
    </row>
    <row r="74" spans="1:44" ht="20.25" x14ac:dyDescent="0.3">
      <c r="A74" s="45"/>
      <c r="B74" s="431" t="s">
        <v>0</v>
      </c>
      <c r="C74" s="431"/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5"/>
      <c r="R74" s="45"/>
      <c r="S74" s="431" t="s">
        <v>168</v>
      </c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431"/>
      <c r="AE74" s="431"/>
      <c r="AF74" s="431"/>
      <c r="AG74" s="431"/>
      <c r="AH74" s="431"/>
      <c r="AI74" s="431"/>
      <c r="AJ74" s="431"/>
      <c r="AK74" s="431"/>
      <c r="AL74" s="431"/>
      <c r="AM74" s="431"/>
      <c r="AN74" s="431"/>
      <c r="AO74" s="431"/>
      <c r="AP74" s="431"/>
      <c r="AQ74" s="431"/>
      <c r="AR74" s="45"/>
    </row>
    <row r="75" spans="1:44" ht="18.600000000000001" customHeight="1" x14ac:dyDescent="0.3">
      <c r="A75" s="46"/>
      <c r="B75" s="60" t="s">
        <v>146</v>
      </c>
      <c r="C75" s="60">
        <f>+C2</f>
        <v>10</v>
      </c>
      <c r="D75" s="59"/>
      <c r="E75" s="59"/>
      <c r="F75" s="59"/>
      <c r="G75" s="431" t="s">
        <v>209</v>
      </c>
      <c r="H75" s="431"/>
      <c r="I75" s="431"/>
      <c r="J75" s="431"/>
      <c r="K75" s="431"/>
      <c r="L75" s="431"/>
      <c r="M75" s="431"/>
      <c r="N75" s="59"/>
      <c r="O75" s="59"/>
      <c r="P75" s="59"/>
      <c r="Q75" s="46"/>
      <c r="R75" s="46"/>
      <c r="S75" s="72"/>
      <c r="T75" s="73"/>
      <c r="U75" s="73"/>
      <c r="V75" s="73"/>
      <c r="W75" s="73"/>
      <c r="X75" s="73"/>
      <c r="Y75" s="73"/>
      <c r="Z75" s="73"/>
      <c r="AA75" s="74"/>
      <c r="AB75" s="74"/>
      <c r="AC75" s="74"/>
      <c r="AD75" s="74"/>
      <c r="AE75" s="75"/>
      <c r="AF75" s="74"/>
      <c r="AG75" s="74"/>
      <c r="AH75" s="74"/>
      <c r="AI75" s="74"/>
      <c r="AJ75" s="74"/>
      <c r="AK75" s="74"/>
      <c r="AL75" s="74"/>
      <c r="AM75" s="76"/>
      <c r="AN75" s="42"/>
      <c r="AO75" s="42"/>
      <c r="AP75" s="43"/>
      <c r="AQ75" s="43"/>
      <c r="AR75" s="46"/>
    </row>
    <row r="76" spans="1:44" ht="16.5" thickBot="1" x14ac:dyDescent="0.3">
      <c r="A76" s="46"/>
      <c r="B76" s="18"/>
      <c r="C76" s="18"/>
      <c r="N76" s="18"/>
      <c r="O76" s="18"/>
      <c r="P76" s="18"/>
      <c r="Q76" s="45"/>
      <c r="R76" s="45"/>
      <c r="S76" s="67" t="s">
        <v>310</v>
      </c>
      <c r="T76" s="67" t="s">
        <v>312</v>
      </c>
      <c r="U76" s="67"/>
      <c r="V76" s="145"/>
      <c r="W76" s="145"/>
      <c r="X76" s="145"/>
      <c r="Y76" s="145"/>
      <c r="Z76" s="145" t="s">
        <v>4</v>
      </c>
      <c r="AA76" s="145" t="s">
        <v>30</v>
      </c>
      <c r="AB76" s="145" t="s">
        <v>31</v>
      </c>
      <c r="AC76" s="145" t="s">
        <v>32</v>
      </c>
      <c r="AD76" s="145" t="s">
        <v>3</v>
      </c>
      <c r="AE76" s="43"/>
      <c r="AF76" s="67" t="s">
        <v>310</v>
      </c>
      <c r="AG76" s="67" t="s">
        <v>312</v>
      </c>
      <c r="AH76" s="67"/>
      <c r="AI76" s="145"/>
      <c r="AJ76" s="145"/>
      <c r="AK76" s="145"/>
      <c r="AL76" s="145"/>
      <c r="AM76" s="145" t="s">
        <v>4</v>
      </c>
      <c r="AN76" s="145" t="s">
        <v>30</v>
      </c>
      <c r="AO76" s="145" t="s">
        <v>31</v>
      </c>
      <c r="AP76" s="145" t="s">
        <v>32</v>
      </c>
      <c r="AQ76" s="145" t="s">
        <v>3</v>
      </c>
      <c r="AR76" s="45"/>
    </row>
    <row r="77" spans="1:44" ht="15.75" customHeight="1" x14ac:dyDescent="0.25">
      <c r="A77" s="46"/>
      <c r="B77" s="18"/>
      <c r="C77" s="18"/>
      <c r="N77" s="18"/>
      <c r="O77" s="18"/>
      <c r="P77" s="18"/>
      <c r="Q77" s="45"/>
      <c r="R77" s="45"/>
      <c r="S77" s="66">
        <v>6</v>
      </c>
      <c r="T77" s="41" t="s">
        <v>478</v>
      </c>
      <c r="Z77" s="43">
        <v>2</v>
      </c>
      <c r="AA77" s="43">
        <v>0</v>
      </c>
      <c r="AB77" s="43">
        <v>0</v>
      </c>
      <c r="AC77" s="43">
        <f t="shared" ref="AC77" si="25">+AA77+AB77</f>
        <v>0</v>
      </c>
      <c r="AD77" s="43">
        <v>0</v>
      </c>
      <c r="AF77" s="66">
        <v>7</v>
      </c>
      <c r="AG77" s="41" t="s">
        <v>303</v>
      </c>
      <c r="AM77" s="43">
        <v>3</v>
      </c>
      <c r="AN77" s="43">
        <v>0</v>
      </c>
      <c r="AO77" s="43">
        <v>1</v>
      </c>
      <c r="AP77" s="43">
        <f>+AN77+AO77</f>
        <v>1</v>
      </c>
      <c r="AQ77" s="43">
        <v>0</v>
      </c>
      <c r="AR77" s="45"/>
    </row>
    <row r="78" spans="1:44" ht="15.75" customHeight="1" thickBot="1" x14ac:dyDescent="0.3">
      <c r="A78" s="46"/>
      <c r="B78" s="18"/>
      <c r="C78" s="18"/>
      <c r="D78" s="14" t="s">
        <v>123</v>
      </c>
      <c r="E78" s="14"/>
      <c r="F78" s="14"/>
      <c r="G78" s="16" t="s">
        <v>2</v>
      </c>
      <c r="H78" s="16"/>
      <c r="I78" s="16" t="s">
        <v>4</v>
      </c>
      <c r="J78" s="16" t="s">
        <v>30</v>
      </c>
      <c r="K78" s="16" t="s">
        <v>31</v>
      </c>
      <c r="L78" s="153" t="s">
        <v>32</v>
      </c>
      <c r="M78" s="16" t="s">
        <v>3</v>
      </c>
      <c r="N78" s="18"/>
      <c r="O78" s="18"/>
      <c r="P78" s="18"/>
      <c r="Q78" s="46"/>
      <c r="R78" s="46"/>
      <c r="S78" s="66">
        <v>6.5</v>
      </c>
      <c r="T78" s="41" t="s">
        <v>366</v>
      </c>
      <c r="Z78" s="43">
        <v>3</v>
      </c>
      <c r="AA78" s="43">
        <v>0</v>
      </c>
      <c r="AB78" s="43">
        <v>1</v>
      </c>
      <c r="AC78" s="43">
        <f>+AA78+AB78</f>
        <v>1</v>
      </c>
      <c r="AD78" s="43">
        <v>0</v>
      </c>
      <c r="AF78" s="66">
        <v>7.5</v>
      </c>
      <c r="AG78" s="41" t="s">
        <v>326</v>
      </c>
      <c r="AM78" s="43">
        <v>2</v>
      </c>
      <c r="AN78" s="43">
        <v>0</v>
      </c>
      <c r="AO78" s="43">
        <v>1</v>
      </c>
      <c r="AP78" s="43">
        <f>+AN78+AO78</f>
        <v>1</v>
      </c>
      <c r="AQ78" s="43">
        <v>0</v>
      </c>
      <c r="AR78" s="46"/>
    </row>
    <row r="79" spans="1:44" ht="15.75" customHeight="1" x14ac:dyDescent="0.25">
      <c r="A79" s="46"/>
      <c r="B79" s="18"/>
      <c r="C79" s="18"/>
      <c r="D79" s="47" t="s">
        <v>166</v>
      </c>
      <c r="E79" s="47"/>
      <c r="F79" s="47"/>
      <c r="G79" s="32" t="s">
        <v>307</v>
      </c>
      <c r="H79" s="48"/>
      <c r="I79" s="93">
        <v>10</v>
      </c>
      <c r="J79" s="93">
        <v>14</v>
      </c>
      <c r="K79" s="93">
        <v>9</v>
      </c>
      <c r="L79" s="136">
        <f t="shared" ref="L79:L100" si="26">+J79+K79</f>
        <v>23</v>
      </c>
      <c r="M79" s="58">
        <v>0</v>
      </c>
      <c r="O79" s="18"/>
      <c r="P79" s="18"/>
      <c r="Q79" s="46"/>
      <c r="R79" s="46"/>
      <c r="S79" s="66">
        <v>6.5</v>
      </c>
      <c r="T79" s="41" t="s">
        <v>443</v>
      </c>
      <c r="Z79" s="43">
        <v>2</v>
      </c>
      <c r="AA79" s="43">
        <v>2</v>
      </c>
      <c r="AB79" s="43">
        <v>1</v>
      </c>
      <c r="AC79" s="43">
        <f>+AA79+AB79</f>
        <v>3</v>
      </c>
      <c r="AD79" s="43">
        <v>0</v>
      </c>
      <c r="AF79" s="66">
        <v>8</v>
      </c>
      <c r="AG79" s="41" t="s">
        <v>265</v>
      </c>
      <c r="AH79" s="18"/>
      <c r="AI79" s="18"/>
      <c r="AJ79" s="18"/>
      <c r="AK79" s="18"/>
      <c r="AL79" s="18"/>
      <c r="AM79" s="43">
        <v>5</v>
      </c>
      <c r="AN79" s="43">
        <v>7</v>
      </c>
      <c r="AO79" s="43">
        <v>1</v>
      </c>
      <c r="AP79" s="43">
        <f>+AN79+AO79</f>
        <v>8</v>
      </c>
      <c r="AQ79" s="43">
        <v>0</v>
      </c>
      <c r="AR79" s="46"/>
    </row>
    <row r="80" spans="1:44" ht="15.75" customHeight="1" x14ac:dyDescent="0.25">
      <c r="A80" s="46"/>
      <c r="B80" s="18"/>
      <c r="C80" s="18"/>
      <c r="D80" s="47" t="s">
        <v>165</v>
      </c>
      <c r="E80" s="47"/>
      <c r="F80" s="47"/>
      <c r="G80" s="32" t="s">
        <v>308</v>
      </c>
      <c r="H80" s="48"/>
      <c r="I80" s="93">
        <v>10</v>
      </c>
      <c r="J80" s="93">
        <v>11</v>
      </c>
      <c r="K80" s="93">
        <v>8</v>
      </c>
      <c r="L80" s="136">
        <f t="shared" si="26"/>
        <v>19</v>
      </c>
      <c r="M80" s="58">
        <v>4</v>
      </c>
      <c r="O80" s="18"/>
      <c r="P80" s="18"/>
      <c r="Q80" s="46"/>
      <c r="R80" s="46"/>
      <c r="S80" s="66">
        <v>7.5</v>
      </c>
      <c r="T80" s="41" t="s">
        <v>365</v>
      </c>
      <c r="Z80" s="43">
        <v>2</v>
      </c>
      <c r="AA80" s="43">
        <v>0</v>
      </c>
      <c r="AB80" s="43">
        <v>0</v>
      </c>
      <c r="AC80" s="43">
        <f>+AA80+AB80</f>
        <v>0</v>
      </c>
      <c r="AD80" s="43">
        <v>0</v>
      </c>
      <c r="AF80" s="66">
        <v>6</v>
      </c>
      <c r="AG80" s="41" t="s">
        <v>63</v>
      </c>
      <c r="AM80" s="43">
        <v>4</v>
      </c>
      <c r="AN80" s="43">
        <v>0</v>
      </c>
      <c r="AO80" s="43">
        <v>0</v>
      </c>
      <c r="AP80" s="43">
        <f t="shared" ref="AP80:AP81" si="27">+AN80+AO80</f>
        <v>0</v>
      </c>
      <c r="AQ80" s="43">
        <v>4</v>
      </c>
      <c r="AR80" s="46"/>
    </row>
    <row r="81" spans="1:44" ht="15.75" customHeight="1" x14ac:dyDescent="0.25">
      <c r="A81" s="46"/>
      <c r="B81" s="18"/>
      <c r="C81" s="18"/>
      <c r="D81" s="47" t="s">
        <v>71</v>
      </c>
      <c r="E81" s="47"/>
      <c r="F81" s="47"/>
      <c r="G81" s="32" t="s">
        <v>17</v>
      </c>
      <c r="H81" s="48"/>
      <c r="I81" s="93">
        <v>9</v>
      </c>
      <c r="J81" s="93">
        <v>11</v>
      </c>
      <c r="K81" s="93">
        <v>8</v>
      </c>
      <c r="L81" s="136">
        <f t="shared" si="26"/>
        <v>19</v>
      </c>
      <c r="M81" s="58">
        <v>4</v>
      </c>
      <c r="O81" s="18"/>
      <c r="P81" s="18"/>
      <c r="Q81" s="46"/>
      <c r="R81" s="46"/>
      <c r="S81" s="66">
        <v>8</v>
      </c>
      <c r="T81" s="41" t="s">
        <v>408</v>
      </c>
      <c r="Z81" s="43">
        <v>1</v>
      </c>
      <c r="AA81" s="43">
        <v>0</v>
      </c>
      <c r="AB81" s="43">
        <v>0</v>
      </c>
      <c r="AC81" s="43">
        <f t="shared" ref="AC81" si="28">+AA81+AB81</f>
        <v>0</v>
      </c>
      <c r="AD81" s="43">
        <v>0</v>
      </c>
      <c r="AF81" s="66">
        <v>8.5</v>
      </c>
      <c r="AG81" s="41" t="s">
        <v>424</v>
      </c>
      <c r="AH81" s="18"/>
      <c r="AI81" s="18"/>
      <c r="AJ81" s="18"/>
      <c r="AK81" s="18"/>
      <c r="AL81" s="18"/>
      <c r="AM81" s="43">
        <v>3</v>
      </c>
      <c r="AN81" s="43">
        <v>0</v>
      </c>
      <c r="AO81" s="43">
        <v>1</v>
      </c>
      <c r="AP81" s="43">
        <f t="shared" si="27"/>
        <v>1</v>
      </c>
      <c r="AQ81" s="43">
        <v>4</v>
      </c>
      <c r="AR81" s="46"/>
    </row>
    <row r="82" spans="1:44" ht="15.75" customHeight="1" x14ac:dyDescent="0.25">
      <c r="A82" s="46"/>
      <c r="B82" s="18"/>
      <c r="C82" s="18"/>
      <c r="D82" s="47" t="s">
        <v>91</v>
      </c>
      <c r="E82" s="47"/>
      <c r="F82" s="47"/>
      <c r="G82" s="32" t="s">
        <v>309</v>
      </c>
      <c r="H82" s="48"/>
      <c r="I82" s="93">
        <v>9</v>
      </c>
      <c r="J82" s="93">
        <v>10</v>
      </c>
      <c r="K82" s="93">
        <v>8</v>
      </c>
      <c r="L82" s="136">
        <f t="shared" si="26"/>
        <v>18</v>
      </c>
      <c r="M82" s="58">
        <v>0</v>
      </c>
      <c r="O82" s="18"/>
      <c r="P82" s="18"/>
      <c r="Q82" s="46"/>
      <c r="R82" s="46"/>
      <c r="S82" s="66">
        <v>7.5</v>
      </c>
      <c r="T82" s="41" t="s">
        <v>334</v>
      </c>
      <c r="Z82" s="43">
        <v>4</v>
      </c>
      <c r="AA82" s="43">
        <v>0</v>
      </c>
      <c r="AB82" s="43">
        <v>1</v>
      </c>
      <c r="AC82" s="43">
        <f>+AA82+AB82</f>
        <v>1</v>
      </c>
      <c r="AD82" s="43">
        <v>4</v>
      </c>
      <c r="AF82" s="66">
        <v>8.5</v>
      </c>
      <c r="AG82" s="41" t="s">
        <v>481</v>
      </c>
      <c r="AH82" s="18"/>
      <c r="AI82" s="18"/>
      <c r="AJ82" s="18"/>
      <c r="AK82" s="18"/>
      <c r="AL82" s="18"/>
      <c r="AM82" s="43">
        <v>1</v>
      </c>
      <c r="AN82" s="43">
        <v>1</v>
      </c>
      <c r="AO82" s="43">
        <v>0</v>
      </c>
      <c r="AP82" s="43">
        <f t="shared" ref="AP82" si="29">+AN82+AO82</f>
        <v>1</v>
      </c>
      <c r="AQ82" s="43">
        <v>0</v>
      </c>
      <c r="AR82" s="46"/>
    </row>
    <row r="83" spans="1:44" ht="15.75" customHeight="1" x14ac:dyDescent="0.25">
      <c r="A83" s="46"/>
      <c r="C83" s="18"/>
      <c r="D83" s="47" t="s">
        <v>158</v>
      </c>
      <c r="E83" s="47"/>
      <c r="F83" s="47"/>
      <c r="G83" s="32" t="s">
        <v>179</v>
      </c>
      <c r="H83" s="48"/>
      <c r="I83" s="93">
        <v>10</v>
      </c>
      <c r="J83" s="93">
        <v>15</v>
      </c>
      <c r="K83" s="93">
        <v>2</v>
      </c>
      <c r="L83" s="136">
        <f t="shared" si="26"/>
        <v>17</v>
      </c>
      <c r="M83" s="58">
        <v>2</v>
      </c>
      <c r="Q83" s="46"/>
      <c r="R83" s="46"/>
      <c r="S83" s="66">
        <v>6</v>
      </c>
      <c r="T83" s="41" t="s">
        <v>367</v>
      </c>
      <c r="Z83" s="43">
        <v>3</v>
      </c>
      <c r="AA83" s="43">
        <v>0</v>
      </c>
      <c r="AB83" s="43">
        <v>0</v>
      </c>
      <c r="AC83" s="43">
        <f t="shared" ref="AC83:AC85" si="30">+AA83+AB83</f>
        <v>0</v>
      </c>
      <c r="AD83" s="43">
        <v>0</v>
      </c>
      <c r="AF83" s="66">
        <v>9.5</v>
      </c>
      <c r="AG83" s="41" t="s">
        <v>404</v>
      </c>
      <c r="AH83" s="18"/>
      <c r="AI83" s="18"/>
      <c r="AJ83" s="18"/>
      <c r="AK83" s="18"/>
      <c r="AL83" s="18"/>
      <c r="AM83" s="43">
        <v>1</v>
      </c>
      <c r="AN83" s="43">
        <v>1</v>
      </c>
      <c r="AO83" s="43">
        <v>0</v>
      </c>
      <c r="AP83" s="43">
        <f>+AN83+AO83</f>
        <v>1</v>
      </c>
      <c r="AQ83" s="43">
        <v>0</v>
      </c>
      <c r="AR83" s="46"/>
    </row>
    <row r="84" spans="1:44" ht="15.75" customHeight="1" x14ac:dyDescent="0.25">
      <c r="A84" s="46"/>
      <c r="C84" s="18"/>
      <c r="D84" s="47" t="s">
        <v>40</v>
      </c>
      <c r="E84" s="47"/>
      <c r="F84" s="47"/>
      <c r="G84" s="32" t="s">
        <v>17</v>
      </c>
      <c r="H84" s="48"/>
      <c r="I84" s="93">
        <v>9</v>
      </c>
      <c r="J84" s="93">
        <v>6</v>
      </c>
      <c r="K84" s="93">
        <v>11</v>
      </c>
      <c r="L84" s="136">
        <f t="shared" si="26"/>
        <v>17</v>
      </c>
      <c r="M84" s="58">
        <v>0</v>
      </c>
      <c r="Q84" s="46"/>
      <c r="R84" s="46"/>
      <c r="S84" s="66">
        <v>6.5</v>
      </c>
      <c r="T84" s="41" t="s">
        <v>427</v>
      </c>
      <c r="Z84" s="43">
        <v>3</v>
      </c>
      <c r="AA84" s="43">
        <v>0</v>
      </c>
      <c r="AB84" s="43">
        <v>0</v>
      </c>
      <c r="AC84" s="43">
        <f t="shared" si="30"/>
        <v>0</v>
      </c>
      <c r="AD84" s="43">
        <v>0</v>
      </c>
      <c r="AF84" s="66">
        <v>9</v>
      </c>
      <c r="AG84" s="41" t="s">
        <v>189</v>
      </c>
      <c r="AH84" s="18"/>
      <c r="AI84" s="18"/>
      <c r="AJ84" s="18"/>
      <c r="AK84" s="18"/>
      <c r="AL84" s="18"/>
      <c r="AM84" s="43">
        <v>5</v>
      </c>
      <c r="AN84" s="43">
        <v>2</v>
      </c>
      <c r="AO84" s="43">
        <v>4</v>
      </c>
      <c r="AP84" s="43">
        <f>+AN84+AO84</f>
        <v>6</v>
      </c>
      <c r="AQ84" s="43">
        <v>0</v>
      </c>
      <c r="AR84" s="46"/>
    </row>
    <row r="85" spans="1:44" ht="15.75" customHeight="1" x14ac:dyDescent="0.25">
      <c r="A85" s="46"/>
      <c r="C85" s="18"/>
      <c r="D85" s="47" t="s">
        <v>150</v>
      </c>
      <c r="E85" s="47"/>
      <c r="F85" s="47"/>
      <c r="G85" s="32" t="s">
        <v>177</v>
      </c>
      <c r="H85" s="48"/>
      <c r="I85" s="93">
        <v>10</v>
      </c>
      <c r="J85" s="93">
        <v>6</v>
      </c>
      <c r="K85" s="93">
        <v>8</v>
      </c>
      <c r="L85" s="136">
        <f t="shared" si="26"/>
        <v>14</v>
      </c>
      <c r="M85" s="58">
        <v>0</v>
      </c>
      <c r="Q85" s="46"/>
      <c r="R85" s="46"/>
      <c r="S85" s="66">
        <v>6.5</v>
      </c>
      <c r="T85" s="41" t="s">
        <v>433</v>
      </c>
      <c r="Z85" s="43">
        <v>3</v>
      </c>
      <c r="AA85" s="43">
        <v>0</v>
      </c>
      <c r="AB85" s="43">
        <v>2</v>
      </c>
      <c r="AC85" s="43">
        <f t="shared" si="30"/>
        <v>2</v>
      </c>
      <c r="AD85" s="43">
        <v>0</v>
      </c>
      <c r="AF85" s="66">
        <v>7</v>
      </c>
      <c r="AG85" s="41" t="s">
        <v>267</v>
      </c>
      <c r="AH85" s="18"/>
      <c r="AI85" s="18"/>
      <c r="AJ85" s="18"/>
      <c r="AK85" s="18"/>
      <c r="AL85" s="18"/>
      <c r="AM85" s="43">
        <v>7</v>
      </c>
      <c r="AN85" s="43">
        <v>3</v>
      </c>
      <c r="AO85" s="43">
        <v>2</v>
      </c>
      <c r="AP85" s="43">
        <f>+AN85+AO85</f>
        <v>5</v>
      </c>
      <c r="AQ85" s="43">
        <v>2</v>
      </c>
      <c r="AR85" s="46"/>
    </row>
    <row r="86" spans="1:44" ht="15.75" customHeight="1" x14ac:dyDescent="0.25">
      <c r="A86" s="46"/>
      <c r="C86" s="18"/>
      <c r="D86" s="47" t="s">
        <v>35</v>
      </c>
      <c r="E86" s="47"/>
      <c r="F86" s="47"/>
      <c r="G86" s="32" t="s">
        <v>308</v>
      </c>
      <c r="H86" s="48"/>
      <c r="I86" s="93">
        <v>8</v>
      </c>
      <c r="J86" s="93">
        <v>5</v>
      </c>
      <c r="K86" s="93">
        <v>9</v>
      </c>
      <c r="L86" s="136">
        <f t="shared" si="26"/>
        <v>14</v>
      </c>
      <c r="M86" s="58">
        <v>0</v>
      </c>
      <c r="Q86" s="51"/>
      <c r="R86" s="51"/>
      <c r="S86" s="66">
        <v>8</v>
      </c>
      <c r="T86" s="41" t="s">
        <v>401</v>
      </c>
      <c r="Z86" s="43">
        <v>4</v>
      </c>
      <c r="AA86" s="43">
        <v>6</v>
      </c>
      <c r="AB86" s="43">
        <v>2</v>
      </c>
      <c r="AC86" s="43">
        <f>+AA86+AB86</f>
        <v>8</v>
      </c>
      <c r="AD86" s="43">
        <v>0</v>
      </c>
      <c r="AF86" s="66">
        <v>9</v>
      </c>
      <c r="AG86" s="41" t="s">
        <v>207</v>
      </c>
      <c r="AH86" s="18"/>
      <c r="AI86" s="18"/>
      <c r="AJ86" s="18"/>
      <c r="AK86" s="18"/>
      <c r="AL86" s="18"/>
      <c r="AM86" s="43">
        <v>3</v>
      </c>
      <c r="AN86" s="43">
        <v>2</v>
      </c>
      <c r="AO86" s="43">
        <v>0</v>
      </c>
      <c r="AP86" s="43">
        <f>+AN86+AO86</f>
        <v>2</v>
      </c>
      <c r="AQ86" s="43">
        <v>0</v>
      </c>
      <c r="AR86" s="51"/>
    </row>
    <row r="87" spans="1:44" ht="15.75" customHeight="1" x14ac:dyDescent="0.25">
      <c r="A87" s="46"/>
      <c r="C87" s="18"/>
      <c r="D87" s="47" t="s">
        <v>112</v>
      </c>
      <c r="E87" s="47"/>
      <c r="F87" s="47"/>
      <c r="G87" s="32" t="s">
        <v>309</v>
      </c>
      <c r="H87" s="48"/>
      <c r="I87" s="93">
        <v>9</v>
      </c>
      <c r="J87" s="93">
        <v>8</v>
      </c>
      <c r="K87" s="93">
        <v>4</v>
      </c>
      <c r="L87" s="136">
        <f t="shared" si="26"/>
        <v>12</v>
      </c>
      <c r="M87" s="58">
        <v>4</v>
      </c>
      <c r="Q87" s="51"/>
      <c r="R87" s="51"/>
      <c r="S87" s="66">
        <v>8</v>
      </c>
      <c r="T87" s="41" t="s">
        <v>397</v>
      </c>
      <c r="Z87" s="43">
        <v>2</v>
      </c>
      <c r="AA87" s="43">
        <v>0</v>
      </c>
      <c r="AB87" s="43">
        <v>0</v>
      </c>
      <c r="AC87" s="43">
        <f>+AA87+AB87</f>
        <v>0</v>
      </c>
      <c r="AD87" s="43">
        <v>0</v>
      </c>
      <c r="AF87" s="66">
        <v>8</v>
      </c>
      <c r="AG87" s="41" t="s">
        <v>296</v>
      </c>
      <c r="AM87" s="43">
        <v>2</v>
      </c>
      <c r="AN87" s="43">
        <v>0</v>
      </c>
      <c r="AO87" s="43">
        <v>1</v>
      </c>
      <c r="AP87" s="43">
        <f t="shared" ref="AP87:AP90" si="31">+AN87+AO87</f>
        <v>1</v>
      </c>
      <c r="AQ87" s="43">
        <v>0</v>
      </c>
      <c r="AR87" s="51"/>
    </row>
    <row r="88" spans="1:44" ht="15.75" customHeight="1" x14ac:dyDescent="0.25">
      <c r="A88" s="46"/>
      <c r="C88" s="18"/>
      <c r="D88" s="47" t="s">
        <v>73</v>
      </c>
      <c r="E88" s="47"/>
      <c r="F88" s="47"/>
      <c r="G88" s="32" t="s">
        <v>307</v>
      </c>
      <c r="H88" s="48"/>
      <c r="I88" s="93">
        <v>8</v>
      </c>
      <c r="J88" s="93">
        <v>7</v>
      </c>
      <c r="K88" s="93">
        <v>5</v>
      </c>
      <c r="L88" s="136">
        <f t="shared" si="26"/>
        <v>12</v>
      </c>
      <c r="M88" s="58">
        <v>2</v>
      </c>
      <c r="Q88" s="51"/>
      <c r="R88" s="51"/>
      <c r="S88" s="66">
        <v>8</v>
      </c>
      <c r="T88" s="41" t="s">
        <v>479</v>
      </c>
      <c r="Z88" s="43">
        <v>3</v>
      </c>
      <c r="AA88" s="43">
        <v>4</v>
      </c>
      <c r="AB88" s="43">
        <v>3</v>
      </c>
      <c r="AC88" s="43">
        <f>+AA88+AB88</f>
        <v>7</v>
      </c>
      <c r="AD88" s="43">
        <v>0</v>
      </c>
      <c r="AF88" s="66">
        <v>6</v>
      </c>
      <c r="AG88" s="41" t="s">
        <v>305</v>
      </c>
      <c r="AM88" s="43">
        <v>7</v>
      </c>
      <c r="AN88" s="43">
        <v>0</v>
      </c>
      <c r="AO88" s="43">
        <v>0</v>
      </c>
      <c r="AP88" s="43">
        <f t="shared" si="31"/>
        <v>0</v>
      </c>
      <c r="AQ88" s="43">
        <v>0</v>
      </c>
      <c r="AR88" s="51"/>
    </row>
    <row r="89" spans="1:44" ht="15.75" customHeight="1" x14ac:dyDescent="0.25">
      <c r="A89" s="46"/>
      <c r="C89" s="18"/>
      <c r="D89" s="47" t="s">
        <v>37</v>
      </c>
      <c r="E89" s="47"/>
      <c r="F89" s="47"/>
      <c r="G89" s="32" t="s">
        <v>179</v>
      </c>
      <c r="H89" s="48"/>
      <c r="I89" s="93">
        <v>10</v>
      </c>
      <c r="J89" s="93">
        <v>3</v>
      </c>
      <c r="K89" s="93">
        <v>9</v>
      </c>
      <c r="L89" s="136">
        <f t="shared" si="26"/>
        <v>12</v>
      </c>
      <c r="M89" s="58">
        <v>2</v>
      </c>
      <c r="Q89" s="54"/>
      <c r="R89" s="54"/>
      <c r="S89" s="66">
        <v>7</v>
      </c>
      <c r="T89" s="41" t="s">
        <v>423</v>
      </c>
      <c r="Z89" s="43">
        <v>1</v>
      </c>
      <c r="AA89" s="43">
        <v>0</v>
      </c>
      <c r="AB89" s="43">
        <v>0</v>
      </c>
      <c r="AC89" s="43">
        <f>+AA89+AB89</f>
        <v>0</v>
      </c>
      <c r="AD89" s="43">
        <v>0</v>
      </c>
      <c r="AF89" s="66">
        <v>7</v>
      </c>
      <c r="AG89" s="41" t="s">
        <v>369</v>
      </c>
      <c r="AM89" s="43">
        <v>2</v>
      </c>
      <c r="AN89" s="43">
        <v>1</v>
      </c>
      <c r="AO89" s="43">
        <v>0</v>
      </c>
      <c r="AP89" s="43">
        <f t="shared" si="31"/>
        <v>1</v>
      </c>
      <c r="AQ89" s="43">
        <v>0</v>
      </c>
      <c r="AR89" s="54"/>
    </row>
    <row r="90" spans="1:44" ht="15.75" customHeight="1" x14ac:dyDescent="0.25">
      <c r="A90" s="46"/>
      <c r="C90" s="18"/>
      <c r="D90" s="47" t="s">
        <v>134</v>
      </c>
      <c r="E90" s="47"/>
      <c r="F90" s="47"/>
      <c r="G90" s="32" t="s">
        <v>179</v>
      </c>
      <c r="H90" s="48"/>
      <c r="I90" s="93">
        <v>10</v>
      </c>
      <c r="J90" s="93">
        <v>7</v>
      </c>
      <c r="K90" s="93">
        <v>4</v>
      </c>
      <c r="L90" s="136">
        <f t="shared" si="26"/>
        <v>11</v>
      </c>
      <c r="M90" s="58">
        <v>0</v>
      </c>
      <c r="Q90" s="54"/>
      <c r="R90" s="54"/>
      <c r="S90" s="66">
        <v>8</v>
      </c>
      <c r="T90" s="41" t="s">
        <v>398</v>
      </c>
      <c r="Z90" s="43">
        <v>2</v>
      </c>
      <c r="AA90" s="43">
        <v>1</v>
      </c>
      <c r="AB90" s="43">
        <v>0</v>
      </c>
      <c r="AC90" s="43">
        <f t="shared" ref="AC90" si="32">+AA90+AB90</f>
        <v>1</v>
      </c>
      <c r="AD90" s="43">
        <v>0</v>
      </c>
      <c r="AF90" s="66">
        <v>8.5</v>
      </c>
      <c r="AG90" s="41" t="s">
        <v>428</v>
      </c>
      <c r="AM90" s="43">
        <v>2</v>
      </c>
      <c r="AN90" s="43">
        <v>0</v>
      </c>
      <c r="AO90" s="43">
        <v>0</v>
      </c>
      <c r="AP90" s="43">
        <f t="shared" si="31"/>
        <v>0</v>
      </c>
      <c r="AQ90" s="43">
        <v>0</v>
      </c>
      <c r="AR90" s="54"/>
    </row>
    <row r="91" spans="1:44" ht="15.75" customHeight="1" x14ac:dyDescent="0.25">
      <c r="A91" s="46"/>
      <c r="C91" s="18"/>
      <c r="D91" s="47" t="s">
        <v>72</v>
      </c>
      <c r="E91" s="47"/>
      <c r="F91" s="47"/>
      <c r="G91" s="32" t="s">
        <v>306</v>
      </c>
      <c r="H91" s="48"/>
      <c r="I91" s="93">
        <v>9</v>
      </c>
      <c r="J91" s="93">
        <v>5</v>
      </c>
      <c r="K91" s="93">
        <v>5</v>
      </c>
      <c r="L91" s="136">
        <f t="shared" si="26"/>
        <v>10</v>
      </c>
      <c r="M91" s="58">
        <v>0</v>
      </c>
      <c r="Q91" s="54"/>
      <c r="R91" s="54"/>
      <c r="S91" s="66">
        <v>7</v>
      </c>
      <c r="T91" s="41" t="s">
        <v>422</v>
      </c>
      <c r="Z91" s="43">
        <v>2</v>
      </c>
      <c r="AA91" s="43">
        <v>0</v>
      </c>
      <c r="AB91" s="43">
        <v>1</v>
      </c>
      <c r="AC91" s="43">
        <f>+AA91+AB91</f>
        <v>1</v>
      </c>
      <c r="AD91" s="43">
        <v>0</v>
      </c>
      <c r="AF91" s="66">
        <v>7</v>
      </c>
      <c r="AG91" s="41" t="s">
        <v>298</v>
      </c>
      <c r="AH91" s="18"/>
      <c r="AI91" s="18"/>
      <c r="AJ91" s="18"/>
      <c r="AK91" s="18"/>
      <c r="AL91" s="18"/>
      <c r="AM91" s="43">
        <v>4</v>
      </c>
      <c r="AN91" s="43">
        <v>0</v>
      </c>
      <c r="AO91" s="43">
        <v>0</v>
      </c>
      <c r="AP91" s="43">
        <f>+AN91+AO91</f>
        <v>0</v>
      </c>
      <c r="AQ91" s="43">
        <v>0</v>
      </c>
      <c r="AR91" s="54"/>
    </row>
    <row r="92" spans="1:44" ht="15.75" customHeight="1" x14ac:dyDescent="0.25">
      <c r="A92" s="46"/>
      <c r="C92" s="18"/>
      <c r="D92" s="47" t="s">
        <v>43</v>
      </c>
      <c r="E92" s="47"/>
      <c r="F92" s="47"/>
      <c r="G92" s="32" t="s">
        <v>307</v>
      </c>
      <c r="H92" s="48"/>
      <c r="I92" s="93">
        <v>9</v>
      </c>
      <c r="J92" s="93">
        <v>3</v>
      </c>
      <c r="K92" s="93">
        <v>6</v>
      </c>
      <c r="L92" s="136">
        <f t="shared" si="26"/>
        <v>9</v>
      </c>
      <c r="M92" s="58">
        <v>0</v>
      </c>
      <c r="Q92" s="54"/>
      <c r="R92" s="54"/>
      <c r="S92" s="66">
        <v>7.5</v>
      </c>
      <c r="T92" s="41" t="s">
        <v>396</v>
      </c>
      <c r="Z92" s="43">
        <v>1</v>
      </c>
      <c r="AA92" s="43">
        <v>0</v>
      </c>
      <c r="AB92" s="43">
        <v>0</v>
      </c>
      <c r="AC92" s="43">
        <f>+AA92+AB92</f>
        <v>0</v>
      </c>
      <c r="AD92" s="43">
        <v>0</v>
      </c>
      <c r="AF92" s="66">
        <v>8.5</v>
      </c>
      <c r="AG92" s="41" t="s">
        <v>297</v>
      </c>
      <c r="AM92" s="43">
        <v>1</v>
      </c>
      <c r="AN92" s="43">
        <v>0</v>
      </c>
      <c r="AO92" s="43">
        <v>0</v>
      </c>
      <c r="AP92" s="43">
        <f>+AN92+AO92</f>
        <v>0</v>
      </c>
      <c r="AQ92" s="43">
        <v>0</v>
      </c>
      <c r="AR92" s="54"/>
    </row>
    <row r="93" spans="1:44" ht="15.75" customHeight="1" x14ac:dyDescent="0.25">
      <c r="A93" s="46"/>
      <c r="C93" s="18"/>
      <c r="D93" s="47" t="s">
        <v>188</v>
      </c>
      <c r="E93" s="47"/>
      <c r="F93" s="47"/>
      <c r="G93" s="32" t="s">
        <v>308</v>
      </c>
      <c r="H93" s="48"/>
      <c r="I93" s="93">
        <v>10</v>
      </c>
      <c r="J93" s="93">
        <v>2</v>
      </c>
      <c r="K93" s="93">
        <v>7</v>
      </c>
      <c r="L93" s="136">
        <f t="shared" si="26"/>
        <v>9</v>
      </c>
      <c r="M93" s="58">
        <v>0</v>
      </c>
      <c r="Q93" s="54"/>
      <c r="R93" s="54"/>
      <c r="S93" s="66">
        <v>6.5</v>
      </c>
      <c r="T93" s="41" t="s">
        <v>242</v>
      </c>
      <c r="U93" s="18"/>
      <c r="V93" s="18"/>
      <c r="W93" s="18"/>
      <c r="X93" s="18"/>
      <c r="Y93" s="18"/>
      <c r="Z93" s="43">
        <v>8</v>
      </c>
      <c r="AA93" s="43">
        <v>2</v>
      </c>
      <c r="AB93" s="43">
        <v>1</v>
      </c>
      <c r="AC93" s="43">
        <f>+AA93+AB93</f>
        <v>3</v>
      </c>
      <c r="AD93" s="43">
        <v>0</v>
      </c>
      <c r="AF93" s="66">
        <v>7.5</v>
      </c>
      <c r="AG93" s="41" t="s">
        <v>407</v>
      </c>
      <c r="AM93" s="43">
        <v>1</v>
      </c>
      <c r="AN93" s="43">
        <v>0</v>
      </c>
      <c r="AO93" s="43">
        <v>0</v>
      </c>
      <c r="AP93" s="43">
        <f>+AN93+AO93</f>
        <v>0</v>
      </c>
      <c r="AQ93" s="43">
        <v>0</v>
      </c>
      <c r="AR93" s="54"/>
    </row>
    <row r="94" spans="1:44" ht="15.75" customHeight="1" x14ac:dyDescent="0.25">
      <c r="A94" s="46"/>
      <c r="C94" s="18"/>
      <c r="D94" s="47" t="s">
        <v>96</v>
      </c>
      <c r="E94" s="47"/>
      <c r="F94" s="47"/>
      <c r="G94" s="32" t="s">
        <v>179</v>
      </c>
      <c r="H94" s="48"/>
      <c r="I94" s="93">
        <v>8</v>
      </c>
      <c r="J94" s="93">
        <v>1</v>
      </c>
      <c r="K94" s="93">
        <v>8</v>
      </c>
      <c r="L94" s="136">
        <f t="shared" si="26"/>
        <v>9</v>
      </c>
      <c r="M94" s="58">
        <v>0</v>
      </c>
      <c r="Q94" s="54"/>
      <c r="R94" s="54"/>
      <c r="S94" s="66">
        <v>8</v>
      </c>
      <c r="T94" s="41" t="s">
        <v>458</v>
      </c>
      <c r="Z94" s="43">
        <v>1</v>
      </c>
      <c r="AA94" s="43">
        <v>0</v>
      </c>
      <c r="AB94" s="43">
        <v>0</v>
      </c>
      <c r="AC94" s="43">
        <f t="shared" ref="AC94" si="33">+AA94+AB94</f>
        <v>0</v>
      </c>
      <c r="AD94" s="43">
        <v>0</v>
      </c>
      <c r="AF94" s="66">
        <v>6</v>
      </c>
      <c r="AG94" s="41" t="s">
        <v>163</v>
      </c>
      <c r="AH94" s="18"/>
      <c r="AI94" s="18"/>
      <c r="AJ94" s="18"/>
      <c r="AK94" s="18"/>
      <c r="AL94" s="18"/>
      <c r="AM94" s="43">
        <v>2</v>
      </c>
      <c r="AN94" s="43">
        <v>0</v>
      </c>
      <c r="AO94" s="43">
        <v>1</v>
      </c>
      <c r="AP94" s="43">
        <f>+AN94+AO94</f>
        <v>1</v>
      </c>
      <c r="AQ94" s="43">
        <v>0</v>
      </c>
      <c r="AR94" s="54"/>
    </row>
    <row r="95" spans="1:44" ht="15.75" customHeight="1" x14ac:dyDescent="0.25">
      <c r="A95" s="46"/>
      <c r="C95" s="18"/>
      <c r="D95" s="47" t="s">
        <v>161</v>
      </c>
      <c r="E95" s="47"/>
      <c r="F95" s="47"/>
      <c r="G95" s="32" t="s">
        <v>177</v>
      </c>
      <c r="H95" s="48"/>
      <c r="I95" s="93">
        <v>10</v>
      </c>
      <c r="J95" s="93">
        <v>2</v>
      </c>
      <c r="K95" s="93">
        <v>6</v>
      </c>
      <c r="L95" s="136">
        <f t="shared" si="26"/>
        <v>8</v>
      </c>
      <c r="M95" s="58">
        <v>0</v>
      </c>
      <c r="Q95" s="54"/>
      <c r="R95" s="54"/>
      <c r="S95" s="66">
        <v>8.5</v>
      </c>
      <c r="T95" s="41" t="s">
        <v>480</v>
      </c>
      <c r="Z95" s="43">
        <v>1</v>
      </c>
      <c r="AA95" s="43">
        <v>1</v>
      </c>
      <c r="AB95" s="43">
        <v>0</v>
      </c>
      <c r="AC95" s="43">
        <f t="shared" ref="AC95" si="34">+AA95+AB95</f>
        <v>1</v>
      </c>
      <c r="AD95" s="43">
        <v>0</v>
      </c>
      <c r="AF95" s="66">
        <v>6.5</v>
      </c>
      <c r="AG95" s="41" t="s">
        <v>171</v>
      </c>
      <c r="AM95" s="43">
        <v>7</v>
      </c>
      <c r="AN95" s="43">
        <v>1</v>
      </c>
      <c r="AO95" s="43">
        <v>1</v>
      </c>
      <c r="AP95" s="43">
        <f>+AN95+AO95</f>
        <v>2</v>
      </c>
      <c r="AQ95" s="43">
        <v>0</v>
      </c>
      <c r="AR95" s="54"/>
    </row>
    <row r="96" spans="1:44" ht="15.75" customHeight="1" thickBot="1" x14ac:dyDescent="0.3">
      <c r="A96" s="46"/>
      <c r="C96" s="18"/>
      <c r="D96" s="47" t="s">
        <v>44</v>
      </c>
      <c r="E96" s="47"/>
      <c r="F96" s="47"/>
      <c r="G96" s="32" t="s">
        <v>309</v>
      </c>
      <c r="H96" s="48"/>
      <c r="I96" s="93">
        <v>10</v>
      </c>
      <c r="J96" s="93">
        <v>2</v>
      </c>
      <c r="K96" s="93">
        <v>6</v>
      </c>
      <c r="L96" s="136">
        <f t="shared" si="26"/>
        <v>8</v>
      </c>
      <c r="M96" s="58">
        <v>0</v>
      </c>
      <c r="Q96" s="54"/>
      <c r="R96" s="54"/>
      <c r="S96" s="66">
        <v>7</v>
      </c>
      <c r="T96" s="41" t="s">
        <v>266</v>
      </c>
      <c r="U96" s="18"/>
      <c r="V96" s="18"/>
      <c r="W96" s="18"/>
      <c r="X96" s="18"/>
      <c r="Y96" s="18"/>
      <c r="Z96" s="43">
        <v>1</v>
      </c>
      <c r="AA96" s="43">
        <v>0</v>
      </c>
      <c r="AB96" s="43">
        <v>2</v>
      </c>
      <c r="AC96" s="43">
        <f>+AA96+AB96</f>
        <v>2</v>
      </c>
      <c r="AD96" s="43">
        <v>0</v>
      </c>
      <c r="AF96" s="66">
        <v>6</v>
      </c>
      <c r="AG96" s="41" t="s">
        <v>459</v>
      </c>
      <c r="AM96" s="43">
        <v>2</v>
      </c>
      <c r="AN96" s="43">
        <v>0</v>
      </c>
      <c r="AO96" s="43">
        <v>0</v>
      </c>
      <c r="AP96" s="43">
        <f t="shared" ref="AP96" si="35">+AN96+AO96</f>
        <v>0</v>
      </c>
      <c r="AQ96" s="43">
        <v>0</v>
      </c>
      <c r="AR96" s="54"/>
    </row>
    <row r="97" spans="1:44" ht="15.75" customHeight="1" thickBot="1" x14ac:dyDescent="0.3">
      <c r="A97" s="46"/>
      <c r="C97" s="18"/>
      <c r="D97" s="47" t="s">
        <v>143</v>
      </c>
      <c r="E97" s="47"/>
      <c r="F97" s="47"/>
      <c r="G97" s="32" t="s">
        <v>177</v>
      </c>
      <c r="H97" s="48"/>
      <c r="I97" s="93">
        <v>7</v>
      </c>
      <c r="J97" s="93">
        <v>5</v>
      </c>
      <c r="K97" s="93">
        <v>2</v>
      </c>
      <c r="L97" s="136">
        <f t="shared" si="26"/>
        <v>7</v>
      </c>
      <c r="M97" s="58">
        <v>0</v>
      </c>
      <c r="Q97" s="54"/>
      <c r="R97" s="54"/>
      <c r="S97" s="66">
        <v>9</v>
      </c>
      <c r="T97" s="41" t="s">
        <v>431</v>
      </c>
      <c r="Z97" s="43">
        <v>3</v>
      </c>
      <c r="AA97" s="43">
        <v>1</v>
      </c>
      <c r="AB97" s="43">
        <v>1</v>
      </c>
      <c r="AC97" s="43">
        <f t="shared" ref="AC97" si="36">+AA97+AB97</f>
        <v>2</v>
      </c>
      <c r="AD97" s="43">
        <v>0</v>
      </c>
      <c r="AF97" s="82"/>
      <c r="AG97" s="83" t="s">
        <v>164</v>
      </c>
      <c r="AH97" s="22"/>
      <c r="AI97" s="22"/>
      <c r="AJ97" s="22"/>
      <c r="AK97" s="22"/>
      <c r="AL97" s="22"/>
      <c r="AM97" s="68">
        <f>SUM(AM77:AM96)</f>
        <v>64</v>
      </c>
      <c r="AN97" s="68">
        <f>SUM(AN77:AN96)</f>
        <v>18</v>
      </c>
      <c r="AO97" s="68">
        <f>SUM(AO77:AO96)</f>
        <v>13</v>
      </c>
      <c r="AP97" s="68">
        <f>SUM(AP77:AP96)</f>
        <v>31</v>
      </c>
      <c r="AQ97" s="68">
        <f>SUM(AQ77:AQ96)</f>
        <v>10</v>
      </c>
      <c r="AR97" s="54"/>
    </row>
    <row r="98" spans="1:44" ht="15.75" customHeight="1" x14ac:dyDescent="0.25">
      <c r="A98" s="46"/>
      <c r="C98" s="18"/>
      <c r="D98" s="47" t="s">
        <v>57</v>
      </c>
      <c r="E98" s="47"/>
      <c r="F98" s="47"/>
      <c r="G98" s="32" t="s">
        <v>179</v>
      </c>
      <c r="H98" s="48"/>
      <c r="I98" s="93">
        <v>10</v>
      </c>
      <c r="J98" s="93">
        <v>1</v>
      </c>
      <c r="K98" s="93">
        <v>6</v>
      </c>
      <c r="L98" s="136">
        <f t="shared" si="26"/>
        <v>7</v>
      </c>
      <c r="M98" s="58">
        <v>0</v>
      </c>
      <c r="Q98" s="54"/>
      <c r="R98" s="54"/>
      <c r="S98" s="82"/>
      <c r="T98" s="83" t="s">
        <v>164</v>
      </c>
      <c r="U98" s="22"/>
      <c r="V98" s="22"/>
      <c r="W98" s="22"/>
      <c r="X98" s="22"/>
      <c r="Y98" s="22"/>
      <c r="Z98" s="68">
        <f>SUM(Z77:Z97)</f>
        <v>52</v>
      </c>
      <c r="AA98" s="68">
        <f t="shared" ref="AA98:AD98" si="37">SUM(AA77:AA97)</f>
        <v>17</v>
      </c>
      <c r="AB98" s="68">
        <f t="shared" si="37"/>
        <v>15</v>
      </c>
      <c r="AC98" s="68">
        <f t="shared" si="37"/>
        <v>32</v>
      </c>
      <c r="AD98" s="68">
        <f t="shared" si="37"/>
        <v>4</v>
      </c>
      <c r="AR98" s="54"/>
    </row>
    <row r="99" spans="1:44" ht="15.75" customHeight="1" x14ac:dyDescent="0.25">
      <c r="A99" s="46"/>
      <c r="C99" s="18"/>
      <c r="D99" s="47" t="s">
        <v>81</v>
      </c>
      <c r="E99" s="47"/>
      <c r="F99" s="47"/>
      <c r="G99" s="32" t="s">
        <v>308</v>
      </c>
      <c r="H99" s="48"/>
      <c r="I99" s="93">
        <v>6</v>
      </c>
      <c r="J99" s="93">
        <v>0</v>
      </c>
      <c r="K99" s="93">
        <v>7</v>
      </c>
      <c r="L99" s="136">
        <f t="shared" si="26"/>
        <v>7</v>
      </c>
      <c r="M99" s="58">
        <v>0</v>
      </c>
      <c r="Q99" s="54"/>
      <c r="R99" s="54"/>
      <c r="T99" s="76" t="s">
        <v>159</v>
      </c>
      <c r="Z99" s="58">
        <f>+Z98+AM97</f>
        <v>116</v>
      </c>
      <c r="AA99" s="58">
        <f>+AA98+AN97</f>
        <v>35</v>
      </c>
      <c r="AB99" s="58">
        <f>+AB98+AO97</f>
        <v>28</v>
      </c>
      <c r="AC99" s="58">
        <f>+AC98+AP97</f>
        <v>63</v>
      </c>
      <c r="AD99" s="58">
        <f>+AD98+AQ97</f>
        <v>14</v>
      </c>
      <c r="AE99" s="1"/>
      <c r="AR99" s="54"/>
    </row>
    <row r="100" spans="1:44" ht="15.75" customHeight="1" x14ac:dyDescent="0.25">
      <c r="A100" s="46"/>
      <c r="C100" s="18"/>
      <c r="D100" s="47" t="s">
        <v>154</v>
      </c>
      <c r="E100" s="47"/>
      <c r="F100" s="47"/>
      <c r="G100" s="32" t="s">
        <v>309</v>
      </c>
      <c r="H100" s="48"/>
      <c r="I100" s="93">
        <v>10</v>
      </c>
      <c r="J100" s="93">
        <v>0</v>
      </c>
      <c r="K100" s="93">
        <v>7</v>
      </c>
      <c r="L100" s="136">
        <f t="shared" si="26"/>
        <v>7</v>
      </c>
      <c r="M100" s="58">
        <v>0</v>
      </c>
      <c r="Q100" s="54"/>
      <c r="R100" s="54"/>
      <c r="AR100" s="54"/>
    </row>
    <row r="101" spans="1:44" ht="15.75" customHeight="1" thickBot="1" x14ac:dyDescent="0.3">
      <c r="A101" s="46"/>
      <c r="C101" s="18"/>
      <c r="Q101" s="54"/>
      <c r="R101" s="54"/>
      <c r="S101" s="67" t="s">
        <v>310</v>
      </c>
      <c r="T101" s="67" t="s">
        <v>313</v>
      </c>
      <c r="U101" s="67"/>
      <c r="V101" s="145"/>
      <c r="W101" s="145"/>
      <c r="X101" s="145"/>
      <c r="Y101" s="145"/>
      <c r="Z101" s="145" t="s">
        <v>4</v>
      </c>
      <c r="AA101" s="145" t="s">
        <v>30</v>
      </c>
      <c r="AB101" s="145" t="s">
        <v>31</v>
      </c>
      <c r="AC101" s="145" t="s">
        <v>32</v>
      </c>
      <c r="AD101" s="145" t="s">
        <v>3</v>
      </c>
      <c r="AF101" s="67" t="s">
        <v>310</v>
      </c>
      <c r="AG101" s="67" t="s">
        <v>313</v>
      </c>
      <c r="AH101" s="67"/>
      <c r="AI101" s="145"/>
      <c r="AJ101" s="145"/>
      <c r="AK101" s="145"/>
      <c r="AL101" s="145"/>
      <c r="AM101" s="145" t="s">
        <v>4</v>
      </c>
      <c r="AN101" s="145" t="s">
        <v>30</v>
      </c>
      <c r="AO101" s="145" t="s">
        <v>31</v>
      </c>
      <c r="AP101" s="145" t="s">
        <v>32</v>
      </c>
      <c r="AQ101" s="145" t="s">
        <v>3</v>
      </c>
      <c r="AR101" s="54"/>
    </row>
    <row r="102" spans="1:44" ht="15.75" customHeight="1" x14ac:dyDescent="0.25">
      <c r="A102" s="46"/>
      <c r="C102" s="18"/>
      <c r="Q102" s="54"/>
      <c r="R102" s="54"/>
      <c r="S102" s="66">
        <v>8</v>
      </c>
      <c r="T102" s="41" t="s">
        <v>45</v>
      </c>
      <c r="Z102" s="43">
        <v>1</v>
      </c>
      <c r="AA102" s="43">
        <v>1</v>
      </c>
      <c r="AB102" s="43">
        <v>0</v>
      </c>
      <c r="AC102" s="43">
        <f t="shared" ref="AC102:AC107" si="38">+AA102+AB102</f>
        <v>1</v>
      </c>
      <c r="AD102" s="43">
        <v>0</v>
      </c>
      <c r="AF102" s="66">
        <v>9.5</v>
      </c>
      <c r="AG102" s="41" t="s">
        <v>166</v>
      </c>
      <c r="AM102" s="43">
        <v>1</v>
      </c>
      <c r="AN102" s="43">
        <v>2</v>
      </c>
      <c r="AO102" s="43">
        <v>1</v>
      </c>
      <c r="AP102" s="43">
        <f>+AN102+AO102</f>
        <v>3</v>
      </c>
      <c r="AQ102" s="43">
        <v>0</v>
      </c>
      <c r="AR102" s="54"/>
    </row>
    <row r="103" spans="1:44" ht="15.75" customHeight="1" thickBot="1" x14ac:dyDescent="0.3">
      <c r="A103" s="46"/>
      <c r="C103" s="18"/>
      <c r="D103" s="14" t="s">
        <v>147</v>
      </c>
      <c r="E103" s="14"/>
      <c r="F103" s="14"/>
      <c r="G103" s="16" t="s">
        <v>2</v>
      </c>
      <c r="H103" s="16"/>
      <c r="I103" s="16" t="s">
        <v>4</v>
      </c>
      <c r="J103" s="16" t="s">
        <v>30</v>
      </c>
      <c r="K103" s="16" t="s">
        <v>31</v>
      </c>
      <c r="L103" s="16" t="s">
        <v>32</v>
      </c>
      <c r="M103" s="153" t="s">
        <v>3</v>
      </c>
      <c r="Q103" s="54"/>
      <c r="R103" s="54"/>
      <c r="S103" s="94">
        <v>7</v>
      </c>
      <c r="T103" s="47" t="s">
        <v>116</v>
      </c>
      <c r="U103" s="47"/>
      <c r="V103" s="47"/>
      <c r="Z103" s="43">
        <v>1</v>
      </c>
      <c r="AA103" s="43">
        <v>0</v>
      </c>
      <c r="AB103" s="43">
        <v>0</v>
      </c>
      <c r="AC103" s="43">
        <f t="shared" si="38"/>
        <v>0</v>
      </c>
      <c r="AD103" s="43">
        <v>0</v>
      </c>
      <c r="AF103" s="66">
        <v>6.5</v>
      </c>
      <c r="AG103" s="41" t="s">
        <v>83</v>
      </c>
      <c r="AM103" s="43">
        <v>1</v>
      </c>
      <c r="AN103" s="43">
        <v>0</v>
      </c>
      <c r="AO103" s="43">
        <v>1</v>
      </c>
      <c r="AP103" s="43">
        <f>+AN103+AO103</f>
        <v>1</v>
      </c>
      <c r="AQ103" s="43">
        <v>0</v>
      </c>
      <c r="AR103" s="54"/>
    </row>
    <row r="104" spans="1:44" ht="15.75" customHeight="1" x14ac:dyDescent="0.25">
      <c r="A104" s="46"/>
      <c r="C104" s="18"/>
      <c r="D104" s="47" t="s">
        <v>46</v>
      </c>
      <c r="E104" s="47"/>
      <c r="F104" s="47"/>
      <c r="G104" s="41" t="s">
        <v>177</v>
      </c>
      <c r="I104" s="58">
        <v>10</v>
      </c>
      <c r="J104" s="93">
        <v>0</v>
      </c>
      <c r="K104" s="93">
        <v>1</v>
      </c>
      <c r="L104" s="58">
        <f t="shared" ref="L104:L111" si="39">+J104+K104</f>
        <v>1</v>
      </c>
      <c r="M104" s="136">
        <v>6</v>
      </c>
      <c r="Q104" s="54"/>
      <c r="R104" s="54"/>
      <c r="S104" s="66">
        <v>6.5</v>
      </c>
      <c r="T104" s="41" t="s">
        <v>82</v>
      </c>
      <c r="Z104" s="43">
        <v>1</v>
      </c>
      <c r="AA104" s="43">
        <v>0</v>
      </c>
      <c r="AB104" s="43">
        <v>0</v>
      </c>
      <c r="AC104" s="43">
        <f t="shared" si="38"/>
        <v>0</v>
      </c>
      <c r="AD104" s="43">
        <v>0</v>
      </c>
      <c r="AF104" s="66">
        <v>8</v>
      </c>
      <c r="AG104" s="41" t="s">
        <v>154</v>
      </c>
      <c r="AM104" s="43">
        <v>1</v>
      </c>
      <c r="AN104" s="43">
        <v>0</v>
      </c>
      <c r="AO104" s="43">
        <v>2</v>
      </c>
      <c r="AP104" s="43">
        <f>+AN104+AO104</f>
        <v>2</v>
      </c>
      <c r="AQ104" s="43">
        <v>0</v>
      </c>
      <c r="AR104" s="54"/>
    </row>
    <row r="105" spans="1:44" ht="15.75" customHeight="1" x14ac:dyDescent="0.25">
      <c r="A105" s="46"/>
      <c r="C105" s="18"/>
      <c r="D105" s="47" t="s">
        <v>71</v>
      </c>
      <c r="E105" s="47"/>
      <c r="F105" s="47"/>
      <c r="G105" s="41" t="s">
        <v>17</v>
      </c>
      <c r="I105" s="58">
        <v>9</v>
      </c>
      <c r="J105" s="93">
        <v>11</v>
      </c>
      <c r="K105" s="93">
        <v>8</v>
      </c>
      <c r="L105" s="58">
        <f t="shared" si="39"/>
        <v>19</v>
      </c>
      <c r="M105" s="136">
        <v>4</v>
      </c>
      <c r="Q105" s="54"/>
      <c r="R105" s="54"/>
      <c r="S105" s="66">
        <v>7.5</v>
      </c>
      <c r="T105" s="41" t="s">
        <v>115</v>
      </c>
      <c r="Z105" s="43">
        <v>2</v>
      </c>
      <c r="AA105" s="43">
        <v>0</v>
      </c>
      <c r="AB105" s="43">
        <v>0</v>
      </c>
      <c r="AC105" s="43">
        <f t="shared" si="38"/>
        <v>0</v>
      </c>
      <c r="AD105" s="43">
        <v>0</v>
      </c>
      <c r="AF105" s="66">
        <v>6</v>
      </c>
      <c r="AG105" s="41" t="s">
        <v>97</v>
      </c>
      <c r="AM105" s="43">
        <v>4</v>
      </c>
      <c r="AN105" s="43">
        <v>0</v>
      </c>
      <c r="AO105" s="43">
        <v>0</v>
      </c>
      <c r="AP105" s="43">
        <f>+AN105+AO105</f>
        <v>0</v>
      </c>
      <c r="AQ105" s="43">
        <v>2</v>
      </c>
      <c r="AR105" s="54"/>
    </row>
    <row r="106" spans="1:44" ht="15.75" customHeight="1" thickBot="1" x14ac:dyDescent="0.3">
      <c r="A106" s="46"/>
      <c r="C106" s="18"/>
      <c r="D106" s="47" t="s">
        <v>112</v>
      </c>
      <c r="E106" s="47"/>
      <c r="F106" s="47"/>
      <c r="G106" s="41" t="s">
        <v>309</v>
      </c>
      <c r="I106" s="58">
        <v>9</v>
      </c>
      <c r="J106" s="93">
        <v>8</v>
      </c>
      <c r="K106" s="93">
        <v>4</v>
      </c>
      <c r="L106" s="58">
        <f t="shared" si="39"/>
        <v>12</v>
      </c>
      <c r="M106" s="136">
        <v>4</v>
      </c>
      <c r="Q106" s="54"/>
      <c r="R106" s="54"/>
      <c r="S106" s="66">
        <v>6.5</v>
      </c>
      <c r="T106" s="41" t="s">
        <v>75</v>
      </c>
      <c r="Z106" s="43">
        <v>1</v>
      </c>
      <c r="AA106" s="43">
        <v>1</v>
      </c>
      <c r="AB106" s="43">
        <v>1</v>
      </c>
      <c r="AC106" s="43">
        <f t="shared" si="38"/>
        <v>2</v>
      </c>
      <c r="AD106" s="43">
        <v>0</v>
      </c>
      <c r="AF106" s="66">
        <v>6.5</v>
      </c>
      <c r="AG106" s="41" t="s">
        <v>119</v>
      </c>
      <c r="AM106" s="43">
        <v>2</v>
      </c>
      <c r="AN106" s="43">
        <v>0</v>
      </c>
      <c r="AO106" s="43">
        <v>0</v>
      </c>
      <c r="AP106" s="43">
        <f>+AN106+AO106</f>
        <v>0</v>
      </c>
      <c r="AQ106" s="43">
        <v>0</v>
      </c>
      <c r="AR106" s="54"/>
    </row>
    <row r="107" spans="1:44" ht="15.75" customHeight="1" thickBot="1" x14ac:dyDescent="0.3">
      <c r="A107" s="46"/>
      <c r="C107" s="18"/>
      <c r="D107" s="47" t="s">
        <v>111</v>
      </c>
      <c r="E107" s="47"/>
      <c r="F107" s="47"/>
      <c r="G107" s="41" t="s">
        <v>179</v>
      </c>
      <c r="I107" s="58">
        <v>9</v>
      </c>
      <c r="J107" s="93">
        <v>0</v>
      </c>
      <c r="K107" s="93">
        <v>2</v>
      </c>
      <c r="L107" s="58">
        <f t="shared" si="39"/>
        <v>2</v>
      </c>
      <c r="M107" s="136">
        <v>4</v>
      </c>
      <c r="Q107" s="54"/>
      <c r="R107" s="54"/>
      <c r="S107" s="66">
        <v>6</v>
      </c>
      <c r="T107" s="41" t="s">
        <v>100</v>
      </c>
      <c r="Z107" s="43">
        <v>1</v>
      </c>
      <c r="AA107" s="43">
        <v>0</v>
      </c>
      <c r="AB107" s="43">
        <v>0</v>
      </c>
      <c r="AC107" s="43">
        <f t="shared" si="38"/>
        <v>0</v>
      </c>
      <c r="AD107" s="43">
        <v>0</v>
      </c>
      <c r="AF107" s="82"/>
      <c r="AG107" s="83" t="s">
        <v>164</v>
      </c>
      <c r="AH107" s="22"/>
      <c r="AI107" s="22"/>
      <c r="AJ107" s="22"/>
      <c r="AK107" s="22"/>
      <c r="AL107" s="22"/>
      <c r="AM107" s="68">
        <f>SUM(AM102:AM106)</f>
        <v>9</v>
      </c>
      <c r="AN107" s="68">
        <f>SUM(AN102:AN106)</f>
        <v>2</v>
      </c>
      <c r="AO107" s="68">
        <f>SUM(AO102:AO106)</f>
        <v>4</v>
      </c>
      <c r="AP107" s="68">
        <f>SUM(AP102:AP106)</f>
        <v>6</v>
      </c>
      <c r="AQ107" s="68">
        <f>SUM(AQ102:AQ106)</f>
        <v>2</v>
      </c>
      <c r="AR107" s="54"/>
    </row>
    <row r="108" spans="1:44" ht="15.75" customHeight="1" x14ac:dyDescent="0.25">
      <c r="A108" s="46"/>
      <c r="C108" s="18"/>
      <c r="D108" s="47" t="s">
        <v>153</v>
      </c>
      <c r="E108" s="47"/>
      <c r="F108" s="47"/>
      <c r="G108" s="41" t="s">
        <v>17</v>
      </c>
      <c r="I108" s="58">
        <v>9</v>
      </c>
      <c r="J108" s="93">
        <v>0</v>
      </c>
      <c r="K108" s="93">
        <v>2</v>
      </c>
      <c r="L108" s="58">
        <f t="shared" si="39"/>
        <v>2</v>
      </c>
      <c r="M108" s="136">
        <v>4</v>
      </c>
      <c r="Q108" s="54"/>
      <c r="R108" s="54"/>
      <c r="S108" s="82"/>
      <c r="T108" s="83" t="s">
        <v>164</v>
      </c>
      <c r="U108" s="22"/>
      <c r="V108" s="22"/>
      <c r="W108" s="22"/>
      <c r="X108" s="22"/>
      <c r="Y108" s="22"/>
      <c r="Z108" s="68">
        <f>SUM(Z102:Z107)</f>
        <v>7</v>
      </c>
      <c r="AA108" s="68">
        <f>SUM(AA102:AA107)</f>
        <v>2</v>
      </c>
      <c r="AB108" s="68">
        <f>SUM(AB102:AB107)</f>
        <v>1</v>
      </c>
      <c r="AC108" s="68">
        <f>SUM(AC102:AC107)</f>
        <v>3</v>
      </c>
      <c r="AD108" s="68">
        <f>SUM(AD102:AD107)</f>
        <v>0</v>
      </c>
      <c r="AR108" s="54"/>
    </row>
    <row r="109" spans="1:44" ht="15.75" customHeight="1" x14ac:dyDescent="0.25">
      <c r="A109" s="46"/>
      <c r="C109" s="18"/>
      <c r="D109" s="47" t="s">
        <v>165</v>
      </c>
      <c r="E109" s="47"/>
      <c r="F109" s="47"/>
      <c r="G109" s="41" t="s">
        <v>308</v>
      </c>
      <c r="I109" s="58">
        <v>10</v>
      </c>
      <c r="J109" s="93">
        <v>11</v>
      </c>
      <c r="K109" s="93">
        <v>8</v>
      </c>
      <c r="L109" s="58">
        <f t="shared" si="39"/>
        <v>19</v>
      </c>
      <c r="M109" s="136">
        <v>4</v>
      </c>
      <c r="Q109" s="54"/>
      <c r="R109" s="54"/>
      <c r="T109" s="76" t="s">
        <v>160</v>
      </c>
      <c r="U109" s="86"/>
      <c r="V109" s="86"/>
      <c r="W109" s="86"/>
      <c r="X109" s="86"/>
      <c r="Y109" s="86"/>
      <c r="Z109" s="58">
        <f>+Z108+AM107</f>
        <v>16</v>
      </c>
      <c r="AA109" s="58">
        <f>+AA108+AN107</f>
        <v>4</v>
      </c>
      <c r="AB109" s="58">
        <f>+AB108+AO107</f>
        <v>5</v>
      </c>
      <c r="AC109" s="58">
        <f>+AC108+AP107</f>
        <v>9</v>
      </c>
      <c r="AD109" s="58">
        <f>+AD108+AQ107</f>
        <v>2</v>
      </c>
      <c r="AR109" s="54"/>
    </row>
    <row r="110" spans="1:44" ht="15.75" customHeight="1" x14ac:dyDescent="0.25">
      <c r="A110" s="46"/>
      <c r="C110" s="18"/>
      <c r="D110" s="47" t="s">
        <v>55</v>
      </c>
      <c r="E110" s="47"/>
      <c r="F110" s="47"/>
      <c r="G110" s="41" t="s">
        <v>21</v>
      </c>
      <c r="I110" s="58">
        <v>10</v>
      </c>
      <c r="J110" s="93">
        <v>2</v>
      </c>
      <c r="K110" s="93">
        <v>1</v>
      </c>
      <c r="L110" s="58">
        <f t="shared" si="39"/>
        <v>3</v>
      </c>
      <c r="M110" s="136">
        <v>4</v>
      </c>
      <c r="Q110" s="54"/>
      <c r="R110" s="54"/>
      <c r="S110" s="66"/>
      <c r="T110" s="41"/>
      <c r="Z110" s="43"/>
      <c r="AA110" s="43"/>
      <c r="AB110" s="43"/>
      <c r="AC110" s="43"/>
      <c r="AD110" s="43"/>
      <c r="AR110" s="54"/>
    </row>
    <row r="111" spans="1:44" ht="15.75" customHeight="1" x14ac:dyDescent="0.25">
      <c r="A111" s="46"/>
      <c r="C111" s="18"/>
      <c r="D111" s="47" t="s">
        <v>41</v>
      </c>
      <c r="E111" s="47"/>
      <c r="F111" s="47"/>
      <c r="G111" s="41" t="s">
        <v>21</v>
      </c>
      <c r="I111" s="58">
        <v>10</v>
      </c>
      <c r="J111" s="93">
        <v>0</v>
      </c>
      <c r="K111" s="93">
        <v>2</v>
      </c>
      <c r="L111" s="58">
        <f t="shared" si="39"/>
        <v>2</v>
      </c>
      <c r="M111" s="136">
        <v>4</v>
      </c>
      <c r="Q111" s="54"/>
      <c r="R111" s="54"/>
      <c r="S111" s="66"/>
      <c r="T111" s="41" t="s">
        <v>159</v>
      </c>
      <c r="U111" s="18"/>
      <c r="V111" s="18"/>
      <c r="W111" s="18"/>
      <c r="X111" s="18"/>
      <c r="Y111" s="18"/>
      <c r="Z111" s="43">
        <f>+Z99+Z109</f>
        <v>132</v>
      </c>
      <c r="AA111" s="43">
        <f>+AA99+AA109</f>
        <v>39</v>
      </c>
      <c r="AB111" s="43">
        <f>+AB99+AB109</f>
        <v>33</v>
      </c>
      <c r="AC111" s="43">
        <f>+AC99+AC109</f>
        <v>72</v>
      </c>
      <c r="AD111" s="43">
        <f>+AD99+AD109</f>
        <v>16</v>
      </c>
      <c r="AR111" s="54"/>
    </row>
    <row r="112" spans="1:44" ht="15.75" customHeight="1" x14ac:dyDescent="0.25">
      <c r="A112" s="46"/>
      <c r="D112" s="41"/>
      <c r="E112" s="41"/>
      <c r="F112" s="41"/>
      <c r="G112" s="41"/>
      <c r="H112" s="18"/>
      <c r="I112" s="58"/>
      <c r="J112" s="58"/>
      <c r="K112" s="58"/>
      <c r="L112" s="58"/>
      <c r="M112" s="58"/>
      <c r="Q112" s="54"/>
      <c r="R112" s="54"/>
      <c r="S112" s="66"/>
      <c r="T112" s="41" t="s">
        <v>144</v>
      </c>
      <c r="U112" s="18"/>
      <c r="V112" s="18"/>
      <c r="W112" s="18"/>
      <c r="X112" s="18"/>
      <c r="Y112" s="18"/>
      <c r="Z112" s="43">
        <f>+Z15+Z27+Z39+Z51+AM15+AM27+AM39+AM51</f>
        <v>132</v>
      </c>
      <c r="AA112" s="43">
        <f>+AA15+AA27+AA39+AA51+AN15+AN27+AN39+AN51</f>
        <v>39</v>
      </c>
      <c r="AB112" s="43">
        <f>+AB15+AB27+AB39+AB51+AO15+AO27+AO39+AO51</f>
        <v>33</v>
      </c>
      <c r="AC112" s="43">
        <f>+AC15+AC27+AC39+AC51+AP15+AP27+AP39+AP51</f>
        <v>72</v>
      </c>
      <c r="AD112" s="43">
        <f>+AD15+AD27+AD39+AD51+AQ15+AQ27+AQ39+AQ51</f>
        <v>16</v>
      </c>
      <c r="AP112" s="43"/>
      <c r="AQ112" s="43"/>
      <c r="AR112" s="54"/>
    </row>
    <row r="113" spans="1:44" ht="15.75" customHeight="1" x14ac:dyDescent="0.25">
      <c r="A113" s="46"/>
      <c r="D113" s="41"/>
      <c r="E113" s="41"/>
      <c r="F113" s="41"/>
      <c r="G113" s="41"/>
      <c r="H113" s="18"/>
      <c r="I113" s="58"/>
      <c r="J113" s="58"/>
      <c r="K113" s="58"/>
      <c r="L113" s="58"/>
      <c r="M113" s="58"/>
      <c r="Q113" s="54"/>
      <c r="R113" s="54"/>
      <c r="AR113" s="54"/>
    </row>
    <row r="114" spans="1:44" ht="15.75" customHeight="1" x14ac:dyDescent="0.25">
      <c r="A114" s="46"/>
      <c r="D114" s="41"/>
      <c r="E114" s="41"/>
      <c r="F114" s="41"/>
      <c r="G114" s="41"/>
      <c r="H114" s="18"/>
      <c r="I114" s="58"/>
      <c r="J114" s="58"/>
      <c r="K114" s="58"/>
      <c r="L114" s="58"/>
      <c r="M114" s="58"/>
      <c r="Q114" s="54"/>
      <c r="R114" s="54"/>
      <c r="AR114" s="54"/>
    </row>
    <row r="115" spans="1:44" ht="15.75" customHeight="1" x14ac:dyDescent="0.25">
      <c r="A115" s="46"/>
      <c r="Q115" s="54"/>
      <c r="R115" s="54"/>
      <c r="AR115" s="54"/>
    </row>
    <row r="116" spans="1:44" ht="15.75" customHeight="1" thickBot="1" x14ac:dyDescent="0.3">
      <c r="A116" s="46"/>
      <c r="Q116" s="54"/>
      <c r="R116" s="54"/>
      <c r="S116" s="67" t="s">
        <v>310</v>
      </c>
      <c r="T116" s="67" t="s">
        <v>314</v>
      </c>
      <c r="U116" s="67"/>
      <c r="V116" s="67"/>
      <c r="W116" s="67"/>
      <c r="X116" s="67"/>
      <c r="Y116" s="67"/>
      <c r="Z116" s="67"/>
      <c r="AA116" s="145" t="s">
        <v>4</v>
      </c>
      <c r="AB116" s="145" t="s">
        <v>8</v>
      </c>
      <c r="AC116" s="145" t="s">
        <v>9</v>
      </c>
      <c r="AD116" s="145" t="s">
        <v>10</v>
      </c>
      <c r="AE116" s="414" t="s">
        <v>129</v>
      </c>
      <c r="AF116" s="414"/>
      <c r="AG116" s="145" t="s">
        <v>3</v>
      </c>
      <c r="AH116" s="145" t="s">
        <v>130</v>
      </c>
      <c r="AI116" s="145" t="s">
        <v>5</v>
      </c>
      <c r="AJ116" s="145" t="s">
        <v>7</v>
      </c>
      <c r="AK116" s="145" t="s">
        <v>6</v>
      </c>
      <c r="AL116" s="145" t="s">
        <v>131</v>
      </c>
      <c r="AR116" s="54"/>
    </row>
    <row r="117" spans="1:44" ht="15.75" customHeight="1" x14ac:dyDescent="0.25">
      <c r="A117" s="46"/>
      <c r="Q117" s="54"/>
      <c r="R117" s="54"/>
      <c r="S117" s="118">
        <v>7.5</v>
      </c>
      <c r="T117" s="76" t="s">
        <v>327</v>
      </c>
      <c r="U117" s="76"/>
      <c r="V117" s="76"/>
      <c r="W117" s="76"/>
      <c r="X117" s="119"/>
      <c r="Y117" s="76"/>
      <c r="Z117" s="58"/>
      <c r="AA117" s="58">
        <v>1</v>
      </c>
      <c r="AB117" s="58">
        <v>1</v>
      </c>
      <c r="AC117" s="58">
        <v>0</v>
      </c>
      <c r="AD117" s="58">
        <v>0</v>
      </c>
      <c r="AE117" s="413">
        <f>(2*AB117+AD117)/(2*AA117)</f>
        <v>1</v>
      </c>
      <c r="AF117" s="413"/>
      <c r="AG117" s="58">
        <v>0</v>
      </c>
      <c r="AH117" s="58">
        <v>0</v>
      </c>
      <c r="AI117" s="58">
        <v>1</v>
      </c>
      <c r="AJ117" s="58">
        <v>0</v>
      </c>
      <c r="AK117" s="58">
        <v>0</v>
      </c>
      <c r="AL117" s="120">
        <f>+AI117/AA117</f>
        <v>1</v>
      </c>
      <c r="AR117" s="54"/>
    </row>
    <row r="118" spans="1:44" ht="15.75" customHeight="1" x14ac:dyDescent="0.25">
      <c r="A118" s="46"/>
      <c r="Q118" s="54"/>
      <c r="R118" s="54"/>
      <c r="S118" s="118">
        <v>6.5</v>
      </c>
      <c r="T118" s="76" t="s">
        <v>251</v>
      </c>
      <c r="U118" s="76"/>
      <c r="V118" s="76"/>
      <c r="W118" s="76"/>
      <c r="X118" s="119"/>
      <c r="Y118" s="76"/>
      <c r="Z118" s="58"/>
      <c r="AA118" s="58">
        <v>1</v>
      </c>
      <c r="AB118" s="58">
        <v>0</v>
      </c>
      <c r="AC118" s="58">
        <v>0</v>
      </c>
      <c r="AD118" s="58">
        <v>1</v>
      </c>
      <c r="AE118" s="411">
        <f>(2*AB118+AD118)/(2*AA118)</f>
        <v>0.5</v>
      </c>
      <c r="AF118" s="411"/>
      <c r="AG118" s="58">
        <v>0</v>
      </c>
      <c r="AH118" s="58">
        <v>0</v>
      </c>
      <c r="AI118" s="58">
        <v>3</v>
      </c>
      <c r="AJ118" s="58">
        <v>0</v>
      </c>
      <c r="AK118" s="58">
        <v>0</v>
      </c>
      <c r="AL118" s="120">
        <f>+AI118/AA118</f>
        <v>3</v>
      </c>
      <c r="AR118" s="54"/>
    </row>
    <row r="119" spans="1:44" ht="15.75" customHeight="1" x14ac:dyDescent="0.25">
      <c r="A119" s="46"/>
      <c r="Q119" s="54"/>
      <c r="R119" s="54"/>
      <c r="S119" s="118">
        <v>7.5</v>
      </c>
      <c r="T119" s="76" t="s">
        <v>16</v>
      </c>
      <c r="U119" s="76"/>
      <c r="V119" s="76"/>
      <c r="W119" s="76"/>
      <c r="X119" s="119"/>
      <c r="Y119" s="76"/>
      <c r="Z119" s="58"/>
      <c r="AA119" s="58">
        <v>1</v>
      </c>
      <c r="AB119" s="58">
        <v>1</v>
      </c>
      <c r="AC119" s="58">
        <v>0</v>
      </c>
      <c r="AD119" s="58">
        <v>0</v>
      </c>
      <c r="AE119" s="411">
        <f>(2*AB119+AD119)/(2*AA119)</f>
        <v>1</v>
      </c>
      <c r="AF119" s="411"/>
      <c r="AG119" s="58">
        <v>0</v>
      </c>
      <c r="AH119" s="58">
        <v>0</v>
      </c>
      <c r="AI119" s="58">
        <v>1</v>
      </c>
      <c r="AJ119" s="58">
        <v>0</v>
      </c>
      <c r="AK119" s="58">
        <v>0</v>
      </c>
      <c r="AL119" s="120">
        <f>+AI119/AA119</f>
        <v>1</v>
      </c>
      <c r="AR119" s="54"/>
    </row>
    <row r="120" spans="1:44" ht="15.75" customHeight="1" thickBot="1" x14ac:dyDescent="0.3">
      <c r="A120" s="46"/>
      <c r="Q120" s="54"/>
      <c r="R120" s="54"/>
      <c r="S120" s="118">
        <v>7.5</v>
      </c>
      <c r="T120" s="76" t="s">
        <v>127</v>
      </c>
      <c r="U120" s="76"/>
      <c r="V120" s="76"/>
      <c r="W120" s="76"/>
      <c r="X120" s="119"/>
      <c r="Y120" s="76"/>
      <c r="Z120" s="58"/>
      <c r="AA120" s="58">
        <v>1</v>
      </c>
      <c r="AB120" s="58">
        <v>0</v>
      </c>
      <c r="AC120" s="58">
        <v>1</v>
      </c>
      <c r="AD120" s="58">
        <v>0</v>
      </c>
      <c r="AE120" s="412">
        <f>(2*AB120+AD120)/(2*AA120)</f>
        <v>0</v>
      </c>
      <c r="AF120" s="412"/>
      <c r="AG120" s="58">
        <v>0</v>
      </c>
      <c r="AH120" s="58">
        <v>0</v>
      </c>
      <c r="AI120" s="58">
        <v>3</v>
      </c>
      <c r="AJ120" s="58">
        <v>0</v>
      </c>
      <c r="AK120" s="58">
        <v>0</v>
      </c>
      <c r="AL120" s="120">
        <f>+AI120/AA120</f>
        <v>3</v>
      </c>
      <c r="AR120" s="54"/>
    </row>
    <row r="121" spans="1:44" ht="15.75" customHeight="1" x14ac:dyDescent="0.25">
      <c r="A121" s="46"/>
      <c r="Q121" s="54"/>
      <c r="R121" s="54"/>
      <c r="S121" s="82"/>
      <c r="T121" s="84"/>
      <c r="U121" s="83" t="s">
        <v>27</v>
      </c>
      <c r="V121" s="84"/>
      <c r="W121" s="84"/>
      <c r="X121" s="84"/>
      <c r="Y121" s="83"/>
      <c r="Z121" s="68"/>
      <c r="AA121" s="68">
        <f>SUM(AA117:AA120)</f>
        <v>4</v>
      </c>
      <c r="AB121" s="68">
        <f>SUM(AB117:AB120)</f>
        <v>2</v>
      </c>
      <c r="AC121" s="68">
        <f>SUM(AC117:AC120)</f>
        <v>1</v>
      </c>
      <c r="AD121" s="68">
        <f>SUM(AD117:AD120)</f>
        <v>1</v>
      </c>
      <c r="AE121" s="413">
        <f>(2*AB121+AD121)/(2*AA121)</f>
        <v>0.625</v>
      </c>
      <c r="AF121" s="413"/>
      <c r="AG121" s="68">
        <f>SUM(AG117:AG120)</f>
        <v>0</v>
      </c>
      <c r="AH121" s="68">
        <f>SUM(AH117:AH120)</f>
        <v>0</v>
      </c>
      <c r="AI121" s="68">
        <f>SUM(AI117:AI120)</f>
        <v>8</v>
      </c>
      <c r="AJ121" s="68">
        <f>SUM(AJ117:AJ120)</f>
        <v>0</v>
      </c>
      <c r="AK121" s="68">
        <f>SUM(AK117:AK120)</f>
        <v>0</v>
      </c>
      <c r="AL121" s="85">
        <f>+AI121/AA121</f>
        <v>2</v>
      </c>
      <c r="AR121" s="54"/>
    </row>
    <row r="122" spans="1:44" ht="15.75" customHeight="1" x14ac:dyDescent="0.25">
      <c r="A122" s="46"/>
      <c r="Q122" s="54"/>
      <c r="R122" s="54"/>
      <c r="AR122" s="54"/>
    </row>
    <row r="123" spans="1:44" ht="15.75" customHeight="1" x14ac:dyDescent="0.25">
      <c r="A123" s="46"/>
      <c r="Q123" s="54"/>
      <c r="R123" s="54"/>
      <c r="AR123" s="54"/>
    </row>
    <row r="124" spans="1:44" ht="15.75" customHeight="1" x14ac:dyDescent="0.25">
      <c r="A124" s="46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Q124" s="54"/>
      <c r="R124" s="54"/>
      <c r="AR124" s="54"/>
    </row>
    <row r="125" spans="1:44" ht="15.75" customHeight="1" x14ac:dyDescent="0.25">
      <c r="A125" s="46"/>
      <c r="Q125" s="54"/>
      <c r="R125" s="54"/>
      <c r="AR125" s="54"/>
    </row>
    <row r="126" spans="1:44" ht="15.75" customHeight="1" x14ac:dyDescent="0.25">
      <c r="A126" s="46"/>
      <c r="Q126" s="54"/>
      <c r="R126" s="54"/>
      <c r="AR126" s="54"/>
    </row>
    <row r="127" spans="1:44" ht="15.75" customHeight="1" x14ac:dyDescent="0.25">
      <c r="A127" s="46"/>
      <c r="Q127" s="54"/>
      <c r="R127" s="54"/>
      <c r="AR127" s="54"/>
    </row>
    <row r="128" spans="1:44" ht="15.75" customHeight="1" x14ac:dyDescent="0.25">
      <c r="A128" s="46"/>
      <c r="Q128" s="54"/>
      <c r="R128" s="54"/>
      <c r="AR128" s="54"/>
    </row>
    <row r="129" spans="1:44" ht="15.75" customHeight="1" x14ac:dyDescent="0.25">
      <c r="A129" s="46"/>
      <c r="Q129" s="54"/>
      <c r="R129" s="54"/>
      <c r="AR129" s="54"/>
    </row>
    <row r="130" spans="1:44" ht="15.75" customHeight="1" x14ac:dyDescent="0.25">
      <c r="A130" s="46"/>
      <c r="Q130" s="54"/>
      <c r="R130" s="54"/>
      <c r="AR130" s="54"/>
    </row>
    <row r="131" spans="1:44" ht="15.75" customHeight="1" x14ac:dyDescent="0.25">
      <c r="A131" s="46"/>
      <c r="Q131" s="54"/>
      <c r="R131" s="54"/>
      <c r="AR131" s="54"/>
    </row>
    <row r="132" spans="1:44" ht="15.75" customHeight="1" x14ac:dyDescent="0.25">
      <c r="A132" s="46"/>
      <c r="Q132" s="54"/>
      <c r="R132" s="54"/>
      <c r="AR132" s="54"/>
    </row>
    <row r="133" spans="1:44" ht="15.75" customHeight="1" x14ac:dyDescent="0.25">
      <c r="A133" s="46"/>
      <c r="Q133" s="46"/>
      <c r="R133" s="46"/>
      <c r="AR133" s="46"/>
    </row>
    <row r="134" spans="1:44" ht="15.75" customHeight="1" x14ac:dyDescent="0.25">
      <c r="A134" s="46"/>
      <c r="Q134" s="46"/>
      <c r="R134" s="46"/>
      <c r="AR134" s="46"/>
    </row>
    <row r="135" spans="1:44" ht="15.75" customHeight="1" x14ac:dyDescent="0.25">
      <c r="A135" s="46"/>
      <c r="Q135" s="46"/>
      <c r="R135" s="46"/>
      <c r="AR135" s="46"/>
    </row>
    <row r="136" spans="1:44" ht="15.75" customHeight="1" x14ac:dyDescent="0.25">
      <c r="A136" s="46"/>
      <c r="Q136" s="46"/>
      <c r="R136" s="46"/>
      <c r="AR136" s="46"/>
    </row>
    <row r="137" spans="1:44" ht="15.75" customHeight="1" x14ac:dyDescent="0.25">
      <c r="A137" s="46"/>
      <c r="Q137" s="46"/>
      <c r="R137" s="46"/>
      <c r="S137" s="64"/>
      <c r="T137" s="41"/>
      <c r="U137" s="41"/>
      <c r="V137" s="41"/>
      <c r="W137" s="41"/>
      <c r="X137" s="42"/>
      <c r="Y137" s="41"/>
      <c r="Z137" s="43"/>
      <c r="AA137" s="43"/>
      <c r="AB137" s="43"/>
      <c r="AC137" s="43"/>
      <c r="AD137" s="43"/>
      <c r="AE137" s="63"/>
      <c r="AF137" s="43"/>
      <c r="AG137" s="43"/>
      <c r="AH137" s="43"/>
      <c r="AI137" s="43"/>
      <c r="AJ137" s="43"/>
      <c r="AK137" s="43"/>
      <c r="AL137" s="57"/>
      <c r="AR137" s="46"/>
    </row>
    <row r="138" spans="1:44" ht="15.75" customHeight="1" x14ac:dyDescent="0.25">
      <c r="A138" s="46"/>
      <c r="Q138" s="46"/>
      <c r="R138" s="46"/>
      <c r="S138" s="64"/>
      <c r="T138" s="41"/>
      <c r="AA138" s="43"/>
      <c r="AB138" s="43"/>
      <c r="AC138" s="43"/>
      <c r="AD138" s="43"/>
      <c r="AE138" s="63"/>
      <c r="AF138" s="43"/>
      <c r="AG138" s="43"/>
      <c r="AH138" s="43"/>
      <c r="AI138" s="43"/>
      <c r="AJ138" s="43"/>
      <c r="AK138" s="43"/>
      <c r="AL138" s="57"/>
      <c r="AR138" s="46"/>
    </row>
    <row r="139" spans="1:44" ht="15.75" customHeight="1" x14ac:dyDescent="0.25">
      <c r="A139" s="46"/>
      <c r="Q139" s="46"/>
      <c r="R139" s="46"/>
      <c r="S139" s="64"/>
      <c r="T139" s="41"/>
      <c r="U139" s="41"/>
      <c r="V139" s="41"/>
      <c r="W139" s="41"/>
      <c r="X139" s="42"/>
      <c r="Y139" s="41"/>
      <c r="Z139" s="43"/>
      <c r="AA139" s="43"/>
      <c r="AB139" s="43"/>
      <c r="AC139" s="43"/>
      <c r="AD139" s="43"/>
      <c r="AE139" s="63"/>
      <c r="AF139" s="43"/>
      <c r="AG139" s="43"/>
      <c r="AH139" s="43"/>
      <c r="AI139" s="43"/>
      <c r="AJ139" s="43"/>
      <c r="AK139" s="43"/>
      <c r="AL139" s="57"/>
      <c r="AR139" s="46"/>
    </row>
    <row r="140" spans="1:44" ht="15.75" customHeight="1" x14ac:dyDescent="0.25">
      <c r="A140" s="46"/>
      <c r="Q140" s="45"/>
      <c r="R140" s="45"/>
      <c r="AR140" s="45"/>
    </row>
    <row r="141" spans="1:44" ht="15.75" customHeight="1" x14ac:dyDescent="0.25">
      <c r="A141" s="46"/>
      <c r="Q141" s="45"/>
      <c r="R141" s="45"/>
      <c r="AR141" s="45"/>
    </row>
    <row r="142" spans="1:44" ht="15.75" customHeight="1" x14ac:dyDescent="0.25">
      <c r="A142" s="46"/>
      <c r="Q142" s="45"/>
      <c r="R142" s="45"/>
      <c r="AR142" s="45"/>
    </row>
    <row r="143" spans="1:44" ht="15.75" customHeight="1" x14ac:dyDescent="0.25">
      <c r="A143" s="46"/>
      <c r="Q143" s="45"/>
      <c r="R143" s="45"/>
      <c r="AR143" s="45"/>
    </row>
    <row r="144" spans="1:44" ht="15.75" customHeight="1" x14ac:dyDescent="0.25">
      <c r="A144" s="46"/>
      <c r="D144" s="47"/>
      <c r="E144" s="47"/>
      <c r="F144" s="47"/>
      <c r="G144" s="47"/>
      <c r="I144" s="48"/>
      <c r="J144" s="48"/>
      <c r="K144" s="48"/>
      <c r="L144" s="43"/>
      <c r="M144" s="48"/>
      <c r="Q144" s="45"/>
      <c r="R144" s="45"/>
      <c r="AR144" s="45"/>
    </row>
    <row r="145" spans="1:44" ht="15.75" x14ac:dyDescent="0.25">
      <c r="A145" s="46"/>
      <c r="Q145" s="45"/>
      <c r="R145" s="45"/>
      <c r="AR145" s="45"/>
    </row>
    <row r="146" spans="1:44" ht="15" x14ac:dyDescent="0.2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13"/>
    </row>
  </sheetData>
  <mergeCells count="42">
    <mergeCell ref="AE5:AF5"/>
    <mergeCell ref="B1:P1"/>
    <mergeCell ref="G2:M2"/>
    <mergeCell ref="AE2:AF2"/>
    <mergeCell ref="AE3:AF3"/>
    <mergeCell ref="AE4:AF4"/>
    <mergeCell ref="U68:V68"/>
    <mergeCell ref="AH68:AI68"/>
    <mergeCell ref="Z68:AB68"/>
    <mergeCell ref="AE6:AF6"/>
    <mergeCell ref="AE7:AF7"/>
    <mergeCell ref="AE8:AF8"/>
    <mergeCell ref="AE9:AF9"/>
    <mergeCell ref="AE10:AF10"/>
    <mergeCell ref="AE11:AF11"/>
    <mergeCell ref="E14:F14"/>
    <mergeCell ref="X66:Z66"/>
    <mergeCell ref="AK66:AM66"/>
    <mergeCell ref="U67:V67"/>
    <mergeCell ref="AH67:AI67"/>
    <mergeCell ref="U69:V69"/>
    <mergeCell ref="AH69:AI69"/>
    <mergeCell ref="Z69:AB69"/>
    <mergeCell ref="U70:V70"/>
    <mergeCell ref="AH70:AI70"/>
    <mergeCell ref="Z70:AB70"/>
    <mergeCell ref="G75:M75"/>
    <mergeCell ref="AE116:AF116"/>
    <mergeCell ref="U71:V71"/>
    <mergeCell ref="AH71:AI71"/>
    <mergeCell ref="Z71:AB71"/>
    <mergeCell ref="B74:P74"/>
    <mergeCell ref="S74:AQ74"/>
    <mergeCell ref="AE119:AF119"/>
    <mergeCell ref="AE121:AF121"/>
    <mergeCell ref="AE120:AF120"/>
    <mergeCell ref="AM68:AO68"/>
    <mergeCell ref="AM69:AO69"/>
    <mergeCell ref="AM70:AO70"/>
    <mergeCell ref="AM71:AO71"/>
    <mergeCell ref="AE117:AF117"/>
    <mergeCell ref="AE118:AF118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036E1-2655-4E0B-A2FE-C51B51EA62AC}">
  <dimension ref="A1:AR146"/>
  <sheetViews>
    <sheetView topLeftCell="A7" zoomScale="71" zoomScaleNormal="71" zoomScaleSheetLayoutView="78" workbookViewId="0">
      <selection activeCell="P60" sqref="P60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3" width="9.7109375" style="44" customWidth="1"/>
    <col min="14" max="15" width="10.7109375" style="44" customWidth="1"/>
    <col min="16" max="16" width="18.7109375" style="44" customWidth="1"/>
    <col min="17" max="18" width="2.7109375" style="44" customWidth="1"/>
    <col min="19" max="19" width="5.85546875" style="44" customWidth="1"/>
    <col min="20" max="23" width="6" style="44" customWidth="1"/>
    <col min="24" max="24" width="4.7109375" style="44" customWidth="1"/>
    <col min="25" max="25" width="10.7109375" style="44" customWidth="1"/>
    <col min="26" max="30" width="5.85546875" style="44" customWidth="1"/>
    <col min="31" max="31" width="5.28515625" style="44" customWidth="1"/>
    <col min="32" max="32" width="5.85546875" style="44" customWidth="1"/>
    <col min="33" max="36" width="6" style="44" customWidth="1"/>
    <col min="37" max="37" width="4.7109375" style="44" customWidth="1"/>
    <col min="38" max="38" width="10.7109375" style="44" customWidth="1"/>
    <col min="39" max="43" width="5.85546875" style="44" customWidth="1"/>
    <col min="44" max="44" width="2.7109375" style="44" customWidth="1"/>
    <col min="45" max="16384" width="9.140625" style="44"/>
  </cols>
  <sheetData>
    <row r="1" spans="1:44" ht="24" customHeight="1" x14ac:dyDescent="0.3">
      <c r="A1" s="45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5"/>
      <c r="R1" s="45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55"/>
      <c r="AN1" s="46"/>
      <c r="AO1" s="46"/>
      <c r="AP1" s="46"/>
      <c r="AQ1" s="46"/>
      <c r="AR1" s="45"/>
    </row>
    <row r="2" spans="1:44" ht="18.600000000000001" customHeight="1" thickBot="1" x14ac:dyDescent="0.35">
      <c r="A2" s="46"/>
      <c r="B2" s="60" t="s">
        <v>146</v>
      </c>
      <c r="C2" s="60">
        <v>9</v>
      </c>
      <c r="D2" s="59"/>
      <c r="E2" s="59"/>
      <c r="F2" s="59"/>
      <c r="G2" s="431" t="s">
        <v>209</v>
      </c>
      <c r="H2" s="431"/>
      <c r="I2" s="431"/>
      <c r="J2" s="431"/>
      <c r="K2" s="431"/>
      <c r="L2" s="431"/>
      <c r="M2" s="431"/>
      <c r="N2" s="59"/>
      <c r="O2" s="59"/>
      <c r="P2" s="59"/>
      <c r="Q2" s="46"/>
      <c r="R2" s="46"/>
      <c r="S2" s="142" t="s">
        <v>310</v>
      </c>
      <c r="T2" s="25" t="s">
        <v>1</v>
      </c>
      <c r="U2" s="25"/>
      <c r="V2" s="25"/>
      <c r="W2" s="25"/>
      <c r="X2" s="25"/>
      <c r="Y2" s="25" t="s">
        <v>2</v>
      </c>
      <c r="Z2" s="25"/>
      <c r="AA2" s="142" t="s">
        <v>4</v>
      </c>
      <c r="AB2" s="142" t="s">
        <v>8</v>
      </c>
      <c r="AC2" s="142" t="s">
        <v>9</v>
      </c>
      <c r="AD2" s="142" t="s">
        <v>10</v>
      </c>
      <c r="AE2" s="423" t="s">
        <v>129</v>
      </c>
      <c r="AF2" s="423"/>
      <c r="AG2" s="142" t="s">
        <v>3</v>
      </c>
      <c r="AH2" s="142" t="s">
        <v>130</v>
      </c>
      <c r="AI2" s="142" t="s">
        <v>5</v>
      </c>
      <c r="AJ2" s="142" t="s">
        <v>7</v>
      </c>
      <c r="AK2" s="142" t="s">
        <v>6</v>
      </c>
      <c r="AL2" s="142" t="s">
        <v>131</v>
      </c>
      <c r="AM2" s="41"/>
      <c r="AN2" s="42"/>
      <c r="AO2" s="42"/>
      <c r="AP2" s="43"/>
      <c r="AQ2" s="43"/>
      <c r="AR2" s="45"/>
    </row>
    <row r="3" spans="1:44" ht="18.75" thickBot="1" x14ac:dyDescent="0.3">
      <c r="A3" s="46"/>
      <c r="B3" s="14" t="s">
        <v>151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16" t="str">
        <f>"Week "&amp;TEXT(C2-1,"##")</f>
        <v>Week 8</v>
      </c>
      <c r="Q3" s="46"/>
      <c r="R3" s="46"/>
      <c r="S3" s="94">
        <v>7.5</v>
      </c>
      <c r="T3" s="106" t="s">
        <v>16</v>
      </c>
      <c r="U3" s="107"/>
      <c r="V3" s="106"/>
      <c r="W3" s="106"/>
      <c r="X3" s="108"/>
      <c r="Y3" s="106" t="s">
        <v>17</v>
      </c>
      <c r="Z3" s="58"/>
      <c r="AA3" s="58">
        <v>8</v>
      </c>
      <c r="AB3" s="58">
        <v>4</v>
      </c>
      <c r="AC3" s="58">
        <v>3</v>
      </c>
      <c r="AD3" s="58">
        <v>1</v>
      </c>
      <c r="AE3" s="413">
        <f t="shared" ref="AE3:AE10" si="0">+(AB3*2+AD3)/(2*AA3)</f>
        <v>0.5625</v>
      </c>
      <c r="AF3" s="413"/>
      <c r="AG3" s="58">
        <v>0</v>
      </c>
      <c r="AH3" s="58">
        <v>0</v>
      </c>
      <c r="AI3" s="58">
        <v>14</v>
      </c>
      <c r="AJ3" s="58">
        <v>0</v>
      </c>
      <c r="AK3" s="58">
        <v>2</v>
      </c>
      <c r="AL3" s="79">
        <f t="shared" ref="AL3:AL10" si="1">+AI3/AA3</f>
        <v>1.75</v>
      </c>
      <c r="AM3" s="18"/>
      <c r="AN3" s="18"/>
      <c r="AQ3" s="43"/>
      <c r="AR3" s="45"/>
    </row>
    <row r="4" spans="1:44" ht="18" x14ac:dyDescent="0.25">
      <c r="A4" s="46"/>
      <c r="B4" s="19">
        <v>3</v>
      </c>
      <c r="C4" s="20" t="s">
        <v>53</v>
      </c>
      <c r="D4" s="42"/>
      <c r="E4" s="20"/>
      <c r="F4" s="42"/>
      <c r="G4" s="19">
        <v>6</v>
      </c>
      <c r="H4" s="19">
        <v>2</v>
      </c>
      <c r="I4" s="19">
        <v>1</v>
      </c>
      <c r="J4" s="19">
        <f t="shared" ref="J4:J11" si="2">2*G4+I4</f>
        <v>13</v>
      </c>
      <c r="K4" s="91">
        <f t="shared" ref="K4:K11" si="3">+J4/((G4+H4+I4)*2)</f>
        <v>0.72222222222222221</v>
      </c>
      <c r="L4" s="19">
        <f>+$AA$50</f>
        <v>34</v>
      </c>
      <c r="M4" s="19">
        <v>20</v>
      </c>
      <c r="N4" s="19">
        <f>+$AB$50</f>
        <v>52</v>
      </c>
      <c r="O4" s="19">
        <f>+$AD$50</f>
        <v>12</v>
      </c>
      <c r="P4" s="19">
        <v>1</v>
      </c>
      <c r="Q4" s="51"/>
      <c r="R4" s="46"/>
      <c r="S4" s="94">
        <v>7.5</v>
      </c>
      <c r="T4" s="106" t="s">
        <v>180</v>
      </c>
      <c r="U4" s="107"/>
      <c r="V4" s="106"/>
      <c r="W4" s="106"/>
      <c r="X4" s="108"/>
      <c r="Y4" s="106" t="s">
        <v>173</v>
      </c>
      <c r="Z4" s="58"/>
      <c r="AA4" s="58">
        <v>8</v>
      </c>
      <c r="AB4" s="58">
        <v>4</v>
      </c>
      <c r="AC4" s="58">
        <v>2</v>
      </c>
      <c r="AD4" s="58">
        <v>2</v>
      </c>
      <c r="AE4" s="411">
        <f t="shared" si="0"/>
        <v>0.625</v>
      </c>
      <c r="AF4" s="411"/>
      <c r="AG4" s="58">
        <v>0</v>
      </c>
      <c r="AH4" s="58">
        <v>2</v>
      </c>
      <c r="AI4" s="58">
        <v>16</v>
      </c>
      <c r="AJ4" s="58">
        <v>0</v>
      </c>
      <c r="AK4" s="58">
        <v>1</v>
      </c>
      <c r="AL4" s="79">
        <f t="shared" si="1"/>
        <v>2</v>
      </c>
      <c r="AM4" s="18"/>
      <c r="AN4" s="18"/>
      <c r="AQ4" s="43"/>
      <c r="AR4" s="45"/>
    </row>
    <row r="5" spans="1:44" ht="18" x14ac:dyDescent="0.25">
      <c r="A5" s="46"/>
      <c r="B5" s="19">
        <v>8</v>
      </c>
      <c r="C5" s="20" t="s">
        <v>23</v>
      </c>
      <c r="D5" s="42"/>
      <c r="E5" s="42"/>
      <c r="F5" s="42"/>
      <c r="G5" s="19">
        <v>6</v>
      </c>
      <c r="H5" s="19">
        <v>2</v>
      </c>
      <c r="I5" s="19">
        <v>1</v>
      </c>
      <c r="J5" s="19">
        <f t="shared" si="2"/>
        <v>13</v>
      </c>
      <c r="K5" s="91">
        <f t="shared" si="3"/>
        <v>0.72222222222222221</v>
      </c>
      <c r="L5" s="19">
        <f>+$AN$62</f>
        <v>27</v>
      </c>
      <c r="M5" s="19">
        <v>18</v>
      </c>
      <c r="N5" s="19">
        <f>+$AO$62</f>
        <v>41</v>
      </c>
      <c r="O5" s="19">
        <f>+$AQ$62</f>
        <v>6</v>
      </c>
      <c r="P5" s="19">
        <v>1</v>
      </c>
      <c r="Q5" s="51"/>
      <c r="R5" s="46"/>
      <c r="S5" s="94">
        <v>7</v>
      </c>
      <c r="T5" s="106" t="s">
        <v>24</v>
      </c>
      <c r="U5" s="107"/>
      <c r="V5" s="106"/>
      <c r="W5" s="106"/>
      <c r="X5" s="108"/>
      <c r="Y5" s="106" t="s">
        <v>25</v>
      </c>
      <c r="Z5" s="58"/>
      <c r="AA5" s="58">
        <v>9</v>
      </c>
      <c r="AB5" s="58">
        <v>6</v>
      </c>
      <c r="AC5" s="58">
        <v>2</v>
      </c>
      <c r="AD5" s="58">
        <v>1</v>
      </c>
      <c r="AE5" s="411">
        <f t="shared" si="0"/>
        <v>0.72222222222222221</v>
      </c>
      <c r="AF5" s="411"/>
      <c r="AG5" s="58">
        <v>0</v>
      </c>
      <c r="AH5" s="58">
        <v>0</v>
      </c>
      <c r="AI5" s="58">
        <v>19</v>
      </c>
      <c r="AJ5" s="58">
        <v>1</v>
      </c>
      <c r="AK5" s="58">
        <v>1</v>
      </c>
      <c r="AL5" s="79">
        <f t="shared" si="1"/>
        <v>2.1111111111111112</v>
      </c>
      <c r="AM5" s="18"/>
      <c r="AN5" s="18"/>
      <c r="AQ5" s="43"/>
      <c r="AR5" s="45"/>
    </row>
    <row r="6" spans="1:44" ht="18" x14ac:dyDescent="0.25">
      <c r="A6" s="46"/>
      <c r="B6" s="19">
        <v>5</v>
      </c>
      <c r="C6" s="20" t="s">
        <v>173</v>
      </c>
      <c r="D6" s="42"/>
      <c r="E6" s="20"/>
      <c r="F6" s="42"/>
      <c r="G6" s="19">
        <v>5</v>
      </c>
      <c r="H6" s="19">
        <v>2</v>
      </c>
      <c r="I6" s="19">
        <v>2</v>
      </c>
      <c r="J6" s="19">
        <f t="shared" si="2"/>
        <v>12</v>
      </c>
      <c r="K6" s="91">
        <f t="shared" si="3"/>
        <v>0.66666666666666663</v>
      </c>
      <c r="L6" s="19">
        <f>+$AN$26</f>
        <v>26</v>
      </c>
      <c r="M6" s="19">
        <v>17</v>
      </c>
      <c r="N6" s="19">
        <f>+$AO$26</f>
        <v>45</v>
      </c>
      <c r="O6" s="19">
        <f>+$AQ$26</f>
        <v>14</v>
      </c>
      <c r="P6" s="19">
        <v>1</v>
      </c>
      <c r="Q6" s="51"/>
      <c r="R6" s="46"/>
      <c r="S6" s="94">
        <v>7.5</v>
      </c>
      <c r="T6" s="106" t="s">
        <v>149</v>
      </c>
      <c r="U6" s="107"/>
      <c r="V6" s="106"/>
      <c r="W6" s="106"/>
      <c r="X6" s="108"/>
      <c r="Y6" s="106" t="s">
        <v>23</v>
      </c>
      <c r="Z6" s="58"/>
      <c r="AA6" s="58">
        <v>8</v>
      </c>
      <c r="AB6" s="58">
        <v>5</v>
      </c>
      <c r="AC6" s="58">
        <v>2</v>
      </c>
      <c r="AD6" s="58">
        <v>1</v>
      </c>
      <c r="AE6" s="411">
        <f t="shared" si="0"/>
        <v>0.6875</v>
      </c>
      <c r="AF6" s="411"/>
      <c r="AG6" s="58">
        <v>0</v>
      </c>
      <c r="AH6" s="58">
        <v>1</v>
      </c>
      <c r="AI6" s="58">
        <v>17</v>
      </c>
      <c r="AJ6" s="58">
        <v>0</v>
      </c>
      <c r="AK6" s="58">
        <v>1</v>
      </c>
      <c r="AL6" s="79">
        <f t="shared" si="1"/>
        <v>2.125</v>
      </c>
      <c r="AM6" s="18"/>
      <c r="AN6" s="18"/>
      <c r="AQ6" s="43"/>
      <c r="AR6" s="45"/>
    </row>
    <row r="7" spans="1:44" ht="18" x14ac:dyDescent="0.25">
      <c r="A7" s="46"/>
      <c r="B7" s="19">
        <v>7</v>
      </c>
      <c r="C7" s="20" t="s">
        <v>86</v>
      </c>
      <c r="D7" s="42"/>
      <c r="E7" s="20"/>
      <c r="F7" s="42"/>
      <c r="G7" s="19">
        <v>4</v>
      </c>
      <c r="H7" s="19">
        <v>4</v>
      </c>
      <c r="I7" s="19">
        <v>1</v>
      </c>
      <c r="J7" s="19">
        <f t="shared" si="2"/>
        <v>9</v>
      </c>
      <c r="K7" s="91">
        <f t="shared" si="3"/>
        <v>0.5</v>
      </c>
      <c r="L7" s="19">
        <f>+$AN$50</f>
        <v>21</v>
      </c>
      <c r="M7" s="19">
        <v>17</v>
      </c>
      <c r="N7" s="19">
        <f>+$AO$50</f>
        <v>33</v>
      </c>
      <c r="O7" s="19">
        <f>+$AQ$50</f>
        <v>12</v>
      </c>
      <c r="P7" s="19">
        <v>5</v>
      </c>
      <c r="Q7" s="51"/>
      <c r="R7" s="46"/>
      <c r="S7" s="94">
        <v>8</v>
      </c>
      <c r="T7" s="106" t="s">
        <v>18</v>
      </c>
      <c r="U7" s="107"/>
      <c r="V7" s="106"/>
      <c r="W7" s="106"/>
      <c r="X7" s="108"/>
      <c r="Y7" s="106" t="s">
        <v>177</v>
      </c>
      <c r="Z7" s="58"/>
      <c r="AA7" s="58">
        <v>9</v>
      </c>
      <c r="AB7" s="58">
        <v>2</v>
      </c>
      <c r="AC7" s="58">
        <v>3</v>
      </c>
      <c r="AD7" s="58">
        <v>4</v>
      </c>
      <c r="AE7" s="411">
        <f t="shared" si="0"/>
        <v>0.44444444444444442</v>
      </c>
      <c r="AF7" s="411"/>
      <c r="AG7" s="58">
        <v>0</v>
      </c>
      <c r="AH7" s="58">
        <v>0</v>
      </c>
      <c r="AI7" s="58">
        <v>20</v>
      </c>
      <c r="AJ7" s="58">
        <v>1</v>
      </c>
      <c r="AK7" s="58">
        <v>1</v>
      </c>
      <c r="AL7" s="79">
        <f t="shared" si="1"/>
        <v>2.2222222222222223</v>
      </c>
      <c r="AM7" s="18"/>
      <c r="AN7" s="18"/>
      <c r="AQ7" s="43"/>
      <c r="AR7" s="45"/>
    </row>
    <row r="8" spans="1:44" ht="18" x14ac:dyDescent="0.25">
      <c r="A8" s="46"/>
      <c r="B8" s="19">
        <v>6</v>
      </c>
      <c r="C8" s="20" t="s">
        <v>15</v>
      </c>
      <c r="D8" s="42"/>
      <c r="E8" s="20"/>
      <c r="F8" s="42"/>
      <c r="G8" s="19">
        <v>2</v>
      </c>
      <c r="H8" s="19">
        <v>3</v>
      </c>
      <c r="I8" s="19">
        <v>4</v>
      </c>
      <c r="J8" s="19">
        <f t="shared" si="2"/>
        <v>8</v>
      </c>
      <c r="K8" s="91">
        <f t="shared" si="3"/>
        <v>0.44444444444444442</v>
      </c>
      <c r="L8" s="19">
        <f>+$AN$38</f>
        <v>28</v>
      </c>
      <c r="M8" s="19">
        <v>27</v>
      </c>
      <c r="N8" s="19">
        <f>+$AO$38</f>
        <v>39</v>
      </c>
      <c r="O8" s="19">
        <f>+$AQ$38</f>
        <v>8</v>
      </c>
      <c r="P8" s="19">
        <v>4</v>
      </c>
      <c r="Q8" s="51"/>
      <c r="R8" s="46"/>
      <c r="S8" s="94">
        <v>8</v>
      </c>
      <c r="T8" s="106" t="s">
        <v>126</v>
      </c>
      <c r="U8" s="107"/>
      <c r="V8" s="106"/>
      <c r="W8" s="106"/>
      <c r="X8" s="108"/>
      <c r="Y8" s="106" t="s">
        <v>21</v>
      </c>
      <c r="Z8" s="58"/>
      <c r="AA8" s="58">
        <v>9</v>
      </c>
      <c r="AB8" s="58">
        <v>3</v>
      </c>
      <c r="AC8" s="58">
        <v>6</v>
      </c>
      <c r="AD8" s="58">
        <v>0</v>
      </c>
      <c r="AE8" s="411">
        <f t="shared" si="0"/>
        <v>0.33333333333333331</v>
      </c>
      <c r="AF8" s="411"/>
      <c r="AG8" s="58">
        <v>0</v>
      </c>
      <c r="AH8" s="58">
        <v>0</v>
      </c>
      <c r="AI8" s="58">
        <v>26</v>
      </c>
      <c r="AJ8" s="58">
        <v>0</v>
      </c>
      <c r="AK8" s="58">
        <v>0</v>
      </c>
      <c r="AL8" s="79">
        <f t="shared" si="1"/>
        <v>2.8888888888888888</v>
      </c>
      <c r="AM8" s="18"/>
      <c r="AN8" s="18"/>
      <c r="AQ8" s="43"/>
      <c r="AR8" s="45"/>
    </row>
    <row r="9" spans="1:44" ht="18" x14ac:dyDescent="0.25">
      <c r="A9" s="46"/>
      <c r="B9" s="19">
        <v>2</v>
      </c>
      <c r="C9" s="20" t="s">
        <v>172</v>
      </c>
      <c r="D9" s="42"/>
      <c r="E9" s="42"/>
      <c r="F9" s="42"/>
      <c r="G9" s="19">
        <v>2</v>
      </c>
      <c r="H9" s="19">
        <v>3</v>
      </c>
      <c r="I9" s="19">
        <v>4</v>
      </c>
      <c r="J9" s="19">
        <f t="shared" si="2"/>
        <v>8</v>
      </c>
      <c r="K9" s="91">
        <f t="shared" si="3"/>
        <v>0.44444444444444442</v>
      </c>
      <c r="L9" s="19">
        <f>+$AA$38</f>
        <v>21</v>
      </c>
      <c r="M9" s="19">
        <v>21</v>
      </c>
      <c r="N9" s="19">
        <f>+$AB$38</f>
        <v>31</v>
      </c>
      <c r="O9" s="19">
        <f>+$AD$38</f>
        <v>10</v>
      </c>
      <c r="P9" s="19">
        <v>6</v>
      </c>
      <c r="Q9" s="51"/>
      <c r="R9" s="46"/>
      <c r="S9" s="94">
        <v>7</v>
      </c>
      <c r="T9" s="106" t="s">
        <v>22</v>
      </c>
      <c r="U9" s="107"/>
      <c r="V9" s="106"/>
      <c r="W9" s="106"/>
      <c r="X9" s="108"/>
      <c r="Y9" s="106" t="s">
        <v>15</v>
      </c>
      <c r="Z9" s="58"/>
      <c r="AA9" s="58">
        <v>8</v>
      </c>
      <c r="AB9" s="58">
        <v>2</v>
      </c>
      <c r="AC9" s="58">
        <v>3</v>
      </c>
      <c r="AD9" s="58">
        <v>3</v>
      </c>
      <c r="AE9" s="411">
        <f t="shared" si="0"/>
        <v>0.4375</v>
      </c>
      <c r="AF9" s="411"/>
      <c r="AG9" s="58">
        <v>0</v>
      </c>
      <c r="AH9" s="58">
        <v>1</v>
      </c>
      <c r="AI9" s="58">
        <v>24</v>
      </c>
      <c r="AJ9" s="58">
        <v>0</v>
      </c>
      <c r="AK9" s="58">
        <v>0</v>
      </c>
      <c r="AL9" s="79">
        <f t="shared" si="1"/>
        <v>3</v>
      </c>
      <c r="AM9" s="18"/>
      <c r="AN9" s="18"/>
      <c r="AQ9" s="43"/>
      <c r="AR9" s="45"/>
    </row>
    <row r="10" spans="1:44" ht="18" x14ac:dyDescent="0.25">
      <c r="A10" s="51"/>
      <c r="B10" s="19">
        <v>4</v>
      </c>
      <c r="C10" s="20" t="s">
        <v>21</v>
      </c>
      <c r="D10" s="42"/>
      <c r="E10" s="20"/>
      <c r="F10" s="42"/>
      <c r="G10" s="19">
        <v>3</v>
      </c>
      <c r="H10" s="19">
        <v>6</v>
      </c>
      <c r="I10" s="19">
        <v>0</v>
      </c>
      <c r="J10" s="19">
        <f t="shared" si="2"/>
        <v>6</v>
      </c>
      <c r="K10" s="91">
        <f t="shared" si="3"/>
        <v>0.33333333333333331</v>
      </c>
      <c r="L10" s="19">
        <f>+$AA$62</f>
        <v>8</v>
      </c>
      <c r="M10" s="19">
        <v>26</v>
      </c>
      <c r="N10" s="19">
        <f>+$AB$62</f>
        <v>10</v>
      </c>
      <c r="O10" s="19">
        <f>+$AD$62</f>
        <v>10</v>
      </c>
      <c r="P10" s="19">
        <v>7</v>
      </c>
      <c r="Q10" s="51"/>
      <c r="R10" s="51"/>
      <c r="S10" s="94">
        <v>7.5</v>
      </c>
      <c r="T10" s="106" t="s">
        <v>127</v>
      </c>
      <c r="U10" s="107"/>
      <c r="V10" s="106"/>
      <c r="W10" s="106"/>
      <c r="X10" s="108"/>
      <c r="Y10" s="106" t="s">
        <v>19</v>
      </c>
      <c r="Z10" s="58"/>
      <c r="AA10" s="58">
        <v>9</v>
      </c>
      <c r="AB10" s="58">
        <v>0</v>
      </c>
      <c r="AC10" s="58">
        <v>6</v>
      </c>
      <c r="AD10" s="58">
        <v>3</v>
      </c>
      <c r="AE10" s="411">
        <f t="shared" si="0"/>
        <v>0.16666666666666666</v>
      </c>
      <c r="AF10" s="411"/>
      <c r="AG10" s="58">
        <v>0</v>
      </c>
      <c r="AH10" s="58">
        <v>1</v>
      </c>
      <c r="AI10" s="58">
        <v>38</v>
      </c>
      <c r="AJ10" s="58">
        <v>1</v>
      </c>
      <c r="AK10" s="58">
        <v>0</v>
      </c>
      <c r="AL10" s="79">
        <f t="shared" si="1"/>
        <v>4.2222222222222223</v>
      </c>
      <c r="AM10" s="18"/>
      <c r="AN10" s="18"/>
      <c r="AQ10" s="43"/>
      <c r="AR10" s="45"/>
    </row>
    <row r="11" spans="1:44" ht="18.75" thickBot="1" x14ac:dyDescent="0.3">
      <c r="A11" s="51"/>
      <c r="B11" s="19">
        <v>1</v>
      </c>
      <c r="C11" s="20" t="s">
        <v>51</v>
      </c>
      <c r="D11" s="42"/>
      <c r="E11" s="42"/>
      <c r="F11" s="42"/>
      <c r="G11" s="19">
        <v>0</v>
      </c>
      <c r="H11" s="19">
        <v>6</v>
      </c>
      <c r="I11" s="19">
        <v>3</v>
      </c>
      <c r="J11" s="19">
        <f t="shared" si="2"/>
        <v>3</v>
      </c>
      <c r="K11" s="91">
        <f t="shared" si="3"/>
        <v>0.16666666666666666</v>
      </c>
      <c r="L11" s="19">
        <f>+$AA$26</f>
        <v>20</v>
      </c>
      <c r="M11" s="19">
        <v>39</v>
      </c>
      <c r="N11" s="19">
        <f>+$AB$26</f>
        <v>24</v>
      </c>
      <c r="O11" s="19">
        <f>+$AD$26</f>
        <v>4</v>
      </c>
      <c r="P11" s="19">
        <v>8</v>
      </c>
      <c r="Q11" s="51"/>
      <c r="R11" s="51"/>
      <c r="S11" s="72"/>
      <c r="T11" s="41" t="s">
        <v>26</v>
      </c>
      <c r="V11" s="41"/>
      <c r="W11" s="41"/>
      <c r="X11" s="42"/>
      <c r="Y11" s="41"/>
      <c r="Z11" s="43"/>
      <c r="AA11" s="43">
        <f>+AA117</f>
        <v>4</v>
      </c>
      <c r="AB11" s="43">
        <f>+AB117</f>
        <v>2</v>
      </c>
      <c r="AC11" s="43">
        <f>+AC117</f>
        <v>1</v>
      </c>
      <c r="AD11" s="43">
        <f>+AD117</f>
        <v>1</v>
      </c>
      <c r="AE11" s="411">
        <f>+AE117</f>
        <v>0.625</v>
      </c>
      <c r="AF11" s="411"/>
      <c r="AG11" s="43">
        <f t="shared" ref="AG11:AL11" si="4">+AG117</f>
        <v>0</v>
      </c>
      <c r="AH11" s="43">
        <f t="shared" si="4"/>
        <v>0</v>
      </c>
      <c r="AI11" s="43">
        <f t="shared" si="4"/>
        <v>8</v>
      </c>
      <c r="AJ11" s="43">
        <f t="shared" si="4"/>
        <v>0</v>
      </c>
      <c r="AK11" s="43">
        <f t="shared" si="4"/>
        <v>0</v>
      </c>
      <c r="AL11" s="57">
        <f t="shared" si="4"/>
        <v>2</v>
      </c>
      <c r="AM11" s="41"/>
      <c r="AN11" s="42"/>
      <c r="AQ11" s="42"/>
      <c r="AR11" s="45"/>
    </row>
    <row r="12" spans="1:44" ht="18" x14ac:dyDescent="0.25">
      <c r="A12" s="51"/>
      <c r="B12" s="21"/>
      <c r="C12" s="21"/>
      <c r="D12" s="21"/>
      <c r="E12" s="22"/>
      <c r="F12" s="21"/>
      <c r="G12" s="23">
        <f>SUM(G4:G11)</f>
        <v>28</v>
      </c>
      <c r="H12" s="23">
        <f>SUM(H4:H11)</f>
        <v>28</v>
      </c>
      <c r="I12" s="23">
        <f>SUM(I4:I11)</f>
        <v>16</v>
      </c>
      <c r="J12" s="23"/>
      <c r="K12" s="23"/>
      <c r="L12" s="23">
        <f>SUM(L4:L11)</f>
        <v>185</v>
      </c>
      <c r="M12" s="23">
        <f>SUM(M4:M11)</f>
        <v>185</v>
      </c>
      <c r="N12" s="23">
        <f>SUM(N4:N11)</f>
        <v>275</v>
      </c>
      <c r="O12" s="23">
        <f>SUM(O4:O11)</f>
        <v>76</v>
      </c>
      <c r="P12" s="23"/>
      <c r="Q12" s="51"/>
      <c r="R12" s="51"/>
      <c r="S12" s="84"/>
      <c r="T12" s="84"/>
      <c r="U12" s="83" t="s">
        <v>27</v>
      </c>
      <c r="V12" s="84"/>
      <c r="W12" s="84"/>
      <c r="X12" s="84"/>
      <c r="Y12" s="83"/>
      <c r="Z12" s="68"/>
      <c r="AA12" s="68">
        <f t="shared" ref="AA12:AD12" si="5">SUM(AA3:AA11)</f>
        <v>72</v>
      </c>
      <c r="AB12" s="68">
        <f t="shared" si="5"/>
        <v>28</v>
      </c>
      <c r="AC12" s="68">
        <f t="shared" si="5"/>
        <v>28</v>
      </c>
      <c r="AD12" s="68">
        <f t="shared" si="5"/>
        <v>16</v>
      </c>
      <c r="AE12" s="68"/>
      <c r="AF12" s="68"/>
      <c r="AG12" s="68">
        <f t="shared" ref="AG12:AK12" si="6">SUM(AG3:AG11)</f>
        <v>0</v>
      </c>
      <c r="AH12" s="68">
        <f t="shared" si="6"/>
        <v>5</v>
      </c>
      <c r="AI12" s="68">
        <f t="shared" si="6"/>
        <v>182</v>
      </c>
      <c r="AJ12" s="68">
        <f t="shared" si="6"/>
        <v>3</v>
      </c>
      <c r="AK12" s="68">
        <f t="shared" si="6"/>
        <v>6</v>
      </c>
      <c r="AL12" s="85">
        <f>+AI12/AA12</f>
        <v>2.5277777777777777</v>
      </c>
      <c r="AM12" s="18"/>
      <c r="AN12" s="18"/>
      <c r="AQ12" s="18"/>
      <c r="AR12" s="45"/>
    </row>
    <row r="13" spans="1:44" ht="15.75" x14ac:dyDescent="0.25">
      <c r="A13" s="54"/>
      <c r="B13" s="1"/>
      <c r="C13" s="1"/>
      <c r="D13" s="1"/>
      <c r="P13" s="1"/>
      <c r="Q13" s="54"/>
      <c r="R13" s="54"/>
      <c r="AR13" s="45"/>
    </row>
    <row r="14" spans="1:44" ht="15.95" customHeight="1" thickBot="1" x14ac:dyDescent="0.3">
      <c r="A14" s="54"/>
      <c r="B14" s="62" t="str">
        <f>"Summary for Week "&amp;TEXT(C2,"##")&amp;":"</f>
        <v>Summary for Week 9:</v>
      </c>
      <c r="C14" s="2"/>
      <c r="D14" s="2"/>
      <c r="E14" s="424">
        <v>44214</v>
      </c>
      <c r="F14" s="424"/>
      <c r="G14" s="8" t="s">
        <v>128</v>
      </c>
      <c r="H14" s="8" t="s">
        <v>33</v>
      </c>
      <c r="I14" s="8" t="s">
        <v>170</v>
      </c>
      <c r="J14" s="3"/>
      <c r="K14" s="3"/>
      <c r="L14" s="8" t="s">
        <v>169</v>
      </c>
      <c r="M14" s="3"/>
      <c r="N14" s="3"/>
      <c r="O14" s="3"/>
      <c r="P14" s="3"/>
      <c r="Q14" s="54"/>
      <c r="R14" s="54"/>
      <c r="S14" s="43" t="s">
        <v>310</v>
      </c>
      <c r="T14" s="41" t="s">
        <v>152</v>
      </c>
      <c r="U14" s="41"/>
      <c r="V14" s="41"/>
      <c r="W14" s="41"/>
      <c r="X14" s="41" t="s">
        <v>311</v>
      </c>
      <c r="Y14" s="25" t="s">
        <v>29</v>
      </c>
      <c r="Z14" s="43" t="s">
        <v>4</v>
      </c>
      <c r="AA14" s="43" t="s">
        <v>30</v>
      </c>
      <c r="AB14" s="43" t="s">
        <v>31</v>
      </c>
      <c r="AC14" s="43" t="s">
        <v>32</v>
      </c>
      <c r="AD14" s="43" t="s">
        <v>3</v>
      </c>
      <c r="AE14" s="42"/>
      <c r="AF14" s="43" t="s">
        <v>310</v>
      </c>
      <c r="AG14" s="41" t="s">
        <v>152</v>
      </c>
      <c r="AH14" s="41"/>
      <c r="AI14" s="41"/>
      <c r="AJ14" s="41"/>
      <c r="AK14" s="41" t="s">
        <v>311</v>
      </c>
      <c r="AL14" s="25" t="s">
        <v>29</v>
      </c>
      <c r="AM14" s="43" t="s">
        <v>4</v>
      </c>
      <c r="AN14" s="43" t="s">
        <v>30</v>
      </c>
      <c r="AO14" s="43" t="s">
        <v>31</v>
      </c>
      <c r="AP14" s="43" t="s">
        <v>32</v>
      </c>
      <c r="AQ14" s="43" t="s">
        <v>3</v>
      </c>
      <c r="AR14" s="45"/>
    </row>
    <row r="15" spans="1:44" ht="15.95" customHeight="1" x14ac:dyDescent="0.25">
      <c r="A15" s="54"/>
      <c r="B15" s="50" t="s">
        <v>56</v>
      </c>
      <c r="C15" s="20" t="s">
        <v>186</v>
      </c>
      <c r="D15" s="42"/>
      <c r="E15" s="41"/>
      <c r="F15" s="41"/>
      <c r="G15" s="19">
        <v>6</v>
      </c>
      <c r="H15" s="43">
        <v>1</v>
      </c>
      <c r="I15" s="41" t="s">
        <v>40</v>
      </c>
      <c r="J15" s="41"/>
      <c r="K15" s="41"/>
      <c r="L15" s="41" t="s">
        <v>71</v>
      </c>
      <c r="M15" s="41"/>
      <c r="N15" s="41"/>
      <c r="O15" s="41"/>
      <c r="P15" s="41"/>
      <c r="Q15" s="54"/>
      <c r="R15" s="54"/>
      <c r="S15" s="28" t="s">
        <v>51</v>
      </c>
      <c r="T15" s="28"/>
      <c r="U15" s="28"/>
      <c r="V15" s="28"/>
      <c r="W15" s="28"/>
      <c r="X15" s="30" t="s">
        <v>52</v>
      </c>
      <c r="Z15" s="31">
        <v>14</v>
      </c>
      <c r="AA15" s="31">
        <v>4</v>
      </c>
      <c r="AB15" s="31">
        <v>3</v>
      </c>
      <c r="AC15" s="68">
        <f t="shared" ref="AC15:AC25" si="7">+AA15+AB15</f>
        <v>7</v>
      </c>
      <c r="AD15" s="31">
        <v>0</v>
      </c>
      <c r="AE15" s="27"/>
      <c r="AF15" s="28" t="s">
        <v>173</v>
      </c>
      <c r="AG15" s="28"/>
      <c r="AH15" s="28"/>
      <c r="AI15" s="28"/>
      <c r="AJ15" s="29"/>
      <c r="AK15" s="30" t="s">
        <v>178</v>
      </c>
      <c r="AM15" s="68">
        <v>4</v>
      </c>
      <c r="AN15" s="31">
        <v>1</v>
      </c>
      <c r="AO15" s="31">
        <v>2</v>
      </c>
      <c r="AP15" s="68">
        <f t="shared" ref="AP15" si="8">+AN15+AO15</f>
        <v>3</v>
      </c>
      <c r="AQ15" s="31">
        <v>2</v>
      </c>
      <c r="AR15" s="45"/>
    </row>
    <row r="16" spans="1:44" ht="15.95" customHeight="1" x14ac:dyDescent="0.25">
      <c r="A16" s="54"/>
      <c r="B16" s="43" t="s">
        <v>36</v>
      </c>
      <c r="C16" s="41"/>
      <c r="D16" s="65" t="s">
        <v>190</v>
      </c>
      <c r="E16" s="41"/>
      <c r="F16" s="41"/>
      <c r="G16" s="19"/>
      <c r="H16" s="43">
        <v>2</v>
      </c>
      <c r="I16" s="41" t="s">
        <v>446</v>
      </c>
      <c r="J16" s="41"/>
      <c r="K16" s="41"/>
      <c r="L16" s="41" t="s">
        <v>71</v>
      </c>
      <c r="M16" s="41"/>
      <c r="N16" s="41"/>
      <c r="O16" s="41"/>
      <c r="P16" s="41"/>
      <c r="Q16" s="54"/>
      <c r="R16" s="54"/>
      <c r="S16" s="94">
        <v>8.5</v>
      </c>
      <c r="T16" s="41" t="s">
        <v>72</v>
      </c>
      <c r="U16" s="41"/>
      <c r="V16" s="41"/>
      <c r="W16" s="41"/>
      <c r="X16" s="43">
        <v>13</v>
      </c>
      <c r="Y16" s="47" t="s">
        <v>306</v>
      </c>
      <c r="Z16" s="93">
        <v>9</v>
      </c>
      <c r="AA16" s="93">
        <v>5</v>
      </c>
      <c r="AB16" s="93">
        <v>5</v>
      </c>
      <c r="AC16" s="58">
        <f t="shared" si="7"/>
        <v>10</v>
      </c>
      <c r="AD16" s="93">
        <v>0</v>
      </c>
      <c r="AE16" s="27"/>
      <c r="AF16" s="94">
        <v>8.5</v>
      </c>
      <c r="AG16" s="47" t="s">
        <v>158</v>
      </c>
      <c r="AH16" s="47"/>
      <c r="AI16" s="47"/>
      <c r="AJ16" s="64"/>
      <c r="AK16" s="48">
        <v>9</v>
      </c>
      <c r="AL16" s="32" t="s">
        <v>179</v>
      </c>
      <c r="AM16" s="58">
        <v>9</v>
      </c>
      <c r="AN16" s="93">
        <v>13</v>
      </c>
      <c r="AO16" s="93">
        <v>1</v>
      </c>
      <c r="AP16" s="58">
        <f t="shared" ref="AP16:AP25" si="9">+AN16+AO16</f>
        <v>14</v>
      </c>
      <c r="AQ16" s="93">
        <v>2</v>
      </c>
      <c r="AR16" s="45"/>
    </row>
    <row r="17" spans="1:44" ht="15.95" customHeight="1" x14ac:dyDescent="0.25">
      <c r="A17" s="54"/>
      <c r="B17" s="18"/>
      <c r="C17" s="41"/>
      <c r="D17" s="18"/>
      <c r="E17" s="18"/>
      <c r="F17" s="18"/>
      <c r="G17" s="18"/>
      <c r="H17" s="43">
        <v>2</v>
      </c>
      <c r="I17" s="41" t="s">
        <v>444</v>
      </c>
      <c r="J17" s="41"/>
      <c r="K17" s="41"/>
      <c r="L17" s="41" t="s">
        <v>445</v>
      </c>
      <c r="M17" s="41"/>
      <c r="N17" s="41"/>
      <c r="O17" s="41"/>
      <c r="P17" s="41"/>
      <c r="Q17" s="54"/>
      <c r="R17" s="54"/>
      <c r="S17" s="94">
        <v>9</v>
      </c>
      <c r="T17" s="41" t="s">
        <v>117</v>
      </c>
      <c r="U17" s="41"/>
      <c r="V17" s="41"/>
      <c r="W17" s="41"/>
      <c r="X17" s="43">
        <v>4</v>
      </c>
      <c r="Y17" s="47" t="s">
        <v>306</v>
      </c>
      <c r="Z17" s="93">
        <v>6</v>
      </c>
      <c r="AA17" s="93">
        <v>4</v>
      </c>
      <c r="AB17" s="93">
        <v>1</v>
      </c>
      <c r="AC17" s="58">
        <f t="shared" si="7"/>
        <v>5</v>
      </c>
      <c r="AD17" s="93">
        <v>0</v>
      </c>
      <c r="AE17" s="27"/>
      <c r="AF17" s="94">
        <v>7.5</v>
      </c>
      <c r="AG17" s="47" t="s">
        <v>37</v>
      </c>
      <c r="AH17" s="47"/>
      <c r="AI17" s="47"/>
      <c r="AJ17" s="64"/>
      <c r="AK17" s="48">
        <v>4</v>
      </c>
      <c r="AL17" s="32" t="s">
        <v>179</v>
      </c>
      <c r="AM17" s="58">
        <v>9</v>
      </c>
      <c r="AN17" s="93">
        <v>3</v>
      </c>
      <c r="AO17" s="93">
        <v>8</v>
      </c>
      <c r="AP17" s="58">
        <f t="shared" si="9"/>
        <v>11</v>
      </c>
      <c r="AQ17" s="93">
        <v>2</v>
      </c>
      <c r="AR17" s="45"/>
    </row>
    <row r="18" spans="1:44" ht="15.95" customHeight="1" x14ac:dyDescent="0.25">
      <c r="A18" s="54"/>
      <c r="C18" s="41"/>
      <c r="D18" s="18"/>
      <c r="E18" s="18"/>
      <c r="F18" s="18"/>
      <c r="G18" s="18"/>
      <c r="H18" s="43">
        <v>2</v>
      </c>
      <c r="I18" s="41" t="s">
        <v>71</v>
      </c>
      <c r="J18" s="18"/>
      <c r="K18" s="18"/>
      <c r="L18" s="41" t="s">
        <v>40</v>
      </c>
      <c r="M18" s="18"/>
      <c r="N18" s="18"/>
      <c r="O18" s="18"/>
      <c r="Q18" s="54"/>
      <c r="R18" s="54"/>
      <c r="S18" s="94">
        <v>6.5</v>
      </c>
      <c r="T18" s="41" t="s">
        <v>99</v>
      </c>
      <c r="U18" s="41"/>
      <c r="V18" s="41"/>
      <c r="W18" s="41"/>
      <c r="X18" s="43">
        <v>11</v>
      </c>
      <c r="Y18" s="47" t="s">
        <v>306</v>
      </c>
      <c r="Z18" s="93">
        <v>7</v>
      </c>
      <c r="AA18" s="93">
        <v>3</v>
      </c>
      <c r="AB18" s="93">
        <v>2</v>
      </c>
      <c r="AC18" s="58">
        <f t="shared" si="7"/>
        <v>5</v>
      </c>
      <c r="AD18" s="93">
        <v>2</v>
      </c>
      <c r="AE18" s="27"/>
      <c r="AF18" s="94">
        <v>9</v>
      </c>
      <c r="AG18" s="47" t="s">
        <v>134</v>
      </c>
      <c r="AH18" s="47"/>
      <c r="AI18" s="47"/>
      <c r="AJ18" s="64"/>
      <c r="AK18" s="48">
        <v>3</v>
      </c>
      <c r="AL18" s="32" t="s">
        <v>179</v>
      </c>
      <c r="AM18" s="58">
        <v>9</v>
      </c>
      <c r="AN18" s="93">
        <v>6</v>
      </c>
      <c r="AO18" s="93">
        <v>4</v>
      </c>
      <c r="AP18" s="58">
        <f t="shared" si="9"/>
        <v>10</v>
      </c>
      <c r="AQ18" s="93">
        <v>0</v>
      </c>
      <c r="AR18" s="45"/>
    </row>
    <row r="19" spans="1:44" ht="15.95" customHeight="1" x14ac:dyDescent="0.25">
      <c r="A19" s="54"/>
      <c r="C19" s="41"/>
      <c r="D19" s="18"/>
      <c r="E19" s="18"/>
      <c r="F19" s="18"/>
      <c r="G19" s="18"/>
      <c r="H19" s="43">
        <v>2</v>
      </c>
      <c r="I19" s="41" t="s">
        <v>89</v>
      </c>
      <c r="J19" s="18"/>
      <c r="K19" s="18"/>
      <c r="L19" s="41" t="s">
        <v>447</v>
      </c>
      <c r="M19" s="41"/>
      <c r="N19" s="41"/>
      <c r="O19" s="41"/>
      <c r="P19" s="41"/>
      <c r="Q19" s="54"/>
      <c r="R19" s="54"/>
      <c r="S19" s="94">
        <v>9</v>
      </c>
      <c r="T19" s="41" t="s">
        <v>133</v>
      </c>
      <c r="U19" s="41"/>
      <c r="V19" s="41"/>
      <c r="W19" s="41"/>
      <c r="X19" s="43">
        <v>7</v>
      </c>
      <c r="Y19" s="47" t="s">
        <v>306</v>
      </c>
      <c r="Z19" s="93">
        <v>5</v>
      </c>
      <c r="AA19" s="93">
        <v>1</v>
      </c>
      <c r="AB19" s="93">
        <v>3</v>
      </c>
      <c r="AC19" s="58">
        <f t="shared" si="7"/>
        <v>4</v>
      </c>
      <c r="AD19" s="93">
        <v>2</v>
      </c>
      <c r="AE19" s="27"/>
      <c r="AF19" s="94">
        <v>8</v>
      </c>
      <c r="AG19" s="47" t="s">
        <v>96</v>
      </c>
      <c r="AH19" s="47"/>
      <c r="AI19" s="47"/>
      <c r="AJ19" s="64"/>
      <c r="AK19" s="48">
        <v>11</v>
      </c>
      <c r="AL19" s="32" t="s">
        <v>179</v>
      </c>
      <c r="AM19" s="58">
        <v>8</v>
      </c>
      <c r="AN19" s="93">
        <v>1</v>
      </c>
      <c r="AO19" s="93">
        <v>8</v>
      </c>
      <c r="AP19" s="58">
        <f t="shared" si="9"/>
        <v>9</v>
      </c>
      <c r="AQ19" s="93">
        <v>0</v>
      </c>
      <c r="AR19" s="45"/>
    </row>
    <row r="20" spans="1:44" ht="15.95" customHeight="1" x14ac:dyDescent="0.25">
      <c r="A20" s="54"/>
      <c r="D20" s="18"/>
      <c r="E20" s="18"/>
      <c r="F20" s="18"/>
      <c r="G20" s="18"/>
      <c r="H20" s="43">
        <v>2</v>
      </c>
      <c r="I20" s="41" t="s">
        <v>40</v>
      </c>
      <c r="J20" s="18"/>
      <c r="K20" s="18"/>
      <c r="L20" s="41" t="s">
        <v>71</v>
      </c>
      <c r="M20" s="41"/>
      <c r="N20" s="41"/>
      <c r="O20" s="41"/>
      <c r="P20" s="41"/>
      <c r="Q20" s="54"/>
      <c r="R20" s="54"/>
      <c r="S20" s="94">
        <v>7</v>
      </c>
      <c r="T20" s="41" t="s">
        <v>58</v>
      </c>
      <c r="U20" s="41"/>
      <c r="V20" s="41"/>
      <c r="W20" s="41"/>
      <c r="X20" s="43">
        <v>6</v>
      </c>
      <c r="Y20" s="47" t="s">
        <v>306</v>
      </c>
      <c r="Z20" s="93">
        <v>9</v>
      </c>
      <c r="AA20" s="93">
        <v>1</v>
      </c>
      <c r="AB20" s="93">
        <v>3</v>
      </c>
      <c r="AC20" s="58">
        <f t="shared" si="7"/>
        <v>4</v>
      </c>
      <c r="AD20" s="93">
        <v>0</v>
      </c>
      <c r="AE20" s="27"/>
      <c r="AF20" s="94">
        <v>7.5</v>
      </c>
      <c r="AG20" s="47" t="s">
        <v>57</v>
      </c>
      <c r="AH20" s="47"/>
      <c r="AI20" s="47"/>
      <c r="AJ20" s="64"/>
      <c r="AK20" s="48">
        <v>10</v>
      </c>
      <c r="AL20" s="32" t="s">
        <v>179</v>
      </c>
      <c r="AM20" s="58">
        <v>9</v>
      </c>
      <c r="AN20" s="93">
        <v>1</v>
      </c>
      <c r="AO20" s="93">
        <v>5</v>
      </c>
      <c r="AP20" s="58">
        <f t="shared" si="9"/>
        <v>6</v>
      </c>
      <c r="AQ20" s="93">
        <v>0</v>
      </c>
      <c r="AR20" s="45"/>
    </row>
    <row r="21" spans="1:44" ht="15.95" customHeight="1" x14ac:dyDescent="0.25">
      <c r="A21" s="54"/>
      <c r="Q21" s="54"/>
      <c r="R21" s="54"/>
      <c r="S21" s="94">
        <v>7</v>
      </c>
      <c r="T21" s="41" t="s">
        <v>47</v>
      </c>
      <c r="U21" s="41"/>
      <c r="V21" s="41"/>
      <c r="W21" s="41"/>
      <c r="X21" s="43">
        <v>10</v>
      </c>
      <c r="Y21" s="47" t="s">
        <v>306</v>
      </c>
      <c r="Z21" s="93">
        <v>7</v>
      </c>
      <c r="AA21" s="93">
        <v>2</v>
      </c>
      <c r="AB21" s="93">
        <v>1</v>
      </c>
      <c r="AC21" s="58">
        <f t="shared" si="7"/>
        <v>3</v>
      </c>
      <c r="AD21" s="93">
        <v>0</v>
      </c>
      <c r="AE21" s="27"/>
      <c r="AF21" s="94">
        <v>7</v>
      </c>
      <c r="AG21" s="47" t="s">
        <v>49</v>
      </c>
      <c r="AH21" s="47"/>
      <c r="AI21" s="47"/>
      <c r="AJ21" s="64"/>
      <c r="AK21" s="48">
        <v>12</v>
      </c>
      <c r="AL21" s="32" t="s">
        <v>179</v>
      </c>
      <c r="AM21" s="58">
        <v>9</v>
      </c>
      <c r="AN21" s="93">
        <v>1</v>
      </c>
      <c r="AO21" s="93">
        <v>4</v>
      </c>
      <c r="AP21" s="58">
        <f t="shared" si="9"/>
        <v>5</v>
      </c>
      <c r="AQ21" s="93">
        <v>2</v>
      </c>
      <c r="AR21" s="45"/>
    </row>
    <row r="22" spans="1:44" ht="15.95" customHeight="1" x14ac:dyDescent="0.25">
      <c r="A22" s="54"/>
      <c r="B22" s="43" t="s">
        <v>60</v>
      </c>
      <c r="C22" s="20" t="s">
        <v>184</v>
      </c>
      <c r="D22" s="18"/>
      <c r="E22" s="41"/>
      <c r="F22" s="41"/>
      <c r="G22" s="19">
        <v>0</v>
      </c>
      <c r="H22" s="43"/>
      <c r="I22" s="41"/>
      <c r="J22" s="41"/>
      <c r="K22" s="41"/>
      <c r="L22" s="41"/>
      <c r="M22" s="41"/>
      <c r="N22" s="41"/>
      <c r="O22" s="41"/>
      <c r="P22" s="41"/>
      <c r="Q22" s="54"/>
      <c r="R22" s="54"/>
      <c r="S22" s="94">
        <v>7.5</v>
      </c>
      <c r="T22" s="41" t="s">
        <v>66</v>
      </c>
      <c r="U22" s="41"/>
      <c r="V22" s="41"/>
      <c r="W22" s="41"/>
      <c r="X22" s="43">
        <v>3</v>
      </c>
      <c r="Y22" s="47" t="s">
        <v>306</v>
      </c>
      <c r="Z22" s="93">
        <v>8</v>
      </c>
      <c r="AA22" s="93">
        <v>0</v>
      </c>
      <c r="AB22" s="93">
        <v>3</v>
      </c>
      <c r="AC22" s="58">
        <f t="shared" si="7"/>
        <v>3</v>
      </c>
      <c r="AD22" s="93">
        <v>0</v>
      </c>
      <c r="AE22" s="27"/>
      <c r="AF22" s="94">
        <v>7</v>
      </c>
      <c r="AG22" s="47" t="s">
        <v>64</v>
      </c>
      <c r="AH22" s="47"/>
      <c r="AI22" s="47"/>
      <c r="AJ22" s="64"/>
      <c r="AK22" s="48">
        <v>5</v>
      </c>
      <c r="AL22" s="32" t="s">
        <v>179</v>
      </c>
      <c r="AM22" s="58">
        <v>9</v>
      </c>
      <c r="AN22" s="93">
        <v>0</v>
      </c>
      <c r="AO22" s="93">
        <v>3</v>
      </c>
      <c r="AP22" s="58">
        <f t="shared" si="9"/>
        <v>3</v>
      </c>
      <c r="AQ22" s="93">
        <v>0</v>
      </c>
      <c r="AR22" s="5"/>
    </row>
    <row r="23" spans="1:44" ht="15.95" customHeight="1" x14ac:dyDescent="0.25">
      <c r="A23" s="54"/>
      <c r="B23" s="43" t="s">
        <v>36</v>
      </c>
      <c r="C23" s="41"/>
      <c r="D23" s="41" t="s">
        <v>190</v>
      </c>
      <c r="E23" s="41"/>
      <c r="F23" s="41"/>
      <c r="G23" s="19"/>
      <c r="H23" s="43"/>
      <c r="I23" s="41"/>
      <c r="J23" s="41"/>
      <c r="K23" s="41"/>
      <c r="L23" s="41"/>
      <c r="M23" s="18"/>
      <c r="Q23" s="54"/>
      <c r="R23" s="54"/>
      <c r="S23" s="94">
        <v>6.5</v>
      </c>
      <c r="T23" s="41" t="s">
        <v>119</v>
      </c>
      <c r="U23" s="41"/>
      <c r="V23" s="41"/>
      <c r="W23" s="41"/>
      <c r="X23" s="43">
        <v>12</v>
      </c>
      <c r="Y23" s="47" t="s">
        <v>306</v>
      </c>
      <c r="Z23" s="93">
        <v>9</v>
      </c>
      <c r="AA23" s="93">
        <v>0</v>
      </c>
      <c r="AB23" s="93">
        <v>2</v>
      </c>
      <c r="AC23" s="58">
        <f t="shared" si="7"/>
        <v>2</v>
      </c>
      <c r="AD23" s="93">
        <v>0</v>
      </c>
      <c r="AE23" s="27"/>
      <c r="AF23" s="94">
        <v>6.5</v>
      </c>
      <c r="AG23" s="47" t="s">
        <v>20</v>
      </c>
      <c r="AH23" s="47"/>
      <c r="AI23" s="47"/>
      <c r="AJ23" s="64"/>
      <c r="AK23" s="48">
        <v>8</v>
      </c>
      <c r="AL23" s="32" t="s">
        <v>179</v>
      </c>
      <c r="AM23" s="58">
        <v>8</v>
      </c>
      <c r="AN23" s="93">
        <v>0</v>
      </c>
      <c r="AO23" s="93">
        <v>3</v>
      </c>
      <c r="AP23" s="58">
        <f t="shared" si="9"/>
        <v>3</v>
      </c>
      <c r="AQ23" s="93">
        <v>2</v>
      </c>
      <c r="AR23" s="46"/>
    </row>
    <row r="24" spans="1:44" ht="15.95" customHeight="1" x14ac:dyDescent="0.25">
      <c r="A24" s="54"/>
      <c r="B24" s="6"/>
      <c r="C24" s="4"/>
      <c r="D24" s="4"/>
      <c r="E24" s="4"/>
      <c r="F24" s="4"/>
      <c r="G24" s="4"/>
      <c r="H24" s="4"/>
      <c r="I24" s="4"/>
      <c r="J24" s="7"/>
      <c r="K24" s="7"/>
      <c r="L24" s="7"/>
      <c r="M24" s="7"/>
      <c r="N24" s="7"/>
      <c r="O24" s="7"/>
      <c r="P24" s="7"/>
      <c r="Q24" s="54"/>
      <c r="R24" s="54"/>
      <c r="S24" s="94">
        <v>6.5</v>
      </c>
      <c r="T24" s="41" t="s">
        <v>75</v>
      </c>
      <c r="U24" s="41"/>
      <c r="V24" s="41"/>
      <c r="W24" s="41"/>
      <c r="X24" s="43">
        <v>5</v>
      </c>
      <c r="Y24" s="47" t="s">
        <v>306</v>
      </c>
      <c r="Z24" s="93">
        <v>7</v>
      </c>
      <c r="AA24" s="93">
        <v>0</v>
      </c>
      <c r="AB24" s="93">
        <v>0</v>
      </c>
      <c r="AC24" s="58">
        <f t="shared" si="7"/>
        <v>0</v>
      </c>
      <c r="AD24" s="93">
        <v>0</v>
      </c>
      <c r="AE24" s="27"/>
      <c r="AF24" s="94">
        <v>7</v>
      </c>
      <c r="AG24" s="47" t="s">
        <v>116</v>
      </c>
      <c r="AH24" s="47"/>
      <c r="AI24" s="47"/>
      <c r="AJ24" s="64"/>
      <c r="AK24" s="48">
        <v>15</v>
      </c>
      <c r="AL24" s="32" t="s">
        <v>179</v>
      </c>
      <c r="AM24" s="58">
        <v>7</v>
      </c>
      <c r="AN24" s="93">
        <v>0</v>
      </c>
      <c r="AO24" s="93">
        <v>3</v>
      </c>
      <c r="AP24" s="58">
        <f t="shared" si="9"/>
        <v>3</v>
      </c>
      <c r="AQ24" s="93">
        <v>0</v>
      </c>
      <c r="AR24" s="46"/>
    </row>
    <row r="25" spans="1:44" ht="15.95" customHeight="1" x14ac:dyDescent="0.25">
      <c r="A25" s="54"/>
      <c r="B25" s="50" t="s">
        <v>65</v>
      </c>
      <c r="C25" s="20" t="s">
        <v>125</v>
      </c>
      <c r="D25" s="18"/>
      <c r="E25" s="41"/>
      <c r="F25" s="41"/>
      <c r="G25" s="19">
        <v>4</v>
      </c>
      <c r="H25" s="43">
        <v>1</v>
      </c>
      <c r="I25" s="41" t="s">
        <v>257</v>
      </c>
      <c r="J25" s="41"/>
      <c r="K25" s="41"/>
      <c r="L25" s="41" t="s">
        <v>441</v>
      </c>
      <c r="M25" s="41"/>
      <c r="N25" s="41"/>
      <c r="O25" s="41"/>
      <c r="P25" s="41"/>
      <c r="Q25" s="54"/>
      <c r="R25" s="54"/>
      <c r="S25" s="94">
        <v>6</v>
      </c>
      <c r="T25" s="41" t="s">
        <v>100</v>
      </c>
      <c r="U25" s="41"/>
      <c r="V25" s="41"/>
      <c r="W25" s="41"/>
      <c r="X25" s="43">
        <v>2</v>
      </c>
      <c r="Y25" s="47" t="s">
        <v>306</v>
      </c>
      <c r="Z25" s="93">
        <v>9</v>
      </c>
      <c r="AA25" s="93">
        <v>0</v>
      </c>
      <c r="AB25" s="93">
        <v>0</v>
      </c>
      <c r="AC25" s="58">
        <f t="shared" si="7"/>
        <v>0</v>
      </c>
      <c r="AD25" s="93">
        <v>0</v>
      </c>
      <c r="AE25" s="27"/>
      <c r="AF25" s="94">
        <v>6</v>
      </c>
      <c r="AG25" s="47" t="s">
        <v>111</v>
      </c>
      <c r="AH25" s="47"/>
      <c r="AI25" s="47"/>
      <c r="AJ25" s="64"/>
      <c r="AK25" s="48">
        <v>14</v>
      </c>
      <c r="AL25" s="32" t="s">
        <v>179</v>
      </c>
      <c r="AM25" s="58">
        <v>8</v>
      </c>
      <c r="AN25" s="93">
        <v>0</v>
      </c>
      <c r="AO25" s="93">
        <v>2</v>
      </c>
      <c r="AP25" s="58">
        <f t="shared" si="9"/>
        <v>2</v>
      </c>
      <c r="AQ25" s="93">
        <v>4</v>
      </c>
      <c r="AR25" s="46"/>
    </row>
    <row r="26" spans="1:44" ht="15.95" customHeight="1" thickBot="1" x14ac:dyDescent="0.3">
      <c r="A26" s="54"/>
      <c r="B26" s="48" t="s">
        <v>36</v>
      </c>
      <c r="C26" s="65"/>
      <c r="D26" s="65" t="s">
        <v>190</v>
      </c>
      <c r="E26" s="41"/>
      <c r="F26" s="41"/>
      <c r="G26" s="42"/>
      <c r="H26" s="43">
        <v>2</v>
      </c>
      <c r="I26" s="41" t="s">
        <v>257</v>
      </c>
      <c r="J26" s="41"/>
      <c r="K26" s="41"/>
      <c r="L26" s="41" t="s">
        <v>442</v>
      </c>
      <c r="M26" s="41"/>
      <c r="N26" s="41"/>
      <c r="O26" s="41"/>
      <c r="P26" s="41"/>
      <c r="Q26" s="54"/>
      <c r="R26" s="54"/>
      <c r="S26" s="33" t="s">
        <v>247</v>
      </c>
      <c r="T26" s="33"/>
      <c r="U26" s="33"/>
      <c r="V26" s="33"/>
      <c r="W26" s="33"/>
      <c r="X26" s="33"/>
      <c r="Y26" s="33"/>
      <c r="Z26" s="56">
        <f>SUM(Z15:Z25)</f>
        <v>90</v>
      </c>
      <c r="AA26" s="56">
        <f t="shared" ref="AA26" si="10">SUM(AA15:AA25)</f>
        <v>20</v>
      </c>
      <c r="AB26" s="56">
        <f>SUM(AB15:AB25)+SUMIF($Y$3:$Y$10,"Canadiens",$AH$3:$AH$10)</f>
        <v>24</v>
      </c>
      <c r="AC26" s="56">
        <f>+AB26+AA26</f>
        <v>44</v>
      </c>
      <c r="AD26" s="56">
        <f>SUM(AD15:AD25)+SUMIF($Y$3:$Y$10,"Canadiens",$AG$3:$AG$10)</f>
        <v>4</v>
      </c>
      <c r="AE26" s="27"/>
      <c r="AF26" s="33" t="s">
        <v>175</v>
      </c>
      <c r="AG26" s="33"/>
      <c r="AH26" s="33"/>
      <c r="AI26" s="33"/>
      <c r="AJ26" s="33"/>
      <c r="AK26" s="33"/>
      <c r="AL26" s="33"/>
      <c r="AM26" s="56">
        <f>SUM(AM15:AM25)</f>
        <v>89</v>
      </c>
      <c r="AN26" s="56">
        <f t="shared" ref="AN26" si="11">SUM(AN15:AN25)</f>
        <v>26</v>
      </c>
      <c r="AO26" s="56">
        <f>SUM(AO15:AO25)+SUMIF($Y$3:$Y$10,"Stiletto",$AH$3:$AH$10)</f>
        <v>45</v>
      </c>
      <c r="AP26" s="56">
        <f>+AO26+AN26</f>
        <v>71</v>
      </c>
      <c r="AQ26" s="56">
        <f>SUM(AQ15:AQ25)+SUMIF($Y$3:$Y$10,"Stiletto",$AG$3:$AG$10)</f>
        <v>14</v>
      </c>
      <c r="AR26" s="46"/>
    </row>
    <row r="27" spans="1:44" ht="15.95" customHeight="1" x14ac:dyDescent="0.25">
      <c r="A27" s="54"/>
      <c r="C27" s="18"/>
      <c r="D27" s="18"/>
      <c r="E27" s="18"/>
      <c r="F27" s="18"/>
      <c r="G27" s="18"/>
      <c r="H27" s="43">
        <v>2</v>
      </c>
      <c r="I27" s="41" t="s">
        <v>79</v>
      </c>
      <c r="J27" s="41"/>
      <c r="K27" s="41"/>
      <c r="L27" s="41" t="s">
        <v>457</v>
      </c>
      <c r="M27" s="41"/>
      <c r="N27" s="41"/>
      <c r="O27" s="41"/>
      <c r="P27" s="41"/>
      <c r="Q27" s="54"/>
      <c r="R27" s="54"/>
      <c r="S27" s="34" t="s">
        <v>172</v>
      </c>
      <c r="T27" s="34"/>
      <c r="U27" s="34"/>
      <c r="V27" s="34"/>
      <c r="W27" s="34"/>
      <c r="X27" s="32" t="s">
        <v>176</v>
      </c>
      <c r="Z27" s="68">
        <v>14</v>
      </c>
      <c r="AA27" s="31">
        <v>1</v>
      </c>
      <c r="AB27" s="31">
        <v>4</v>
      </c>
      <c r="AC27" s="68">
        <f t="shared" ref="AC27:AC37" si="12">+AA27+AB27</f>
        <v>5</v>
      </c>
      <c r="AD27" s="31">
        <v>2</v>
      </c>
      <c r="AE27" s="27"/>
      <c r="AF27" s="35" t="s">
        <v>15</v>
      </c>
      <c r="AG27" s="35"/>
      <c r="AH27" s="35"/>
      <c r="AI27" s="35"/>
      <c r="AJ27" s="35"/>
      <c r="AK27" s="32" t="s">
        <v>34</v>
      </c>
      <c r="AM27" s="68">
        <v>12</v>
      </c>
      <c r="AN27" s="31">
        <v>5</v>
      </c>
      <c r="AO27" s="31">
        <v>1</v>
      </c>
      <c r="AP27" s="68">
        <f t="shared" ref="AP27" si="13">+AN27+AO27</f>
        <v>6</v>
      </c>
      <c r="AQ27" s="31">
        <v>0</v>
      </c>
      <c r="AR27" s="46"/>
    </row>
    <row r="28" spans="1:44" ht="15.95" customHeight="1" x14ac:dyDescent="0.25">
      <c r="A28" s="54"/>
      <c r="C28" s="18"/>
      <c r="D28" s="18"/>
      <c r="E28" s="18"/>
      <c r="F28" s="18"/>
      <c r="G28" s="18"/>
      <c r="H28" s="43">
        <v>2</v>
      </c>
      <c r="I28" s="41" t="s">
        <v>257</v>
      </c>
      <c r="J28" s="41"/>
      <c r="K28" s="41"/>
      <c r="L28" s="41" t="s">
        <v>453</v>
      </c>
      <c r="M28" s="41"/>
      <c r="N28" s="41"/>
      <c r="O28" s="41"/>
      <c r="Q28" s="54"/>
      <c r="R28" s="54"/>
      <c r="S28" s="94">
        <v>9</v>
      </c>
      <c r="T28" s="41" t="s">
        <v>150</v>
      </c>
      <c r="U28" s="41"/>
      <c r="V28" s="41"/>
      <c r="W28" s="41"/>
      <c r="X28" s="43">
        <v>27</v>
      </c>
      <c r="Y28" s="41" t="s">
        <v>177</v>
      </c>
      <c r="Z28" s="58">
        <v>9</v>
      </c>
      <c r="AA28" s="93">
        <v>6</v>
      </c>
      <c r="AB28" s="93">
        <v>8</v>
      </c>
      <c r="AC28" s="58">
        <f t="shared" si="12"/>
        <v>14</v>
      </c>
      <c r="AD28" s="93">
        <v>0</v>
      </c>
      <c r="AE28" s="27"/>
      <c r="AF28" s="94">
        <v>9.5</v>
      </c>
      <c r="AG28" s="47" t="s">
        <v>165</v>
      </c>
      <c r="AH28" s="47"/>
      <c r="AI28" s="47"/>
      <c r="AJ28" s="64"/>
      <c r="AK28" s="48">
        <v>40</v>
      </c>
      <c r="AL28" s="47" t="s">
        <v>308</v>
      </c>
      <c r="AM28" s="58">
        <v>9</v>
      </c>
      <c r="AN28" s="93">
        <v>11</v>
      </c>
      <c r="AO28" s="93">
        <v>6</v>
      </c>
      <c r="AP28" s="58">
        <f t="shared" ref="AP28:AP37" si="14">+AN28+AO28</f>
        <v>17</v>
      </c>
      <c r="AQ28" s="93">
        <v>4</v>
      </c>
      <c r="AR28" s="46"/>
    </row>
    <row r="29" spans="1:44" ht="15.95" customHeight="1" x14ac:dyDescent="0.25">
      <c r="A29" s="54"/>
      <c r="C29" s="18"/>
      <c r="D29" s="18"/>
      <c r="E29" s="18"/>
      <c r="I29" s="41"/>
      <c r="J29" s="41"/>
      <c r="K29" s="41"/>
      <c r="L29" s="41"/>
      <c r="M29" s="41"/>
      <c r="N29" s="41"/>
      <c r="O29" s="41"/>
      <c r="Q29" s="54"/>
      <c r="R29" s="54"/>
      <c r="S29" s="94">
        <v>6.5</v>
      </c>
      <c r="T29" s="41" t="s">
        <v>161</v>
      </c>
      <c r="U29" s="41"/>
      <c r="V29" s="41"/>
      <c r="W29" s="41"/>
      <c r="X29" s="43">
        <v>2</v>
      </c>
      <c r="Y29" s="41" t="s">
        <v>177</v>
      </c>
      <c r="Z29" s="58">
        <v>9</v>
      </c>
      <c r="AA29" s="93">
        <v>2</v>
      </c>
      <c r="AB29" s="93">
        <v>6</v>
      </c>
      <c r="AC29" s="58">
        <f t="shared" si="12"/>
        <v>8</v>
      </c>
      <c r="AD29" s="93">
        <v>0</v>
      </c>
      <c r="AE29" s="27"/>
      <c r="AF29" s="94">
        <v>9</v>
      </c>
      <c r="AG29" s="47" t="s">
        <v>35</v>
      </c>
      <c r="AH29" s="47"/>
      <c r="AI29" s="47"/>
      <c r="AJ29" s="64"/>
      <c r="AK29" s="48">
        <v>19</v>
      </c>
      <c r="AL29" s="47" t="s">
        <v>308</v>
      </c>
      <c r="AM29" s="58">
        <v>7</v>
      </c>
      <c r="AN29" s="93">
        <v>4</v>
      </c>
      <c r="AO29" s="93">
        <v>8</v>
      </c>
      <c r="AP29" s="58">
        <f t="shared" si="14"/>
        <v>12</v>
      </c>
      <c r="AQ29" s="93">
        <v>0</v>
      </c>
      <c r="AR29" s="46"/>
    </row>
    <row r="30" spans="1:44" ht="15.95" customHeight="1" x14ac:dyDescent="0.25">
      <c r="A30" s="54"/>
      <c r="C30" s="20" t="s">
        <v>181</v>
      </c>
      <c r="D30" s="18"/>
      <c r="E30" s="41"/>
      <c r="F30" s="41"/>
      <c r="G30" s="19">
        <v>2</v>
      </c>
      <c r="H30" s="43">
        <v>1</v>
      </c>
      <c r="I30" s="41" t="s">
        <v>47</v>
      </c>
      <c r="J30" s="41"/>
      <c r="K30" s="41"/>
      <c r="L30" s="41" t="s">
        <v>440</v>
      </c>
      <c r="M30" s="41"/>
      <c r="N30" s="41"/>
      <c r="O30" s="41"/>
      <c r="Q30" s="54"/>
      <c r="R30" s="54"/>
      <c r="S30" s="94">
        <v>8.5</v>
      </c>
      <c r="T30" s="41" t="s">
        <v>143</v>
      </c>
      <c r="U30" s="41"/>
      <c r="V30" s="41"/>
      <c r="W30" s="41"/>
      <c r="X30" s="43">
        <v>10</v>
      </c>
      <c r="Y30" s="41" t="s">
        <v>177</v>
      </c>
      <c r="Z30" s="58">
        <v>7</v>
      </c>
      <c r="AA30" s="93">
        <v>5</v>
      </c>
      <c r="AB30" s="93">
        <v>2</v>
      </c>
      <c r="AC30" s="58">
        <f t="shared" si="12"/>
        <v>7</v>
      </c>
      <c r="AD30" s="93">
        <v>0</v>
      </c>
      <c r="AE30" s="27"/>
      <c r="AF30" s="94">
        <v>7</v>
      </c>
      <c r="AG30" s="47" t="s">
        <v>188</v>
      </c>
      <c r="AH30" s="47"/>
      <c r="AI30" s="47"/>
      <c r="AJ30" s="64"/>
      <c r="AK30" s="48">
        <v>28</v>
      </c>
      <c r="AL30" s="47" t="s">
        <v>308</v>
      </c>
      <c r="AM30" s="58">
        <v>9</v>
      </c>
      <c r="AN30" s="93">
        <v>1</v>
      </c>
      <c r="AO30" s="93">
        <v>7</v>
      </c>
      <c r="AP30" s="58">
        <f t="shared" si="14"/>
        <v>8</v>
      </c>
      <c r="AQ30" s="93">
        <v>0</v>
      </c>
      <c r="AR30" s="46"/>
    </row>
    <row r="31" spans="1:44" ht="15.95" customHeight="1" x14ac:dyDescent="0.25">
      <c r="A31" s="54"/>
      <c r="B31" s="43" t="s">
        <v>36</v>
      </c>
      <c r="C31" s="65"/>
      <c r="D31" s="65" t="s">
        <v>190</v>
      </c>
      <c r="E31" s="18"/>
      <c r="F31" s="18"/>
      <c r="G31" s="18"/>
      <c r="H31" s="43">
        <v>2</v>
      </c>
      <c r="I31" s="41" t="s">
        <v>388</v>
      </c>
      <c r="J31" s="41"/>
      <c r="K31" s="41"/>
      <c r="L31" s="41" t="s">
        <v>455</v>
      </c>
      <c r="M31" s="41"/>
      <c r="N31" s="41"/>
      <c r="O31" s="41"/>
      <c r="P31" s="41"/>
      <c r="Q31" s="54"/>
      <c r="R31" s="54"/>
      <c r="S31" s="94">
        <v>7.5</v>
      </c>
      <c r="T31" s="41" t="s">
        <v>90</v>
      </c>
      <c r="U31" s="41"/>
      <c r="V31" s="41"/>
      <c r="W31" s="41"/>
      <c r="X31" s="43">
        <v>4</v>
      </c>
      <c r="Y31" s="41" t="s">
        <v>177</v>
      </c>
      <c r="Z31" s="58">
        <v>8</v>
      </c>
      <c r="AA31" s="93">
        <v>3</v>
      </c>
      <c r="AB31" s="93">
        <v>3</v>
      </c>
      <c r="AC31" s="58">
        <f t="shared" si="12"/>
        <v>6</v>
      </c>
      <c r="AD31" s="93">
        <v>0</v>
      </c>
      <c r="AE31" s="27"/>
      <c r="AF31" s="94">
        <v>6</v>
      </c>
      <c r="AG31" s="47" t="s">
        <v>81</v>
      </c>
      <c r="AH31" s="47"/>
      <c r="AI31" s="47"/>
      <c r="AJ31" s="64"/>
      <c r="AK31" s="48">
        <v>3</v>
      </c>
      <c r="AL31" s="47" t="s">
        <v>308</v>
      </c>
      <c r="AM31" s="58">
        <v>6</v>
      </c>
      <c r="AN31" s="93">
        <v>0</v>
      </c>
      <c r="AO31" s="93">
        <v>7</v>
      </c>
      <c r="AP31" s="58">
        <f t="shared" si="14"/>
        <v>7</v>
      </c>
      <c r="AQ31" s="93">
        <v>0</v>
      </c>
      <c r="AR31" s="46"/>
    </row>
    <row r="32" spans="1:44" ht="15.95" customHeight="1" x14ac:dyDescent="0.25">
      <c r="A32" s="54"/>
      <c r="B32" s="4"/>
      <c r="C32" s="4"/>
      <c r="D32" s="4"/>
      <c r="E32" s="4"/>
      <c r="F32" s="4"/>
      <c r="G32" s="4"/>
      <c r="H32" s="4"/>
      <c r="I32" s="7"/>
      <c r="J32" s="7"/>
      <c r="K32" s="7"/>
      <c r="L32" s="7"/>
      <c r="M32" s="7"/>
      <c r="N32" s="7"/>
      <c r="O32" s="7"/>
      <c r="P32" s="7"/>
      <c r="Q32" s="54"/>
      <c r="R32" s="54"/>
      <c r="S32" s="94">
        <v>7</v>
      </c>
      <c r="T32" s="41" t="s">
        <v>114</v>
      </c>
      <c r="U32" s="41"/>
      <c r="V32" s="41"/>
      <c r="W32" s="41"/>
      <c r="X32" s="43">
        <v>6</v>
      </c>
      <c r="Y32" s="41" t="s">
        <v>177</v>
      </c>
      <c r="Z32" s="58">
        <v>7</v>
      </c>
      <c r="AA32" s="93">
        <v>2</v>
      </c>
      <c r="AB32" s="93">
        <v>2</v>
      </c>
      <c r="AC32" s="58">
        <f t="shared" si="12"/>
        <v>4</v>
      </c>
      <c r="AD32" s="93">
        <v>0</v>
      </c>
      <c r="AE32" s="27"/>
      <c r="AF32" s="94">
        <v>7</v>
      </c>
      <c r="AG32" s="47" t="s">
        <v>157</v>
      </c>
      <c r="AH32" s="47"/>
      <c r="AI32" s="47"/>
      <c r="AJ32" s="64"/>
      <c r="AK32" s="48">
        <v>86</v>
      </c>
      <c r="AL32" s="47" t="s">
        <v>308</v>
      </c>
      <c r="AM32" s="58">
        <v>9</v>
      </c>
      <c r="AN32" s="93">
        <v>3</v>
      </c>
      <c r="AO32" s="93">
        <v>1</v>
      </c>
      <c r="AP32" s="58">
        <f t="shared" si="14"/>
        <v>4</v>
      </c>
      <c r="AQ32" s="93">
        <v>2</v>
      </c>
      <c r="AR32" s="46"/>
    </row>
    <row r="33" spans="1:44" ht="15.95" customHeight="1" x14ac:dyDescent="0.25">
      <c r="A33" s="54" t="s">
        <v>74</v>
      </c>
      <c r="B33" s="50" t="s">
        <v>77</v>
      </c>
      <c r="C33" s="20" t="s">
        <v>124</v>
      </c>
      <c r="D33" s="18"/>
      <c r="E33" s="18"/>
      <c r="F33" s="61"/>
      <c r="G33" s="19">
        <v>2</v>
      </c>
      <c r="H33" s="43">
        <v>2</v>
      </c>
      <c r="I33" s="41" t="s">
        <v>377</v>
      </c>
      <c r="J33" s="41"/>
      <c r="K33" s="41"/>
      <c r="L33" s="41" t="s">
        <v>448</v>
      </c>
      <c r="M33" s="41"/>
      <c r="N33" s="41"/>
      <c r="O33" s="41"/>
      <c r="P33" s="41"/>
      <c r="Q33" s="54"/>
      <c r="R33" s="54"/>
      <c r="S33" s="94">
        <v>8</v>
      </c>
      <c r="T33" s="41" t="s">
        <v>76</v>
      </c>
      <c r="U33" s="41"/>
      <c r="V33" s="41"/>
      <c r="W33" s="41"/>
      <c r="X33" s="43">
        <v>5</v>
      </c>
      <c r="Y33" s="41" t="s">
        <v>177</v>
      </c>
      <c r="Z33" s="58">
        <v>8</v>
      </c>
      <c r="AA33" s="93">
        <v>1</v>
      </c>
      <c r="AB33" s="93">
        <v>2</v>
      </c>
      <c r="AC33" s="58">
        <f t="shared" si="12"/>
        <v>3</v>
      </c>
      <c r="AD33" s="93">
        <v>0</v>
      </c>
      <c r="AE33" s="27"/>
      <c r="AF33" s="94">
        <v>6.5</v>
      </c>
      <c r="AG33" s="47" t="s">
        <v>48</v>
      </c>
      <c r="AH33" s="47"/>
      <c r="AI33" s="47"/>
      <c r="AJ33" s="64"/>
      <c r="AK33" s="48">
        <v>66</v>
      </c>
      <c r="AL33" s="47" t="s">
        <v>308</v>
      </c>
      <c r="AM33" s="58">
        <v>6</v>
      </c>
      <c r="AN33" s="93">
        <v>1</v>
      </c>
      <c r="AO33" s="93">
        <v>3</v>
      </c>
      <c r="AP33" s="58">
        <f t="shared" si="14"/>
        <v>4</v>
      </c>
      <c r="AQ33" s="93">
        <v>0</v>
      </c>
      <c r="AR33" s="46"/>
    </row>
    <row r="34" spans="1:44" ht="15.95" customHeight="1" x14ac:dyDescent="0.25">
      <c r="A34" s="54"/>
      <c r="B34" s="48" t="s">
        <v>36</v>
      </c>
      <c r="C34" s="41"/>
      <c r="D34" s="41" t="s">
        <v>190</v>
      </c>
      <c r="E34" s="41"/>
      <c r="F34" s="18"/>
      <c r="G34" s="18"/>
      <c r="H34" s="43">
        <v>2</v>
      </c>
      <c r="I34" s="41" t="s">
        <v>377</v>
      </c>
      <c r="J34" s="18"/>
      <c r="K34" s="18"/>
      <c r="L34" s="41" t="s">
        <v>449</v>
      </c>
      <c r="M34" s="41"/>
      <c r="N34" s="41"/>
      <c r="O34" s="41"/>
      <c r="P34" s="41"/>
      <c r="Q34" s="54"/>
      <c r="R34" s="54"/>
      <c r="S34" s="94">
        <v>7</v>
      </c>
      <c r="T34" s="41" t="s">
        <v>118</v>
      </c>
      <c r="U34" s="41"/>
      <c r="V34" s="41"/>
      <c r="W34" s="41"/>
      <c r="X34" s="43">
        <v>55</v>
      </c>
      <c r="Y34" s="41" t="s">
        <v>177</v>
      </c>
      <c r="Z34" s="58">
        <v>4</v>
      </c>
      <c r="AA34" s="93">
        <v>0</v>
      </c>
      <c r="AB34" s="93">
        <v>2</v>
      </c>
      <c r="AC34" s="58">
        <f t="shared" si="12"/>
        <v>2</v>
      </c>
      <c r="AD34" s="93">
        <v>0</v>
      </c>
      <c r="AE34" s="27"/>
      <c r="AF34" s="94">
        <v>7.5</v>
      </c>
      <c r="AG34" s="47" t="s">
        <v>42</v>
      </c>
      <c r="AH34" s="47"/>
      <c r="AI34" s="47"/>
      <c r="AJ34" s="64"/>
      <c r="AK34" s="48">
        <v>7</v>
      </c>
      <c r="AL34" s="47" t="s">
        <v>308</v>
      </c>
      <c r="AM34" s="58">
        <v>8</v>
      </c>
      <c r="AN34" s="93">
        <v>1</v>
      </c>
      <c r="AO34" s="93">
        <v>3</v>
      </c>
      <c r="AP34" s="58">
        <f t="shared" si="14"/>
        <v>4</v>
      </c>
      <c r="AQ34" s="93">
        <v>0</v>
      </c>
      <c r="AR34" s="46"/>
    </row>
    <row r="35" spans="1:44" ht="15.95" customHeight="1" x14ac:dyDescent="0.25">
      <c r="A35" s="54"/>
      <c r="C35" s="18"/>
      <c r="D35" s="41"/>
      <c r="E35" s="41"/>
      <c r="F35" s="18"/>
      <c r="G35" s="18"/>
      <c r="H35" s="43"/>
      <c r="I35" s="41"/>
      <c r="J35" s="18"/>
      <c r="K35" s="18"/>
      <c r="L35" s="41"/>
      <c r="M35" s="41"/>
      <c r="N35" s="41"/>
      <c r="O35" s="41"/>
      <c r="P35" s="41"/>
      <c r="Q35" s="54"/>
      <c r="R35" s="54"/>
      <c r="S35" s="94">
        <v>6</v>
      </c>
      <c r="T35" s="41" t="s">
        <v>187</v>
      </c>
      <c r="U35" s="41"/>
      <c r="V35" s="41"/>
      <c r="W35" s="41"/>
      <c r="X35" s="43">
        <v>8</v>
      </c>
      <c r="Y35" s="41" t="s">
        <v>177</v>
      </c>
      <c r="Z35" s="58">
        <v>7</v>
      </c>
      <c r="AA35" s="93">
        <v>1</v>
      </c>
      <c r="AB35" s="93">
        <v>0</v>
      </c>
      <c r="AC35" s="58">
        <f t="shared" si="12"/>
        <v>1</v>
      </c>
      <c r="AD35" s="93">
        <v>0</v>
      </c>
      <c r="AE35" s="27"/>
      <c r="AF35" s="94">
        <v>8</v>
      </c>
      <c r="AG35" s="47" t="s">
        <v>136</v>
      </c>
      <c r="AH35" s="47"/>
      <c r="AI35" s="47"/>
      <c r="AJ35" s="64"/>
      <c r="AK35" s="48">
        <v>2</v>
      </c>
      <c r="AL35" s="47" t="s">
        <v>308</v>
      </c>
      <c r="AM35" s="58">
        <v>6</v>
      </c>
      <c r="AN35" s="93">
        <v>2</v>
      </c>
      <c r="AO35" s="93">
        <v>0</v>
      </c>
      <c r="AP35" s="58">
        <f t="shared" si="14"/>
        <v>2</v>
      </c>
      <c r="AQ35" s="93">
        <v>0</v>
      </c>
      <c r="AR35" s="46"/>
    </row>
    <row r="36" spans="1:44" ht="15.95" customHeight="1" x14ac:dyDescent="0.25">
      <c r="A36" s="54"/>
      <c r="B36" s="18"/>
      <c r="C36" s="20" t="s">
        <v>183</v>
      </c>
      <c r="D36" s="97"/>
      <c r="E36" s="41"/>
      <c r="F36" s="41"/>
      <c r="G36" s="19">
        <v>5</v>
      </c>
      <c r="H36" s="43">
        <v>1</v>
      </c>
      <c r="I36" s="41" t="s">
        <v>43</v>
      </c>
      <c r="J36" s="18"/>
      <c r="K36" s="18"/>
      <c r="L36" s="41" t="s">
        <v>73</v>
      </c>
      <c r="M36" s="41"/>
      <c r="N36" s="41"/>
      <c r="O36" s="41"/>
      <c r="P36" s="41"/>
      <c r="Q36" s="54"/>
      <c r="R36" s="54"/>
      <c r="S36" s="94">
        <v>6</v>
      </c>
      <c r="T36" s="41" t="s">
        <v>140</v>
      </c>
      <c r="U36" s="41"/>
      <c r="V36" s="41"/>
      <c r="W36" s="41"/>
      <c r="X36" s="43">
        <v>13</v>
      </c>
      <c r="Y36" s="41" t="s">
        <v>177</v>
      </c>
      <c r="Z36" s="58">
        <v>8</v>
      </c>
      <c r="AA36" s="93">
        <v>0</v>
      </c>
      <c r="AB36" s="93">
        <v>1</v>
      </c>
      <c r="AC36" s="58">
        <f t="shared" si="12"/>
        <v>1</v>
      </c>
      <c r="AD36" s="93">
        <v>2</v>
      </c>
      <c r="AE36" s="27"/>
      <c r="AF36" s="94">
        <v>7.5</v>
      </c>
      <c r="AG36" s="47" t="s">
        <v>115</v>
      </c>
      <c r="AH36" s="47"/>
      <c r="AI36" s="47"/>
      <c r="AJ36" s="64"/>
      <c r="AK36" s="48">
        <v>4</v>
      </c>
      <c r="AL36" s="47" t="s">
        <v>308</v>
      </c>
      <c r="AM36" s="58">
        <v>9</v>
      </c>
      <c r="AN36" s="93">
        <v>0</v>
      </c>
      <c r="AO36" s="93">
        <v>1</v>
      </c>
      <c r="AP36" s="58">
        <f t="shared" si="14"/>
        <v>1</v>
      </c>
      <c r="AQ36" s="93">
        <v>0</v>
      </c>
      <c r="AR36" s="46"/>
    </row>
    <row r="37" spans="1:44" ht="15.95" customHeight="1" x14ac:dyDescent="0.25">
      <c r="A37" s="54"/>
      <c r="B37" s="43" t="s">
        <v>36</v>
      </c>
      <c r="C37" s="65"/>
      <c r="D37" s="65" t="s">
        <v>190</v>
      </c>
      <c r="E37" s="18"/>
      <c r="F37" s="18"/>
      <c r="G37" s="18"/>
      <c r="H37" s="43">
        <v>1</v>
      </c>
      <c r="I37" s="41" t="s">
        <v>167</v>
      </c>
      <c r="J37" s="18"/>
      <c r="K37" s="18"/>
      <c r="L37" s="41" t="s">
        <v>139</v>
      </c>
      <c r="M37" s="41"/>
      <c r="N37" s="41"/>
      <c r="O37" s="41"/>
      <c r="P37" s="41"/>
      <c r="Q37" s="54"/>
      <c r="R37" s="54"/>
      <c r="S37" s="94">
        <v>7.5</v>
      </c>
      <c r="T37" s="41" t="s">
        <v>46</v>
      </c>
      <c r="U37" s="41"/>
      <c r="V37" s="41"/>
      <c r="W37" s="41"/>
      <c r="X37" s="43">
        <v>7</v>
      </c>
      <c r="Y37" s="41" t="s">
        <v>177</v>
      </c>
      <c r="Z37" s="58">
        <v>9</v>
      </c>
      <c r="AA37" s="93">
        <v>0</v>
      </c>
      <c r="AB37" s="93">
        <v>1</v>
      </c>
      <c r="AC37" s="58">
        <f t="shared" si="12"/>
        <v>1</v>
      </c>
      <c r="AD37" s="93">
        <v>6</v>
      </c>
      <c r="AE37" s="27"/>
      <c r="AF37" s="94">
        <v>6.5</v>
      </c>
      <c r="AG37" s="47" t="s">
        <v>62</v>
      </c>
      <c r="AH37" s="47"/>
      <c r="AI37" s="47"/>
      <c r="AJ37" s="64"/>
      <c r="AK37" s="48">
        <v>55</v>
      </c>
      <c r="AL37" s="47" t="s">
        <v>308</v>
      </c>
      <c r="AM37" s="58">
        <v>8</v>
      </c>
      <c r="AN37" s="93">
        <v>0</v>
      </c>
      <c r="AO37" s="93">
        <v>1</v>
      </c>
      <c r="AP37" s="58">
        <f t="shared" si="14"/>
        <v>1</v>
      </c>
      <c r="AQ37" s="93">
        <v>2</v>
      </c>
      <c r="AR37" s="46"/>
    </row>
    <row r="38" spans="1:44" ht="15.95" customHeight="1" thickBot="1" x14ac:dyDescent="0.3">
      <c r="A38" s="54"/>
      <c r="C38" s="18"/>
      <c r="D38" s="18"/>
      <c r="E38" s="18"/>
      <c r="H38" s="43">
        <v>1</v>
      </c>
      <c r="I38" s="41" t="s">
        <v>166</v>
      </c>
      <c r="L38" s="41" t="s">
        <v>450</v>
      </c>
      <c r="M38" s="41"/>
      <c r="N38" s="41"/>
      <c r="O38" s="41"/>
      <c r="P38" s="41"/>
      <c r="Q38" s="54"/>
      <c r="R38" s="54"/>
      <c r="S38" s="33" t="s">
        <v>174</v>
      </c>
      <c r="T38" s="33"/>
      <c r="U38" s="33"/>
      <c r="V38" s="33"/>
      <c r="W38" s="33"/>
      <c r="X38" s="33"/>
      <c r="Y38" s="33"/>
      <c r="Z38" s="56">
        <f>SUM(Z27:Z37)</f>
        <v>90</v>
      </c>
      <c r="AA38" s="56">
        <f t="shared" ref="AA38" si="15">SUM(AA27:AA37)</f>
        <v>21</v>
      </c>
      <c r="AB38" s="56">
        <f>SUM(AB27:AB37)+SUMIF($Y$3:$Y$10,"SotF",$AH$3:$AH$10)</f>
        <v>31</v>
      </c>
      <c r="AC38" s="56">
        <f>+AB38+AA38</f>
        <v>52</v>
      </c>
      <c r="AD38" s="56">
        <f>SUM(AD27:AD37)+SUMIF($Y$3:$Y$10,"SotF",$AG$3:$AG$10)</f>
        <v>10</v>
      </c>
      <c r="AE38" s="27"/>
      <c r="AF38" s="33" t="s">
        <v>50</v>
      </c>
      <c r="AG38" s="33"/>
      <c r="AH38" s="33"/>
      <c r="AI38" s="33"/>
      <c r="AJ38" s="33"/>
      <c r="AK38" s="33"/>
      <c r="AL38" s="33"/>
      <c r="AM38" s="56">
        <f>SUM(AM27:AM37)</f>
        <v>89</v>
      </c>
      <c r="AN38" s="56">
        <f t="shared" ref="AN38" si="16">SUM(AN27:AN37)</f>
        <v>28</v>
      </c>
      <c r="AO38" s="56">
        <f>SUM(AO27:AO37)+SUMIF($Y$3:$Y$10,"State Farm",$AH$3:$AH$10)</f>
        <v>39</v>
      </c>
      <c r="AP38" s="56">
        <f>+AO38+AN38</f>
        <v>67</v>
      </c>
      <c r="AQ38" s="56">
        <f>SUM(AQ27:AQ37)+SUMIF($Y$3:$Y$10,"State Farm",$AG$3:$AG$10)</f>
        <v>8</v>
      </c>
      <c r="AR38" s="46"/>
    </row>
    <row r="39" spans="1:44" ht="15.95" customHeight="1" x14ac:dyDescent="0.25">
      <c r="A39" s="54"/>
      <c r="H39" s="43">
        <v>1</v>
      </c>
      <c r="I39" s="41" t="s">
        <v>73</v>
      </c>
      <c r="L39" s="41" t="s">
        <v>43</v>
      </c>
      <c r="M39" s="41"/>
      <c r="N39" s="41"/>
      <c r="O39" s="41"/>
      <c r="P39" s="41"/>
      <c r="Q39" s="54"/>
      <c r="R39" s="54"/>
      <c r="S39" s="34" t="s">
        <v>53</v>
      </c>
      <c r="T39" s="34"/>
      <c r="U39" s="34"/>
      <c r="V39" s="34"/>
      <c r="W39" s="34"/>
      <c r="X39" s="32" t="s">
        <v>54</v>
      </c>
      <c r="Z39" s="68">
        <v>18</v>
      </c>
      <c r="AA39" s="31">
        <v>5</v>
      </c>
      <c r="AB39" s="31">
        <v>4</v>
      </c>
      <c r="AC39" s="68">
        <f t="shared" ref="AC39" si="17">+AA39+AB39</f>
        <v>9</v>
      </c>
      <c r="AD39" s="31">
        <v>8</v>
      </c>
      <c r="AE39" s="27"/>
      <c r="AF39" s="35" t="s">
        <v>86</v>
      </c>
      <c r="AG39" s="35"/>
      <c r="AH39" s="35"/>
      <c r="AI39" s="35"/>
      <c r="AJ39" s="35"/>
      <c r="AK39" s="32" t="s">
        <v>87</v>
      </c>
      <c r="AM39" s="68">
        <v>14</v>
      </c>
      <c r="AN39" s="31">
        <v>3</v>
      </c>
      <c r="AO39" s="31">
        <v>6</v>
      </c>
      <c r="AP39" s="68">
        <f t="shared" ref="AP39" si="18">+AN39+AO39</f>
        <v>9</v>
      </c>
      <c r="AQ39" s="31">
        <v>0</v>
      </c>
      <c r="AR39" s="46"/>
    </row>
    <row r="40" spans="1:44" ht="15.95" customHeight="1" x14ac:dyDescent="0.25">
      <c r="A40" s="54"/>
      <c r="H40" s="43">
        <v>2</v>
      </c>
      <c r="I40" s="41" t="s">
        <v>137</v>
      </c>
      <c r="L40" s="41" t="s">
        <v>59</v>
      </c>
      <c r="M40" s="41"/>
      <c r="N40" s="41"/>
      <c r="O40" s="41"/>
      <c r="P40" s="41"/>
      <c r="Q40" s="54"/>
      <c r="R40" s="54"/>
      <c r="S40" s="94">
        <v>9.5</v>
      </c>
      <c r="T40" s="47" t="s">
        <v>166</v>
      </c>
      <c r="U40" s="47"/>
      <c r="V40" s="47"/>
      <c r="W40" s="47"/>
      <c r="X40" s="48">
        <v>9</v>
      </c>
      <c r="Y40" s="47" t="s">
        <v>307</v>
      </c>
      <c r="Z40" s="58">
        <v>9</v>
      </c>
      <c r="AA40" s="93">
        <v>14</v>
      </c>
      <c r="AB40" s="93">
        <v>8</v>
      </c>
      <c r="AC40" s="58">
        <f t="shared" ref="AC40:AC49" si="19">+AA40+AB40</f>
        <v>22</v>
      </c>
      <c r="AD40" s="93">
        <v>0</v>
      </c>
      <c r="AE40" s="27"/>
      <c r="AF40" s="94">
        <v>9.5</v>
      </c>
      <c r="AG40" s="47" t="s">
        <v>71</v>
      </c>
      <c r="AH40" s="47"/>
      <c r="AI40" s="47"/>
      <c r="AJ40" s="64"/>
      <c r="AK40" s="48">
        <v>10</v>
      </c>
      <c r="AL40" s="47" t="s">
        <v>17</v>
      </c>
      <c r="AM40" s="58">
        <v>8</v>
      </c>
      <c r="AN40" s="93">
        <v>10</v>
      </c>
      <c r="AO40" s="93">
        <v>6</v>
      </c>
      <c r="AP40" s="58">
        <f t="shared" ref="AP40:AP49" si="20">+AN40+AO40</f>
        <v>16</v>
      </c>
      <c r="AQ40" s="93">
        <v>4</v>
      </c>
      <c r="AR40" s="46"/>
    </row>
    <row r="41" spans="1:44" ht="15.95" customHeight="1" x14ac:dyDescent="0.25">
      <c r="A41" s="54"/>
      <c r="B41" s="8"/>
      <c r="C41" s="4"/>
      <c r="D41" s="4"/>
      <c r="E41" s="4"/>
      <c r="F41" s="4"/>
      <c r="G41" s="4"/>
      <c r="H41" s="4"/>
      <c r="I41" s="4"/>
      <c r="J41" s="7"/>
      <c r="K41" s="7"/>
      <c r="L41" s="7"/>
      <c r="M41" s="7"/>
      <c r="N41" s="7"/>
      <c r="O41" s="7"/>
      <c r="P41" s="7"/>
      <c r="Q41" s="54"/>
      <c r="R41" s="54"/>
      <c r="S41" s="94">
        <v>8.5</v>
      </c>
      <c r="T41" s="47" t="s">
        <v>73</v>
      </c>
      <c r="U41" s="47"/>
      <c r="V41" s="47"/>
      <c r="W41" s="47"/>
      <c r="X41" s="48">
        <v>14</v>
      </c>
      <c r="Y41" s="47" t="s">
        <v>307</v>
      </c>
      <c r="Z41" s="58">
        <v>8</v>
      </c>
      <c r="AA41" s="93">
        <v>7</v>
      </c>
      <c r="AB41" s="93">
        <v>5</v>
      </c>
      <c r="AC41" s="58">
        <f t="shared" si="19"/>
        <v>12</v>
      </c>
      <c r="AD41" s="93">
        <v>2</v>
      </c>
      <c r="AE41" s="27"/>
      <c r="AF41" s="94">
        <v>8.5</v>
      </c>
      <c r="AG41" s="47" t="s">
        <v>40</v>
      </c>
      <c r="AH41" s="47"/>
      <c r="AI41" s="47"/>
      <c r="AJ41" s="64"/>
      <c r="AK41" s="48">
        <v>7</v>
      </c>
      <c r="AL41" s="47" t="s">
        <v>17</v>
      </c>
      <c r="AM41" s="58">
        <v>8</v>
      </c>
      <c r="AN41" s="93">
        <v>5</v>
      </c>
      <c r="AO41" s="93">
        <v>10</v>
      </c>
      <c r="AP41" s="58">
        <f t="shared" si="20"/>
        <v>15</v>
      </c>
      <c r="AQ41" s="93">
        <v>0</v>
      </c>
      <c r="AR41" s="46"/>
    </row>
    <row r="42" spans="1:44" ht="15.95" customHeight="1" x14ac:dyDescent="0.25">
      <c r="A42" s="54"/>
      <c r="B42" s="50" t="s">
        <v>93</v>
      </c>
      <c r="C42" s="20" t="s">
        <v>185</v>
      </c>
      <c r="D42" s="18"/>
      <c r="E42" s="42"/>
      <c r="F42" s="42"/>
      <c r="G42" s="19">
        <v>2</v>
      </c>
      <c r="H42" s="43">
        <v>2</v>
      </c>
      <c r="I42" s="41" t="s">
        <v>158</v>
      </c>
      <c r="J42" s="41"/>
      <c r="K42" s="41"/>
      <c r="L42" s="41" t="s">
        <v>451</v>
      </c>
      <c r="M42" s="41"/>
      <c r="N42" s="41"/>
      <c r="O42" s="41"/>
      <c r="P42" s="41"/>
      <c r="Q42" s="54"/>
      <c r="R42" s="54"/>
      <c r="S42" s="94">
        <v>7.5</v>
      </c>
      <c r="T42" s="47" t="s">
        <v>43</v>
      </c>
      <c r="U42" s="47"/>
      <c r="V42" s="47"/>
      <c r="W42" s="47"/>
      <c r="X42" s="48">
        <v>27</v>
      </c>
      <c r="Y42" s="47" t="s">
        <v>307</v>
      </c>
      <c r="Z42" s="58">
        <v>8</v>
      </c>
      <c r="AA42" s="93">
        <v>3</v>
      </c>
      <c r="AB42" s="93">
        <v>6</v>
      </c>
      <c r="AC42" s="58">
        <f t="shared" si="19"/>
        <v>9</v>
      </c>
      <c r="AD42" s="93">
        <v>0</v>
      </c>
      <c r="AE42" s="27"/>
      <c r="AF42" s="94">
        <v>8</v>
      </c>
      <c r="AG42" s="47" t="s">
        <v>45</v>
      </c>
      <c r="AH42" s="47"/>
      <c r="AI42" s="47"/>
      <c r="AJ42" s="64"/>
      <c r="AK42" s="48">
        <v>4</v>
      </c>
      <c r="AL42" s="47" t="s">
        <v>17</v>
      </c>
      <c r="AM42" s="58">
        <v>7</v>
      </c>
      <c r="AN42" s="93">
        <v>1</v>
      </c>
      <c r="AO42" s="93">
        <v>2</v>
      </c>
      <c r="AP42" s="58">
        <f t="shared" si="20"/>
        <v>3</v>
      </c>
      <c r="AQ42" s="93">
        <v>0</v>
      </c>
      <c r="AR42" s="46"/>
    </row>
    <row r="43" spans="1:44" ht="15.95" customHeight="1" x14ac:dyDescent="0.25">
      <c r="A43" s="54"/>
      <c r="B43" s="48" t="s">
        <v>36</v>
      </c>
      <c r="C43" s="65"/>
      <c r="D43" s="65" t="s">
        <v>190</v>
      </c>
      <c r="E43" s="65"/>
      <c r="F43" s="18"/>
      <c r="G43" s="18"/>
      <c r="H43" s="43">
        <v>2</v>
      </c>
      <c r="I43" s="41" t="s">
        <v>158</v>
      </c>
      <c r="J43" s="41"/>
      <c r="K43" s="41"/>
      <c r="L43" s="41" t="s">
        <v>439</v>
      </c>
      <c r="M43" s="41"/>
      <c r="N43" s="41"/>
      <c r="O43" s="41"/>
      <c r="P43" s="41"/>
      <c r="Q43" s="54"/>
      <c r="R43" s="54"/>
      <c r="S43" s="94">
        <v>8</v>
      </c>
      <c r="T43" s="47" t="s">
        <v>137</v>
      </c>
      <c r="U43" s="47"/>
      <c r="V43" s="47"/>
      <c r="W43" s="47"/>
      <c r="X43" s="48">
        <v>18</v>
      </c>
      <c r="Y43" s="47" t="s">
        <v>307</v>
      </c>
      <c r="Z43" s="58">
        <v>7</v>
      </c>
      <c r="AA43" s="93">
        <v>3</v>
      </c>
      <c r="AB43" s="93">
        <v>3</v>
      </c>
      <c r="AC43" s="58">
        <f t="shared" si="19"/>
        <v>6</v>
      </c>
      <c r="AD43" s="93">
        <v>2</v>
      </c>
      <c r="AE43" s="27"/>
      <c r="AF43" s="94">
        <v>7.5</v>
      </c>
      <c r="AG43" s="47" t="s">
        <v>89</v>
      </c>
      <c r="AH43" s="47"/>
      <c r="AI43" s="47"/>
      <c r="AJ43" s="64"/>
      <c r="AK43" s="48">
        <v>11</v>
      </c>
      <c r="AL43" s="47" t="s">
        <v>17</v>
      </c>
      <c r="AM43" s="58">
        <v>9</v>
      </c>
      <c r="AN43" s="93">
        <v>1</v>
      </c>
      <c r="AO43" s="93">
        <v>2</v>
      </c>
      <c r="AP43" s="58">
        <f t="shared" si="20"/>
        <v>3</v>
      </c>
      <c r="AQ43" s="93">
        <v>0</v>
      </c>
      <c r="AR43" s="46"/>
    </row>
    <row r="44" spans="1:44" ht="15.95" customHeight="1" x14ac:dyDescent="0.25">
      <c r="A44" s="54"/>
      <c r="C44" s="18"/>
      <c r="D44" s="18"/>
      <c r="E44" s="18"/>
      <c r="F44" s="18"/>
      <c r="G44" s="18"/>
      <c r="H44" s="18"/>
      <c r="I44" s="18"/>
      <c r="J44" s="18"/>
      <c r="K44" s="18"/>
      <c r="L44" s="18"/>
      <c r="Q44" s="54"/>
      <c r="R44" s="54"/>
      <c r="S44" s="94">
        <v>7</v>
      </c>
      <c r="T44" s="47" t="s">
        <v>167</v>
      </c>
      <c r="U44" s="47"/>
      <c r="V44" s="47"/>
      <c r="W44" s="47"/>
      <c r="X44" s="48">
        <v>8</v>
      </c>
      <c r="Y44" s="47" t="s">
        <v>307</v>
      </c>
      <c r="Z44" s="58">
        <v>7</v>
      </c>
      <c r="AA44" s="93">
        <v>2</v>
      </c>
      <c r="AB44" s="93">
        <v>4</v>
      </c>
      <c r="AC44" s="58">
        <f t="shared" si="19"/>
        <v>6</v>
      </c>
      <c r="AD44" s="93">
        <v>0</v>
      </c>
      <c r="AE44" s="27"/>
      <c r="AF44" s="94">
        <v>6.5</v>
      </c>
      <c r="AG44" s="47" t="s">
        <v>95</v>
      </c>
      <c r="AH44" s="47"/>
      <c r="AI44" s="47"/>
      <c r="AJ44" s="64"/>
      <c r="AK44" s="48">
        <v>14</v>
      </c>
      <c r="AL44" s="47" t="s">
        <v>17</v>
      </c>
      <c r="AM44" s="58">
        <v>7</v>
      </c>
      <c r="AN44" s="93">
        <v>0</v>
      </c>
      <c r="AO44" s="93">
        <v>3</v>
      </c>
      <c r="AP44" s="58">
        <f t="shared" si="20"/>
        <v>3</v>
      </c>
      <c r="AQ44" s="93">
        <v>0</v>
      </c>
      <c r="AR44" s="46"/>
    </row>
    <row r="45" spans="1:44" ht="15.95" customHeight="1" x14ac:dyDescent="0.25">
      <c r="A45" s="54"/>
      <c r="B45" s="26"/>
      <c r="C45" s="20" t="s">
        <v>182</v>
      </c>
      <c r="D45" s="65"/>
      <c r="E45" s="18"/>
      <c r="F45" s="42"/>
      <c r="G45" s="19">
        <v>2</v>
      </c>
      <c r="H45" s="43">
        <v>1</v>
      </c>
      <c r="I45" s="41" t="s">
        <v>150</v>
      </c>
      <c r="J45" s="18"/>
      <c r="K45" s="18"/>
      <c r="L45" s="41" t="s">
        <v>438</v>
      </c>
      <c r="Q45" s="54"/>
      <c r="R45" s="54"/>
      <c r="S45" s="94">
        <v>6</v>
      </c>
      <c r="T45" s="47" t="s">
        <v>67</v>
      </c>
      <c r="U45" s="47"/>
      <c r="V45" s="47"/>
      <c r="W45" s="47"/>
      <c r="X45" s="48">
        <v>3</v>
      </c>
      <c r="Y45" s="47" t="s">
        <v>307</v>
      </c>
      <c r="Z45" s="58">
        <v>5</v>
      </c>
      <c r="AA45" s="93">
        <v>0</v>
      </c>
      <c r="AB45" s="93">
        <v>5</v>
      </c>
      <c r="AC45" s="58">
        <f t="shared" si="19"/>
        <v>5</v>
      </c>
      <c r="AD45" s="93">
        <v>0</v>
      </c>
      <c r="AE45" s="27"/>
      <c r="AF45" s="94">
        <v>6.5</v>
      </c>
      <c r="AG45" s="47" t="s">
        <v>94</v>
      </c>
      <c r="AH45" s="47"/>
      <c r="AI45" s="47"/>
      <c r="AJ45" s="64"/>
      <c r="AK45" s="48">
        <v>5</v>
      </c>
      <c r="AL45" s="47" t="s">
        <v>17</v>
      </c>
      <c r="AM45" s="58">
        <v>4</v>
      </c>
      <c r="AN45" s="93">
        <v>0</v>
      </c>
      <c r="AO45" s="93">
        <v>2</v>
      </c>
      <c r="AP45" s="58">
        <f t="shared" si="20"/>
        <v>2</v>
      </c>
      <c r="AQ45" s="93">
        <v>0</v>
      </c>
      <c r="AR45" s="46"/>
    </row>
    <row r="46" spans="1:44" ht="15.95" customHeight="1" x14ac:dyDescent="0.25">
      <c r="A46" s="54"/>
      <c r="B46" s="48" t="s">
        <v>36</v>
      </c>
      <c r="C46" s="41"/>
      <c r="D46" s="65" t="s">
        <v>190</v>
      </c>
      <c r="E46" s="41"/>
      <c r="F46" s="41"/>
      <c r="G46" s="19"/>
      <c r="H46" s="43">
        <v>1</v>
      </c>
      <c r="I46" s="41" t="s">
        <v>387</v>
      </c>
      <c r="J46" s="18"/>
      <c r="K46" s="18"/>
      <c r="L46" s="41" t="s">
        <v>150</v>
      </c>
      <c r="M46" s="41"/>
      <c r="N46" s="41"/>
      <c r="O46" s="41"/>
      <c r="P46" s="41"/>
      <c r="Q46" s="54"/>
      <c r="R46" s="54"/>
      <c r="S46" s="94">
        <v>6.5</v>
      </c>
      <c r="T46" s="47" t="s">
        <v>139</v>
      </c>
      <c r="U46" s="47"/>
      <c r="V46" s="47"/>
      <c r="W46" s="47"/>
      <c r="X46" s="48">
        <v>34</v>
      </c>
      <c r="Y46" s="47" t="s">
        <v>307</v>
      </c>
      <c r="Z46" s="58">
        <v>8</v>
      </c>
      <c r="AA46" s="93">
        <v>0</v>
      </c>
      <c r="AB46" s="93">
        <v>5</v>
      </c>
      <c r="AC46" s="58">
        <f t="shared" si="19"/>
        <v>5</v>
      </c>
      <c r="AD46" s="93">
        <v>0</v>
      </c>
      <c r="AE46" s="27"/>
      <c r="AF46" s="94">
        <v>7.5</v>
      </c>
      <c r="AG46" s="47" t="s">
        <v>153</v>
      </c>
      <c r="AH46" s="47"/>
      <c r="AI46" s="47"/>
      <c r="AJ46" s="64"/>
      <c r="AK46" s="48">
        <v>6</v>
      </c>
      <c r="AL46" s="47" t="s">
        <v>17</v>
      </c>
      <c r="AM46" s="58">
        <v>8</v>
      </c>
      <c r="AN46" s="93">
        <v>0</v>
      </c>
      <c r="AO46" s="93">
        <v>2</v>
      </c>
      <c r="AP46" s="58">
        <f t="shared" si="20"/>
        <v>2</v>
      </c>
      <c r="AQ46" s="93">
        <v>4</v>
      </c>
      <c r="AR46" s="46"/>
    </row>
    <row r="47" spans="1:44" ht="15.95" customHeight="1" x14ac:dyDescent="0.25">
      <c r="A47" s="54"/>
      <c r="B47" s="9"/>
      <c r="C47" s="10"/>
      <c r="D47" s="10"/>
      <c r="E47" s="10"/>
      <c r="F47" s="10"/>
      <c r="G47" s="11"/>
      <c r="H47" s="12"/>
      <c r="I47" s="10"/>
      <c r="J47" s="10"/>
      <c r="K47" s="12"/>
      <c r="L47" s="12"/>
      <c r="M47" s="12"/>
      <c r="N47" s="12"/>
      <c r="O47" s="12"/>
      <c r="P47" s="12"/>
      <c r="Q47" s="54"/>
      <c r="R47" s="54"/>
      <c r="S47" s="94">
        <v>7.5</v>
      </c>
      <c r="T47" s="47" t="s">
        <v>59</v>
      </c>
      <c r="U47" s="47"/>
      <c r="V47" s="47"/>
      <c r="W47" s="47"/>
      <c r="X47" s="48">
        <v>4</v>
      </c>
      <c r="Y47" s="47" t="s">
        <v>307</v>
      </c>
      <c r="Z47" s="58">
        <v>7</v>
      </c>
      <c r="AA47" s="93">
        <v>0</v>
      </c>
      <c r="AB47" s="93">
        <v>5</v>
      </c>
      <c r="AC47" s="58">
        <f t="shared" si="19"/>
        <v>5</v>
      </c>
      <c r="AD47" s="93">
        <v>0</v>
      </c>
      <c r="AE47" s="27"/>
      <c r="AF47" s="94">
        <v>7</v>
      </c>
      <c r="AG47" s="47" t="s">
        <v>138</v>
      </c>
      <c r="AH47" s="47"/>
      <c r="AI47" s="47"/>
      <c r="AJ47" s="64"/>
      <c r="AK47" s="48">
        <v>2</v>
      </c>
      <c r="AL47" s="47" t="s">
        <v>17</v>
      </c>
      <c r="AM47" s="58">
        <v>7</v>
      </c>
      <c r="AN47" s="93">
        <v>1</v>
      </c>
      <c r="AO47" s="93">
        <v>0</v>
      </c>
      <c r="AP47" s="58">
        <f t="shared" si="20"/>
        <v>1</v>
      </c>
      <c r="AQ47" s="93">
        <v>2</v>
      </c>
      <c r="AR47" s="46"/>
    </row>
    <row r="48" spans="1:44" ht="15.95" customHeight="1" x14ac:dyDescent="0.25">
      <c r="A48" s="54"/>
      <c r="B48" s="26"/>
      <c r="C48" s="26"/>
      <c r="D48" s="26"/>
      <c r="E48" s="47" t="s">
        <v>211</v>
      </c>
      <c r="F48" s="47"/>
      <c r="G48" s="49">
        <f>SUM(G14:G47)</f>
        <v>23</v>
      </c>
      <c r="H48" s="49"/>
      <c r="I48" s="36"/>
      <c r="J48" s="47" t="s">
        <v>101</v>
      </c>
      <c r="K48" s="36"/>
      <c r="L48" s="49">
        <f>COUNTA(C15:C46)-8</f>
        <v>0</v>
      </c>
      <c r="N48" s="47" t="s">
        <v>132</v>
      </c>
      <c r="O48" s="49">
        <v>0</v>
      </c>
      <c r="P48" s="26"/>
      <c r="Q48" s="54"/>
      <c r="R48" s="54"/>
      <c r="S48" s="94">
        <v>7.5</v>
      </c>
      <c r="T48" s="47" t="s">
        <v>38</v>
      </c>
      <c r="U48" s="47"/>
      <c r="V48" s="47"/>
      <c r="W48" s="47"/>
      <c r="X48" s="48">
        <v>13</v>
      </c>
      <c r="Y48" s="47" t="s">
        <v>307</v>
      </c>
      <c r="Z48" s="58">
        <v>7</v>
      </c>
      <c r="AA48" s="93">
        <v>0</v>
      </c>
      <c r="AB48" s="93">
        <v>4</v>
      </c>
      <c r="AC48" s="58">
        <f t="shared" si="19"/>
        <v>4</v>
      </c>
      <c r="AD48" s="93">
        <v>0</v>
      </c>
      <c r="AE48" s="27"/>
      <c r="AF48" s="94">
        <v>7</v>
      </c>
      <c r="AG48" s="47" t="s">
        <v>98</v>
      </c>
      <c r="AH48" s="47"/>
      <c r="AI48" s="47"/>
      <c r="AJ48" s="64"/>
      <c r="AK48" s="48">
        <v>15</v>
      </c>
      <c r="AL48" s="47" t="s">
        <v>17</v>
      </c>
      <c r="AM48" s="58">
        <v>9</v>
      </c>
      <c r="AN48" s="93">
        <v>0</v>
      </c>
      <c r="AO48" s="93">
        <v>0</v>
      </c>
      <c r="AP48" s="58">
        <f t="shared" si="20"/>
        <v>0</v>
      </c>
      <c r="AQ48" s="93">
        <v>0</v>
      </c>
      <c r="AR48" s="46"/>
    </row>
    <row r="49" spans="1:44" ht="15.95" customHeight="1" x14ac:dyDescent="0.25">
      <c r="A49" s="54"/>
      <c r="E49" s="47" t="s">
        <v>210</v>
      </c>
      <c r="F49" s="47"/>
      <c r="G49" s="49">
        <f>COUNTA(L15:L47)+COUNTIF(L15:L47,"*&amp;*")</f>
        <v>37</v>
      </c>
      <c r="Q49" s="54"/>
      <c r="R49" s="54"/>
      <c r="S49" s="94">
        <v>6</v>
      </c>
      <c r="T49" s="47" t="s">
        <v>362</v>
      </c>
      <c r="U49" s="47"/>
      <c r="V49" s="47"/>
      <c r="W49" s="47"/>
      <c r="X49" s="48">
        <v>5</v>
      </c>
      <c r="Y49" s="47" t="s">
        <v>307</v>
      </c>
      <c r="Z49" s="58">
        <v>4</v>
      </c>
      <c r="AA49" s="93">
        <v>0</v>
      </c>
      <c r="AB49" s="93">
        <v>3</v>
      </c>
      <c r="AC49" s="58">
        <f t="shared" si="19"/>
        <v>3</v>
      </c>
      <c r="AD49" s="93">
        <v>0</v>
      </c>
      <c r="AE49" s="27"/>
      <c r="AF49" s="94">
        <v>6.5</v>
      </c>
      <c r="AG49" s="47" t="s">
        <v>82</v>
      </c>
      <c r="AH49" s="47"/>
      <c r="AI49" s="47"/>
      <c r="AJ49" s="64"/>
      <c r="AK49" s="48">
        <v>3</v>
      </c>
      <c r="AL49" s="47" t="s">
        <v>17</v>
      </c>
      <c r="AM49" s="58">
        <v>8</v>
      </c>
      <c r="AN49" s="93">
        <v>0</v>
      </c>
      <c r="AO49" s="93">
        <v>0</v>
      </c>
      <c r="AP49" s="58">
        <f t="shared" si="20"/>
        <v>0</v>
      </c>
      <c r="AQ49" s="93">
        <v>2</v>
      </c>
      <c r="AR49" s="46"/>
    </row>
    <row r="50" spans="1:44" ht="15.95" customHeight="1" thickBot="1" x14ac:dyDescent="0.3">
      <c r="A50" s="54"/>
      <c r="Q50" s="54"/>
      <c r="R50" s="54"/>
      <c r="S50" s="33" t="s">
        <v>245</v>
      </c>
      <c r="T50" s="33"/>
      <c r="U50" s="33"/>
      <c r="V50" s="33"/>
      <c r="W50" s="33"/>
      <c r="X50" s="33"/>
      <c r="Y50" s="33"/>
      <c r="Z50" s="56">
        <f>SUM(Z39:Z49)</f>
        <v>88</v>
      </c>
      <c r="AA50" s="56">
        <f t="shared" ref="AA50" si="21">SUM(AA39:AA49)</f>
        <v>34</v>
      </c>
      <c r="AB50" s="56">
        <f>SUM(AB39:AB49)+SUMIF($Y$3:$Y$10,"Dive Shop",$AH$3:$AH$10)</f>
        <v>52</v>
      </c>
      <c r="AC50" s="56">
        <f>+AB50+AA50</f>
        <v>86</v>
      </c>
      <c r="AD50" s="56">
        <f>SUM(AD39:AD49)+SUMIF($Y$3:$Y$10,"Dive Shop",$AG$3:$AG$10)</f>
        <v>12</v>
      </c>
      <c r="AE50" s="27"/>
      <c r="AF50" s="33" t="s">
        <v>246</v>
      </c>
      <c r="AG50" s="33"/>
      <c r="AH50" s="33"/>
      <c r="AI50" s="33"/>
      <c r="AJ50" s="33"/>
      <c r="AK50" s="33"/>
      <c r="AL50" s="33"/>
      <c r="AM50" s="56">
        <f>SUM(AM39:AM49)</f>
        <v>89</v>
      </c>
      <c r="AN50" s="56">
        <f t="shared" ref="AN50" si="22">SUM(AN39:AN49)</f>
        <v>21</v>
      </c>
      <c r="AO50" s="56">
        <f>SUM(AO39:AO49)+SUMIF($Y$3:$Y$10,"Bruins",$AH$3:$AH$10)</f>
        <v>33</v>
      </c>
      <c r="AP50" s="56">
        <f>+AO50+AN50</f>
        <v>54</v>
      </c>
      <c r="AQ50" s="56">
        <f>SUM(AQ39:AQ49)+SUMIF($Y$3:$Y$10,"Bruins",$AG$3:$AG$10)</f>
        <v>12</v>
      </c>
      <c r="AR50" s="46"/>
    </row>
    <row r="51" spans="1:44" ht="15.95" customHeight="1" x14ac:dyDescent="0.25">
      <c r="A51" s="54"/>
      <c r="B51" s="20" t="s">
        <v>156</v>
      </c>
      <c r="C51" s="20"/>
      <c r="N51" s="20"/>
      <c r="O51" s="20"/>
      <c r="Q51" s="54"/>
      <c r="R51" s="54"/>
      <c r="S51" s="35" t="s">
        <v>21</v>
      </c>
      <c r="T51" s="35"/>
      <c r="U51" s="35"/>
      <c r="V51" s="35"/>
      <c r="W51" s="35"/>
      <c r="X51" s="32" t="s">
        <v>88</v>
      </c>
      <c r="Z51" s="68">
        <v>19</v>
      </c>
      <c r="AA51" s="31">
        <v>2</v>
      </c>
      <c r="AB51" s="31">
        <v>0</v>
      </c>
      <c r="AC51" s="68">
        <f t="shared" ref="AC51:AC61" si="23">+AA51+AB51</f>
        <v>2</v>
      </c>
      <c r="AD51" s="31">
        <v>2</v>
      </c>
      <c r="AE51" s="27"/>
      <c r="AF51" s="35" t="s">
        <v>23</v>
      </c>
      <c r="AG51" s="35"/>
      <c r="AH51" s="35"/>
      <c r="AI51" s="35"/>
      <c r="AJ51" s="35"/>
      <c r="AK51" s="32" t="s">
        <v>70</v>
      </c>
      <c r="AM51" s="68">
        <v>15</v>
      </c>
      <c r="AN51" s="31">
        <v>8</v>
      </c>
      <c r="AO51" s="31">
        <v>7</v>
      </c>
      <c r="AP51" s="68">
        <f t="shared" ref="AP51" si="24">+AN51+AO51</f>
        <v>15</v>
      </c>
      <c r="AQ51" s="31">
        <v>0</v>
      </c>
      <c r="AR51" s="46"/>
    </row>
    <row r="52" spans="1:44" ht="15.95" customHeight="1" x14ac:dyDescent="0.25">
      <c r="A52" s="54"/>
      <c r="B52" s="18"/>
      <c r="Q52" s="54"/>
      <c r="R52" s="54"/>
      <c r="S52" s="94">
        <v>7.5</v>
      </c>
      <c r="T52" s="47" t="s">
        <v>113</v>
      </c>
      <c r="U52" s="47"/>
      <c r="V52" s="47"/>
      <c r="W52" s="47"/>
      <c r="X52" s="48">
        <v>22</v>
      </c>
      <c r="Y52" s="41" t="s">
        <v>21</v>
      </c>
      <c r="Z52" s="58">
        <v>9</v>
      </c>
      <c r="AA52" s="93">
        <v>2</v>
      </c>
      <c r="AB52" s="93">
        <v>2</v>
      </c>
      <c r="AC52" s="58">
        <f t="shared" si="23"/>
        <v>4</v>
      </c>
      <c r="AD52" s="93">
        <v>0</v>
      </c>
      <c r="AE52" s="27"/>
      <c r="AF52" s="94">
        <v>9.5</v>
      </c>
      <c r="AG52" s="47" t="s">
        <v>91</v>
      </c>
      <c r="AH52" s="47"/>
      <c r="AI52" s="47"/>
      <c r="AJ52" s="64"/>
      <c r="AK52" s="48">
        <v>14</v>
      </c>
      <c r="AL52" s="47" t="s">
        <v>309</v>
      </c>
      <c r="AM52" s="58">
        <v>8</v>
      </c>
      <c r="AN52" s="93">
        <v>10</v>
      </c>
      <c r="AO52" s="93">
        <v>5</v>
      </c>
      <c r="AP52" s="58">
        <f t="shared" ref="AP52:AP61" si="25">+AN52+AO52</f>
        <v>15</v>
      </c>
      <c r="AQ52" s="93">
        <v>0</v>
      </c>
      <c r="AR52" s="46"/>
    </row>
    <row r="53" spans="1:44" ht="15.95" customHeight="1" x14ac:dyDescent="0.25">
      <c r="A53" s="54"/>
      <c r="B53" s="18"/>
      <c r="C53" s="20" t="s">
        <v>105</v>
      </c>
      <c r="H53" s="20" t="s">
        <v>120</v>
      </c>
      <c r="M53" s="20" t="s">
        <v>121</v>
      </c>
      <c r="O53" s="18"/>
      <c r="Q53" s="54"/>
      <c r="R53" s="54"/>
      <c r="S53" s="94">
        <v>8</v>
      </c>
      <c r="T53" s="47" t="s">
        <v>55</v>
      </c>
      <c r="U53" s="47"/>
      <c r="V53" s="47"/>
      <c r="W53" s="47"/>
      <c r="X53" s="48">
        <v>11</v>
      </c>
      <c r="Y53" s="41" t="s">
        <v>21</v>
      </c>
      <c r="Z53" s="58">
        <v>9</v>
      </c>
      <c r="AA53" s="93">
        <v>2</v>
      </c>
      <c r="AB53" s="93">
        <v>1</v>
      </c>
      <c r="AC53" s="58">
        <f t="shared" si="23"/>
        <v>3</v>
      </c>
      <c r="AD53" s="93">
        <v>4</v>
      </c>
      <c r="AE53" s="27"/>
      <c r="AF53" s="94">
        <v>8.5</v>
      </c>
      <c r="AG53" s="47" t="s">
        <v>112</v>
      </c>
      <c r="AH53" s="47"/>
      <c r="AI53" s="47"/>
      <c r="AJ53" s="64"/>
      <c r="AK53" s="48">
        <v>20</v>
      </c>
      <c r="AL53" s="47" t="s">
        <v>309</v>
      </c>
      <c r="AM53" s="58">
        <v>8</v>
      </c>
      <c r="AN53" s="93">
        <v>4</v>
      </c>
      <c r="AO53" s="93">
        <v>4</v>
      </c>
      <c r="AP53" s="58">
        <f t="shared" si="25"/>
        <v>8</v>
      </c>
      <c r="AQ53" s="93">
        <v>2</v>
      </c>
      <c r="AR53" s="46"/>
    </row>
    <row r="54" spans="1:44" ht="15.95" customHeight="1" x14ac:dyDescent="0.25">
      <c r="A54" s="54"/>
      <c r="C54" s="41" t="s">
        <v>339</v>
      </c>
      <c r="H54" s="41" t="s">
        <v>454</v>
      </c>
      <c r="I54" s="41"/>
      <c r="J54" s="41"/>
      <c r="K54" s="41"/>
      <c r="L54" s="41"/>
      <c r="M54" s="41" t="s">
        <v>452</v>
      </c>
      <c r="N54" s="41"/>
      <c r="O54" s="41"/>
      <c r="Q54" s="54"/>
      <c r="R54" s="54"/>
      <c r="S54" s="94">
        <v>8.5</v>
      </c>
      <c r="T54" s="47" t="s">
        <v>135</v>
      </c>
      <c r="U54" s="47"/>
      <c r="V54" s="47"/>
      <c r="W54" s="47"/>
      <c r="X54" s="48">
        <v>9</v>
      </c>
      <c r="Y54" s="41" t="s">
        <v>21</v>
      </c>
      <c r="Z54" s="58">
        <v>5</v>
      </c>
      <c r="AA54" s="93">
        <v>1</v>
      </c>
      <c r="AB54" s="93">
        <v>1</v>
      </c>
      <c r="AC54" s="58">
        <f t="shared" si="23"/>
        <v>2</v>
      </c>
      <c r="AD54" s="93">
        <v>0</v>
      </c>
      <c r="AE54" s="27"/>
      <c r="AF54" s="94">
        <v>6.5</v>
      </c>
      <c r="AG54" s="47" t="s">
        <v>44</v>
      </c>
      <c r="AH54" s="47"/>
      <c r="AI54" s="47"/>
      <c r="AJ54" s="64"/>
      <c r="AK54" s="48">
        <v>28</v>
      </c>
      <c r="AL54" s="47" t="s">
        <v>309</v>
      </c>
      <c r="AM54" s="58">
        <v>9</v>
      </c>
      <c r="AN54" s="93">
        <v>2</v>
      </c>
      <c r="AO54" s="93">
        <v>4</v>
      </c>
      <c r="AP54" s="58">
        <f t="shared" si="25"/>
        <v>6</v>
      </c>
      <c r="AQ54" s="93">
        <v>0</v>
      </c>
      <c r="AR54" s="46"/>
    </row>
    <row r="55" spans="1:44" ht="15.95" customHeight="1" x14ac:dyDescent="0.25">
      <c r="A55" s="54"/>
      <c r="H55" s="41"/>
      <c r="I55" s="41"/>
      <c r="J55" s="41"/>
      <c r="K55" s="41"/>
      <c r="L55" s="41"/>
      <c r="M55" s="41" t="s">
        <v>456</v>
      </c>
      <c r="N55" s="41"/>
      <c r="O55" s="41"/>
      <c r="P55" s="41"/>
      <c r="Q55" s="54"/>
      <c r="R55" s="54"/>
      <c r="S55" s="94">
        <v>7</v>
      </c>
      <c r="T55" s="47" t="s">
        <v>41</v>
      </c>
      <c r="U55" s="47"/>
      <c r="V55" s="47"/>
      <c r="W55" s="47"/>
      <c r="X55" s="48">
        <v>2</v>
      </c>
      <c r="Y55" s="41" t="s">
        <v>21</v>
      </c>
      <c r="Z55" s="58">
        <v>9</v>
      </c>
      <c r="AA55" s="93">
        <v>0</v>
      </c>
      <c r="AB55" s="93">
        <v>2</v>
      </c>
      <c r="AC55" s="58">
        <f t="shared" si="23"/>
        <v>2</v>
      </c>
      <c r="AD55" s="93">
        <v>2</v>
      </c>
      <c r="AE55" s="27"/>
      <c r="AF55" s="94">
        <v>8</v>
      </c>
      <c r="AG55" s="47" t="s">
        <v>154</v>
      </c>
      <c r="AH55" s="47"/>
      <c r="AI55" s="47"/>
      <c r="AJ55" s="64"/>
      <c r="AK55" s="48">
        <v>9</v>
      </c>
      <c r="AL55" s="47" t="s">
        <v>309</v>
      </c>
      <c r="AM55" s="58">
        <v>9</v>
      </c>
      <c r="AN55" s="93">
        <v>0</v>
      </c>
      <c r="AO55" s="93">
        <v>6</v>
      </c>
      <c r="AP55" s="58">
        <f t="shared" si="25"/>
        <v>6</v>
      </c>
      <c r="AQ55" s="93">
        <v>0</v>
      </c>
      <c r="AR55" s="46"/>
    </row>
    <row r="56" spans="1:44" ht="15.95" customHeight="1" x14ac:dyDescent="0.25">
      <c r="A56" s="54"/>
      <c r="Q56" s="54"/>
      <c r="R56" s="54"/>
      <c r="S56" s="94">
        <v>7.5</v>
      </c>
      <c r="T56" s="47" t="s">
        <v>142</v>
      </c>
      <c r="U56" s="47"/>
      <c r="V56" s="47"/>
      <c r="W56" s="47"/>
      <c r="X56" s="48">
        <v>7</v>
      </c>
      <c r="Y56" s="65" t="s">
        <v>21</v>
      </c>
      <c r="Z56" s="58">
        <v>9</v>
      </c>
      <c r="AA56" s="93">
        <v>0</v>
      </c>
      <c r="AB56" s="93">
        <v>2</v>
      </c>
      <c r="AC56" s="58">
        <f t="shared" si="23"/>
        <v>2</v>
      </c>
      <c r="AD56" s="93">
        <v>0</v>
      </c>
      <c r="AE56" s="27"/>
      <c r="AF56" s="94">
        <v>7.5</v>
      </c>
      <c r="AG56" s="47" t="s">
        <v>78</v>
      </c>
      <c r="AH56" s="47"/>
      <c r="AI56" s="47"/>
      <c r="AJ56" s="64"/>
      <c r="AK56" s="48">
        <v>72</v>
      </c>
      <c r="AL56" s="47" t="s">
        <v>309</v>
      </c>
      <c r="AM56" s="58">
        <v>6</v>
      </c>
      <c r="AN56" s="93">
        <v>1</v>
      </c>
      <c r="AO56" s="93">
        <v>3</v>
      </c>
      <c r="AP56" s="58">
        <f t="shared" si="25"/>
        <v>4</v>
      </c>
      <c r="AQ56" s="93">
        <v>0</v>
      </c>
      <c r="AR56" s="46"/>
    </row>
    <row r="57" spans="1:44" ht="15.95" customHeight="1" x14ac:dyDescent="0.25">
      <c r="A57" s="54"/>
      <c r="Q57" s="54"/>
      <c r="R57" s="54"/>
      <c r="S57" s="94">
        <v>8.5</v>
      </c>
      <c r="T57" s="47" t="s">
        <v>39</v>
      </c>
      <c r="U57" s="47"/>
      <c r="V57" s="47"/>
      <c r="W57" s="47"/>
      <c r="X57" s="48">
        <v>4</v>
      </c>
      <c r="Y57" s="41" t="s">
        <v>21</v>
      </c>
      <c r="Z57" s="58">
        <v>7</v>
      </c>
      <c r="AA57" s="93">
        <v>1</v>
      </c>
      <c r="AB57" s="93">
        <v>0</v>
      </c>
      <c r="AC57" s="58">
        <f t="shared" si="23"/>
        <v>1</v>
      </c>
      <c r="AD57" s="93">
        <v>0</v>
      </c>
      <c r="AE57" s="27"/>
      <c r="AF57" s="94">
        <v>7</v>
      </c>
      <c r="AG57" s="47" t="s">
        <v>79</v>
      </c>
      <c r="AH57" s="47"/>
      <c r="AI57" s="47"/>
      <c r="AJ57" s="64"/>
      <c r="AK57" s="48">
        <v>24</v>
      </c>
      <c r="AL57" s="47" t="s">
        <v>309</v>
      </c>
      <c r="AM57" s="58">
        <v>7</v>
      </c>
      <c r="AN57" s="93">
        <v>1</v>
      </c>
      <c r="AO57" s="93">
        <v>2</v>
      </c>
      <c r="AP57" s="58">
        <f t="shared" si="25"/>
        <v>3</v>
      </c>
      <c r="AQ57" s="93">
        <v>0</v>
      </c>
      <c r="AR57" s="46"/>
    </row>
    <row r="58" spans="1:44" ht="15.95" customHeight="1" x14ac:dyDescent="0.25">
      <c r="A58" s="54"/>
      <c r="Q58" s="46"/>
      <c r="R58" s="46"/>
      <c r="S58" s="94">
        <v>6</v>
      </c>
      <c r="T58" s="47" t="s">
        <v>80</v>
      </c>
      <c r="U58" s="47"/>
      <c r="V58" s="47"/>
      <c r="W58" s="47"/>
      <c r="X58" s="48">
        <v>33</v>
      </c>
      <c r="Y58" s="41" t="s">
        <v>21</v>
      </c>
      <c r="Z58" s="58">
        <v>3</v>
      </c>
      <c r="AA58" s="93">
        <v>0</v>
      </c>
      <c r="AB58" s="93">
        <v>1</v>
      </c>
      <c r="AC58" s="58">
        <f t="shared" si="23"/>
        <v>1</v>
      </c>
      <c r="AD58" s="93">
        <v>0</v>
      </c>
      <c r="AE58" s="27"/>
      <c r="AF58" s="94">
        <v>8</v>
      </c>
      <c r="AG58" s="47" t="s">
        <v>162</v>
      </c>
      <c r="AH58" s="47"/>
      <c r="AI58" s="47"/>
      <c r="AJ58" s="64"/>
      <c r="AK58" s="48">
        <v>16</v>
      </c>
      <c r="AL58" s="47" t="s">
        <v>309</v>
      </c>
      <c r="AM58" s="58">
        <v>6</v>
      </c>
      <c r="AN58" s="93">
        <v>0</v>
      </c>
      <c r="AO58" s="93">
        <v>3</v>
      </c>
      <c r="AP58" s="58">
        <f t="shared" si="25"/>
        <v>3</v>
      </c>
      <c r="AQ58" s="93">
        <v>2</v>
      </c>
      <c r="AR58" s="46"/>
    </row>
    <row r="59" spans="1:44" ht="15.95" customHeight="1" x14ac:dyDescent="0.25">
      <c r="A59" s="46"/>
      <c r="Q59" s="54"/>
      <c r="R59" s="54"/>
      <c r="S59" s="94">
        <v>6.5</v>
      </c>
      <c r="T59" s="47" t="s">
        <v>148</v>
      </c>
      <c r="U59" s="47"/>
      <c r="V59" s="47"/>
      <c r="W59" s="47"/>
      <c r="X59" s="48">
        <v>44</v>
      </c>
      <c r="Y59" s="41" t="s">
        <v>21</v>
      </c>
      <c r="Z59" s="58">
        <v>6</v>
      </c>
      <c r="AA59" s="93">
        <v>0</v>
      </c>
      <c r="AB59" s="93">
        <v>1</v>
      </c>
      <c r="AC59" s="58">
        <f t="shared" si="23"/>
        <v>1</v>
      </c>
      <c r="AD59" s="93">
        <v>2</v>
      </c>
      <c r="AE59" s="27"/>
      <c r="AF59" s="94">
        <v>7</v>
      </c>
      <c r="AG59" s="47" t="s">
        <v>61</v>
      </c>
      <c r="AH59" s="47"/>
      <c r="AI59" s="47"/>
      <c r="AJ59" s="64"/>
      <c r="AK59" s="48">
        <v>7</v>
      </c>
      <c r="AL59" s="47" t="s">
        <v>309</v>
      </c>
      <c r="AM59" s="58">
        <v>8</v>
      </c>
      <c r="AN59" s="93">
        <v>0</v>
      </c>
      <c r="AO59" s="93">
        <v>3</v>
      </c>
      <c r="AP59" s="58">
        <f t="shared" si="25"/>
        <v>3</v>
      </c>
      <c r="AQ59" s="93">
        <v>2</v>
      </c>
      <c r="AR59" s="46"/>
    </row>
    <row r="60" spans="1:44" ht="15.95" customHeight="1" x14ac:dyDescent="0.25">
      <c r="A60" s="54"/>
      <c r="Q60" s="46"/>
      <c r="R60" s="46"/>
      <c r="S60" s="94">
        <v>7.5</v>
      </c>
      <c r="T60" s="47" t="s">
        <v>92</v>
      </c>
      <c r="U60" s="47"/>
      <c r="V60" s="47"/>
      <c r="W60" s="47"/>
      <c r="X60" s="48">
        <v>25</v>
      </c>
      <c r="Y60" s="41" t="s">
        <v>21</v>
      </c>
      <c r="Z60" s="58">
        <v>5</v>
      </c>
      <c r="AA60" s="93">
        <v>0</v>
      </c>
      <c r="AB60" s="93">
        <v>0</v>
      </c>
      <c r="AC60" s="58">
        <f t="shared" si="23"/>
        <v>0</v>
      </c>
      <c r="AD60" s="93">
        <v>0</v>
      </c>
      <c r="AE60" s="27"/>
      <c r="AF60" s="94">
        <v>6</v>
      </c>
      <c r="AG60" s="47" t="s">
        <v>84</v>
      </c>
      <c r="AH60" s="47"/>
      <c r="AI60" s="47"/>
      <c r="AJ60" s="64"/>
      <c r="AK60" s="48">
        <v>15</v>
      </c>
      <c r="AL60" s="47" t="s">
        <v>309</v>
      </c>
      <c r="AM60" s="58">
        <v>4</v>
      </c>
      <c r="AN60" s="93">
        <v>1</v>
      </c>
      <c r="AO60" s="93">
        <v>1</v>
      </c>
      <c r="AP60" s="58">
        <f t="shared" si="25"/>
        <v>2</v>
      </c>
      <c r="AQ60" s="93">
        <v>0</v>
      </c>
      <c r="AR60" s="46"/>
    </row>
    <row r="61" spans="1:44" ht="15.95" customHeight="1" x14ac:dyDescent="0.25">
      <c r="A61" s="46"/>
      <c r="Q61" s="54"/>
      <c r="R61" s="54"/>
      <c r="S61" s="94">
        <v>6</v>
      </c>
      <c r="T61" s="47" t="s">
        <v>97</v>
      </c>
      <c r="U61" s="47"/>
      <c r="V61" s="47"/>
      <c r="W61" s="47"/>
      <c r="X61" s="48">
        <v>24</v>
      </c>
      <c r="Y61" s="41" t="s">
        <v>21</v>
      </c>
      <c r="Z61" s="58">
        <v>8</v>
      </c>
      <c r="AA61" s="93">
        <v>0</v>
      </c>
      <c r="AB61" s="93">
        <v>0</v>
      </c>
      <c r="AC61" s="58">
        <f t="shared" si="23"/>
        <v>0</v>
      </c>
      <c r="AD61" s="93">
        <v>0</v>
      </c>
      <c r="AE61" s="27"/>
      <c r="AF61" s="94">
        <v>6.5</v>
      </c>
      <c r="AG61" s="47" t="s">
        <v>83</v>
      </c>
      <c r="AH61" s="47"/>
      <c r="AI61" s="47"/>
      <c r="AJ61" s="64"/>
      <c r="AK61" s="48">
        <v>8</v>
      </c>
      <c r="AL61" s="47" t="s">
        <v>309</v>
      </c>
      <c r="AM61" s="58">
        <v>7</v>
      </c>
      <c r="AN61" s="93">
        <v>0</v>
      </c>
      <c r="AO61" s="93">
        <v>2</v>
      </c>
      <c r="AP61" s="58">
        <f t="shared" si="25"/>
        <v>2</v>
      </c>
      <c r="AQ61" s="93">
        <v>0</v>
      </c>
      <c r="AR61" s="46"/>
    </row>
    <row r="62" spans="1:44" ht="15.95" customHeight="1" thickBot="1" x14ac:dyDescent="0.3">
      <c r="A62" s="54"/>
      <c r="Q62" s="46"/>
      <c r="R62" s="46"/>
      <c r="S62" s="33" t="s">
        <v>103</v>
      </c>
      <c r="T62" s="33"/>
      <c r="U62" s="33"/>
      <c r="V62" s="33"/>
      <c r="W62" s="33"/>
      <c r="X62" s="33"/>
      <c r="Y62" s="33"/>
      <c r="Z62" s="56">
        <f>SUM(Z51:Z61)</f>
        <v>89</v>
      </c>
      <c r="AA62" s="56">
        <f t="shared" ref="AA62" si="26">SUM(AA51:AA61)</f>
        <v>8</v>
      </c>
      <c r="AB62" s="56">
        <f>SUM(AB51:AB61)+SUMIF($Y$3:$Y$10,"Eriton",$AH$3:$AH$10)</f>
        <v>10</v>
      </c>
      <c r="AC62" s="56">
        <f>+AB62+AA62</f>
        <v>18</v>
      </c>
      <c r="AD62" s="56">
        <f>SUM(AD51:AD61)+SUMIF($Y$3:$Y$10,"Eriton",$AG$3:$AG$10)</f>
        <v>10</v>
      </c>
      <c r="AE62" s="27"/>
      <c r="AF62" s="33" t="s">
        <v>85</v>
      </c>
      <c r="AG62" s="33"/>
      <c r="AH62" s="33"/>
      <c r="AI62" s="33"/>
      <c r="AJ62" s="33"/>
      <c r="AK62" s="33"/>
      <c r="AL62" s="33"/>
      <c r="AM62" s="56">
        <f>SUM(AM51:AM61)</f>
        <v>87</v>
      </c>
      <c r="AN62" s="56">
        <f t="shared" ref="AN62" si="27">SUM(AN51:AN61)</f>
        <v>27</v>
      </c>
      <c r="AO62" s="56">
        <f>SUM(AO51:AO61)+SUMIF($Y$3:$Y$10,"Direct Staff",$AH$3:$AH$10)</f>
        <v>41</v>
      </c>
      <c r="AP62" s="56">
        <f>+AO62+AN62</f>
        <v>68</v>
      </c>
      <c r="AQ62" s="56">
        <f>SUM(AQ51:AQ61)+SUMIF($Y$3:$Y$10,"Direct Staff",$AG$3:$AG$10)</f>
        <v>6</v>
      </c>
      <c r="AR62" s="46"/>
    </row>
    <row r="63" spans="1:44" ht="15.95" customHeight="1" thickBot="1" x14ac:dyDescent="0.3">
      <c r="A63" s="46"/>
      <c r="Q63" s="46"/>
      <c r="R63" s="46"/>
      <c r="S63" s="42"/>
      <c r="T63" s="83" t="s">
        <v>164</v>
      </c>
      <c r="U63" s="42"/>
      <c r="V63" s="42"/>
      <c r="W63" s="42"/>
      <c r="X63" s="42"/>
      <c r="Y63" s="42"/>
      <c r="Z63" s="123">
        <f>Z26+Z38+Z50+Z62</f>
        <v>357</v>
      </c>
      <c r="AA63" s="123">
        <f>AA26+AA38+AA50+AA62</f>
        <v>83</v>
      </c>
      <c r="AB63" s="123">
        <f>AB26+AB38+AB50+AB62</f>
        <v>117</v>
      </c>
      <c r="AC63" s="123">
        <f>AC26+AC38+AC50+AC62</f>
        <v>200</v>
      </c>
      <c r="AD63" s="123">
        <f>AD26+AD38+AD50+AD62</f>
        <v>36</v>
      </c>
      <c r="AE63" s="42"/>
      <c r="AF63" s="42"/>
      <c r="AG63" s="83" t="s">
        <v>164</v>
      </c>
      <c r="AH63" s="42"/>
      <c r="AI63" s="42"/>
      <c r="AJ63" s="41"/>
      <c r="AK63" s="41"/>
      <c r="AL63" s="42"/>
      <c r="AM63" s="123">
        <f>AM26+AM38+AM50+AM62</f>
        <v>354</v>
      </c>
      <c r="AN63" s="123">
        <f>AN26+AN38+AN50+AN62</f>
        <v>102</v>
      </c>
      <c r="AO63" s="123">
        <f>AO26+AO38+AO50+AO62</f>
        <v>158</v>
      </c>
      <c r="AP63" s="123">
        <f>AP26+AP38+AP50+AP62</f>
        <v>260</v>
      </c>
      <c r="AQ63" s="123">
        <f>AQ26+AQ38+AQ50+AQ62</f>
        <v>40</v>
      </c>
      <c r="AR63" s="46"/>
    </row>
    <row r="64" spans="1:44" ht="15.95" customHeight="1" thickTop="1" x14ac:dyDescent="0.25">
      <c r="A64" s="46"/>
      <c r="Q64" s="46"/>
      <c r="R64" s="4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38" t="s">
        <v>122</v>
      </c>
      <c r="AG64" s="37"/>
      <c r="AH64" s="37"/>
      <c r="AI64" s="37"/>
      <c r="AJ64" s="38"/>
      <c r="AK64" s="38"/>
      <c r="AL64" s="26"/>
      <c r="AM64" s="87">
        <f>Z63+AM63</f>
        <v>711</v>
      </c>
      <c r="AN64" s="48">
        <f>AA63+AN63</f>
        <v>185</v>
      </c>
      <c r="AO64" s="48">
        <f>AB63+AO63</f>
        <v>275</v>
      </c>
      <c r="AP64" s="87">
        <f>AC63+AP63</f>
        <v>460</v>
      </c>
      <c r="AQ64" s="48">
        <f>AD63+AQ63</f>
        <v>76</v>
      </c>
      <c r="AR64" s="46"/>
    </row>
    <row r="65" spans="1:44" ht="15.95" customHeight="1" x14ac:dyDescent="0.25">
      <c r="A65" s="46"/>
      <c r="Q65" s="45"/>
      <c r="R65" s="45"/>
      <c r="AR65" s="13"/>
    </row>
    <row r="66" spans="1:44" ht="15.95" customHeight="1" x14ac:dyDescent="0.25">
      <c r="A66" s="45"/>
      <c r="C66" s="41"/>
      <c r="D66" s="41"/>
      <c r="K66" s="41"/>
      <c r="L66" s="41"/>
      <c r="M66" s="41"/>
      <c r="N66" s="41"/>
      <c r="O66" s="41"/>
      <c r="Q66" s="45"/>
      <c r="R66" s="45"/>
      <c r="U66" s="69" t="str">
        <f>"Week "&amp;TEXT(C2+1,"##")</f>
        <v>Week 10</v>
      </c>
      <c r="V66" s="69"/>
      <c r="W66" s="69"/>
      <c r="X66" s="444">
        <f>7+E14</f>
        <v>44221</v>
      </c>
      <c r="Y66" s="444"/>
      <c r="Z66" s="444"/>
      <c r="AA66" s="18"/>
      <c r="AB66" s="80"/>
      <c r="AC66" s="81"/>
      <c r="AD66" s="61"/>
      <c r="AE66" s="61"/>
      <c r="AF66" s="18"/>
      <c r="AG66" s="18"/>
      <c r="AH66" s="69" t="str">
        <f>"Week "&amp;TEXT(C2+2,"##")</f>
        <v>Week 11</v>
      </c>
      <c r="AI66" s="69"/>
      <c r="AJ66" s="69"/>
      <c r="AK66" s="444">
        <f>+X66+7</f>
        <v>44228</v>
      </c>
      <c r="AL66" s="444"/>
      <c r="AM66" s="444"/>
      <c r="AN66" s="92"/>
      <c r="AO66" s="18"/>
      <c r="AP66" s="18"/>
      <c r="AQ66" s="61"/>
      <c r="AR66" s="13"/>
    </row>
    <row r="67" spans="1:44" ht="15.95" customHeight="1" thickBot="1" x14ac:dyDescent="0.3">
      <c r="A67" s="45"/>
      <c r="C67" s="41"/>
      <c r="D67" s="41"/>
      <c r="K67" s="41"/>
      <c r="L67" s="41"/>
      <c r="M67" s="41"/>
      <c r="N67" s="41"/>
      <c r="O67" s="41"/>
      <c r="Q67" s="45"/>
      <c r="R67" s="45"/>
      <c r="U67" s="445" t="s">
        <v>106</v>
      </c>
      <c r="V67" s="445"/>
      <c r="W67" s="141"/>
      <c r="X67" s="141"/>
      <c r="Y67" s="141" t="s">
        <v>107</v>
      </c>
      <c r="Z67" s="141"/>
      <c r="AA67" s="141" t="s">
        <v>108</v>
      </c>
      <c r="AB67" s="141"/>
      <c r="AC67" s="47"/>
      <c r="AD67" s="36"/>
      <c r="AE67" s="36"/>
      <c r="AH67" s="445" t="s">
        <v>106</v>
      </c>
      <c r="AI67" s="445"/>
      <c r="AJ67" s="141"/>
      <c r="AK67" s="141"/>
      <c r="AL67" s="141" t="s">
        <v>107</v>
      </c>
      <c r="AM67" s="141"/>
      <c r="AN67" s="141" t="s">
        <v>108</v>
      </c>
      <c r="AO67" s="141"/>
      <c r="AP67" s="47"/>
      <c r="AQ67" s="36"/>
      <c r="AR67" s="13"/>
    </row>
    <row r="68" spans="1:44" ht="15.95" customHeight="1" x14ac:dyDescent="0.25">
      <c r="A68" s="4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Q68" s="45"/>
      <c r="R68" s="45"/>
      <c r="U68" s="443">
        <v>0.38541666666666669</v>
      </c>
      <c r="V68" s="443"/>
      <c r="W68" s="140"/>
      <c r="X68" s="140"/>
      <c r="Y68" s="49" t="s">
        <v>109</v>
      </c>
      <c r="Z68" s="442" t="s">
        <v>275</v>
      </c>
      <c r="AA68" s="442"/>
      <c r="AB68" s="442"/>
      <c r="AC68" s="39"/>
      <c r="AE68" s="36"/>
      <c r="AH68" s="443">
        <v>0.38541666666666669</v>
      </c>
      <c r="AI68" s="443"/>
      <c r="AJ68" s="140"/>
      <c r="AK68" s="140"/>
      <c r="AL68" s="49" t="s">
        <v>109</v>
      </c>
      <c r="AM68" s="442" t="s">
        <v>315</v>
      </c>
      <c r="AN68" s="442"/>
      <c r="AO68" s="442"/>
      <c r="AP68" s="39"/>
      <c r="AR68" s="13"/>
    </row>
    <row r="69" spans="1:44" ht="15.95" customHeight="1" x14ac:dyDescent="0.25">
      <c r="A69" s="45"/>
      <c r="Q69" s="45"/>
      <c r="R69" s="45"/>
      <c r="U69" s="443">
        <v>0.38541666666666669</v>
      </c>
      <c r="V69" s="443"/>
      <c r="W69" s="140"/>
      <c r="X69" s="140"/>
      <c r="Y69" s="49" t="s">
        <v>110</v>
      </c>
      <c r="Z69" s="442" t="s">
        <v>274</v>
      </c>
      <c r="AA69" s="442"/>
      <c r="AB69" s="442"/>
      <c r="AC69" s="39"/>
      <c r="AE69" s="36"/>
      <c r="AH69" s="443">
        <v>0.38541666666666669</v>
      </c>
      <c r="AI69" s="443"/>
      <c r="AJ69" s="140"/>
      <c r="AK69" s="140"/>
      <c r="AL69" s="49" t="s">
        <v>110</v>
      </c>
      <c r="AM69" s="442" t="s">
        <v>318</v>
      </c>
      <c r="AN69" s="442"/>
      <c r="AO69" s="442"/>
      <c r="AP69" s="39"/>
      <c r="AR69" s="13"/>
    </row>
    <row r="70" spans="1:44" ht="15.95" customHeight="1" x14ac:dyDescent="0.25">
      <c r="A70" s="45"/>
      <c r="B70" s="18"/>
      <c r="C70" s="18"/>
      <c r="I70" s="41"/>
      <c r="N70" s="18"/>
      <c r="O70" s="18"/>
      <c r="P70" s="18"/>
      <c r="Q70" s="45"/>
      <c r="R70" s="45"/>
      <c r="U70" s="443">
        <v>0.4375</v>
      </c>
      <c r="V70" s="443"/>
      <c r="W70" s="140"/>
      <c r="X70" s="140"/>
      <c r="Y70" s="49" t="s">
        <v>109</v>
      </c>
      <c r="Z70" s="442" t="s">
        <v>273</v>
      </c>
      <c r="AA70" s="442"/>
      <c r="AB70" s="442"/>
      <c r="AC70" s="39"/>
      <c r="AE70" s="36"/>
      <c r="AH70" s="443">
        <v>0.4375</v>
      </c>
      <c r="AI70" s="443"/>
      <c r="AJ70" s="140"/>
      <c r="AK70" s="140"/>
      <c r="AL70" s="49" t="s">
        <v>109</v>
      </c>
      <c r="AM70" s="442" t="s">
        <v>436</v>
      </c>
      <c r="AN70" s="442"/>
      <c r="AO70" s="442"/>
      <c r="AP70" s="39"/>
      <c r="AR70" s="13"/>
    </row>
    <row r="71" spans="1:44" ht="15.95" customHeight="1" x14ac:dyDescent="0.25">
      <c r="A71" s="45"/>
      <c r="B71" s="18"/>
      <c r="C71" s="18"/>
      <c r="N71" s="41"/>
      <c r="O71" s="18"/>
      <c r="P71" s="18"/>
      <c r="Q71" s="45"/>
      <c r="R71" s="45"/>
      <c r="U71" s="443">
        <v>0.4375</v>
      </c>
      <c r="V71" s="443"/>
      <c r="W71" s="140"/>
      <c r="X71" s="140"/>
      <c r="Y71" s="49" t="s">
        <v>110</v>
      </c>
      <c r="Z71" s="442" t="s">
        <v>411</v>
      </c>
      <c r="AA71" s="442"/>
      <c r="AB71" s="442"/>
      <c r="AC71" s="26"/>
      <c r="AD71" s="26"/>
      <c r="AE71" s="26"/>
      <c r="AH71" s="443">
        <v>0.4375</v>
      </c>
      <c r="AI71" s="443"/>
      <c r="AJ71" s="140"/>
      <c r="AK71" s="140"/>
      <c r="AL71" s="49" t="s">
        <v>110</v>
      </c>
      <c r="AM71" s="442" t="s">
        <v>437</v>
      </c>
      <c r="AN71" s="442"/>
      <c r="AO71" s="442"/>
      <c r="AP71" s="26"/>
      <c r="AQ71" s="26"/>
      <c r="AR71" s="13"/>
    </row>
    <row r="72" spans="1:44" ht="15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13"/>
    </row>
    <row r="73" spans="1:44" ht="15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13"/>
    </row>
    <row r="74" spans="1:44" ht="20.25" x14ac:dyDescent="0.3">
      <c r="A74" s="45"/>
      <c r="B74" s="431" t="s">
        <v>0</v>
      </c>
      <c r="C74" s="431"/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5"/>
      <c r="R74" s="45"/>
      <c r="S74" s="431" t="s">
        <v>168</v>
      </c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431"/>
      <c r="AE74" s="431"/>
      <c r="AF74" s="431"/>
      <c r="AG74" s="431"/>
      <c r="AH74" s="431"/>
      <c r="AI74" s="431"/>
      <c r="AJ74" s="431"/>
      <c r="AK74" s="431"/>
      <c r="AL74" s="431"/>
      <c r="AM74" s="431"/>
      <c r="AN74" s="431"/>
      <c r="AO74" s="431"/>
      <c r="AP74" s="431"/>
      <c r="AQ74" s="431"/>
      <c r="AR74" s="45"/>
    </row>
    <row r="75" spans="1:44" ht="18.600000000000001" customHeight="1" x14ac:dyDescent="0.3">
      <c r="A75" s="46"/>
      <c r="B75" s="60" t="s">
        <v>146</v>
      </c>
      <c r="C75" s="60">
        <f>+C2</f>
        <v>9</v>
      </c>
      <c r="D75" s="59"/>
      <c r="E75" s="59"/>
      <c r="F75" s="59"/>
      <c r="G75" s="431" t="s">
        <v>209</v>
      </c>
      <c r="H75" s="431"/>
      <c r="I75" s="431"/>
      <c r="J75" s="431"/>
      <c r="K75" s="431"/>
      <c r="L75" s="431"/>
      <c r="M75" s="431"/>
      <c r="N75" s="59"/>
      <c r="O75" s="59"/>
      <c r="P75" s="59"/>
      <c r="Q75" s="46"/>
      <c r="R75" s="46"/>
      <c r="S75" s="72"/>
      <c r="T75" s="73"/>
      <c r="U75" s="73"/>
      <c r="V75" s="73"/>
      <c r="W75" s="73"/>
      <c r="X75" s="73"/>
      <c r="Y75" s="73"/>
      <c r="Z75" s="73"/>
      <c r="AA75" s="74"/>
      <c r="AB75" s="74"/>
      <c r="AC75" s="74"/>
      <c r="AD75" s="74"/>
      <c r="AE75" s="75"/>
      <c r="AF75" s="74"/>
      <c r="AG75" s="74"/>
      <c r="AH75" s="74"/>
      <c r="AI75" s="74"/>
      <c r="AJ75" s="74"/>
      <c r="AK75" s="74"/>
      <c r="AL75" s="74"/>
      <c r="AM75" s="76"/>
      <c r="AN75" s="42"/>
      <c r="AO75" s="42"/>
      <c r="AP75" s="43"/>
      <c r="AQ75" s="43"/>
      <c r="AR75" s="46"/>
    </row>
    <row r="76" spans="1:44" ht="16.5" thickBot="1" x14ac:dyDescent="0.3">
      <c r="A76" s="46"/>
      <c r="B76" s="18"/>
      <c r="C76" s="18"/>
      <c r="N76" s="18"/>
      <c r="O76" s="18"/>
      <c r="P76" s="18"/>
      <c r="Q76" s="45"/>
      <c r="R76" s="45"/>
      <c r="S76" s="67" t="s">
        <v>310</v>
      </c>
      <c r="T76" s="67" t="s">
        <v>312</v>
      </c>
      <c r="U76" s="67"/>
      <c r="V76" s="139"/>
      <c r="W76" s="139"/>
      <c r="X76" s="139"/>
      <c r="Y76" s="139"/>
      <c r="Z76" s="139" t="s">
        <v>4</v>
      </c>
      <c r="AA76" s="139" t="s">
        <v>30</v>
      </c>
      <c r="AB76" s="139" t="s">
        <v>31</v>
      </c>
      <c r="AC76" s="139" t="s">
        <v>32</v>
      </c>
      <c r="AD76" s="139" t="s">
        <v>3</v>
      </c>
      <c r="AE76" s="43"/>
      <c r="AF76" s="67" t="s">
        <v>310</v>
      </c>
      <c r="AG76" s="67" t="s">
        <v>312</v>
      </c>
      <c r="AH76" s="67"/>
      <c r="AI76" s="139"/>
      <c r="AJ76" s="139"/>
      <c r="AK76" s="139"/>
      <c r="AL76" s="139"/>
      <c r="AM76" s="139" t="s">
        <v>4</v>
      </c>
      <c r="AN76" s="139" t="s">
        <v>30</v>
      </c>
      <c r="AO76" s="139" t="s">
        <v>31</v>
      </c>
      <c r="AP76" s="139" t="s">
        <v>32</v>
      </c>
      <c r="AQ76" s="139" t="s">
        <v>3</v>
      </c>
      <c r="AR76" s="45"/>
    </row>
    <row r="77" spans="1:44" ht="15.75" customHeight="1" x14ac:dyDescent="0.25">
      <c r="A77" s="46"/>
      <c r="B77" s="18"/>
      <c r="C77" s="18"/>
      <c r="N77" s="18"/>
      <c r="O77" s="18"/>
      <c r="P77" s="18"/>
      <c r="Q77" s="45"/>
      <c r="R77" s="45"/>
      <c r="S77" s="66">
        <v>6.5</v>
      </c>
      <c r="T77" s="41" t="s">
        <v>366</v>
      </c>
      <c r="Z77" s="43">
        <v>3</v>
      </c>
      <c r="AA77" s="43">
        <v>0</v>
      </c>
      <c r="AB77" s="43">
        <v>1</v>
      </c>
      <c r="AC77" s="43">
        <f>+AA77+AB77</f>
        <v>1</v>
      </c>
      <c r="AD77" s="43">
        <v>0</v>
      </c>
      <c r="AF77" s="66">
        <v>7</v>
      </c>
      <c r="AG77" s="41" t="s">
        <v>303</v>
      </c>
      <c r="AM77" s="43">
        <v>3</v>
      </c>
      <c r="AN77" s="43">
        <v>0</v>
      </c>
      <c r="AO77" s="43">
        <v>1</v>
      </c>
      <c r="AP77" s="43">
        <f>+AN77+AO77</f>
        <v>1</v>
      </c>
      <c r="AQ77" s="43">
        <v>0</v>
      </c>
      <c r="AR77" s="45"/>
    </row>
    <row r="78" spans="1:44" ht="15.75" customHeight="1" thickBot="1" x14ac:dyDescent="0.3">
      <c r="A78" s="46"/>
      <c r="B78" s="18"/>
      <c r="C78" s="18"/>
      <c r="D78" s="14" t="s">
        <v>123</v>
      </c>
      <c r="E78" s="14"/>
      <c r="F78" s="14"/>
      <c r="G78" s="16" t="s">
        <v>2</v>
      </c>
      <c r="H78" s="16"/>
      <c r="I78" s="16" t="s">
        <v>4</v>
      </c>
      <c r="J78" s="16" t="s">
        <v>30</v>
      </c>
      <c r="K78" s="16" t="s">
        <v>31</v>
      </c>
      <c r="L78" s="143" t="s">
        <v>32</v>
      </c>
      <c r="M78" s="16" t="s">
        <v>3</v>
      </c>
      <c r="N78" s="18"/>
      <c r="O78" s="18"/>
      <c r="P78" s="18"/>
      <c r="Q78" s="46"/>
      <c r="R78" s="46"/>
      <c r="S78" s="66">
        <v>6.5</v>
      </c>
      <c r="T78" s="41" t="s">
        <v>443</v>
      </c>
      <c r="Z78" s="43">
        <v>1</v>
      </c>
      <c r="AA78" s="43">
        <v>1</v>
      </c>
      <c r="AB78" s="43">
        <v>1</v>
      </c>
      <c r="AC78" s="43">
        <f>+AA78+AB78</f>
        <v>2</v>
      </c>
      <c r="AD78" s="43">
        <v>0</v>
      </c>
      <c r="AF78" s="66">
        <v>7.5</v>
      </c>
      <c r="AG78" s="41" t="s">
        <v>326</v>
      </c>
      <c r="AM78" s="43">
        <v>2</v>
      </c>
      <c r="AN78" s="43">
        <v>0</v>
      </c>
      <c r="AO78" s="43">
        <v>1</v>
      </c>
      <c r="AP78" s="43">
        <f>+AN78+AO78</f>
        <v>1</v>
      </c>
      <c r="AQ78" s="43">
        <v>0</v>
      </c>
      <c r="AR78" s="46"/>
    </row>
    <row r="79" spans="1:44" ht="15.75" customHeight="1" x14ac:dyDescent="0.25">
      <c r="A79" s="46"/>
      <c r="B79" s="18"/>
      <c r="C79" s="18"/>
      <c r="D79" s="47" t="s">
        <v>166</v>
      </c>
      <c r="E79" s="47"/>
      <c r="F79" s="47"/>
      <c r="G79" s="47" t="s">
        <v>307</v>
      </c>
      <c r="H79" s="48"/>
      <c r="I79" s="58">
        <v>9</v>
      </c>
      <c r="J79" s="93">
        <v>14</v>
      </c>
      <c r="K79" s="93">
        <v>8</v>
      </c>
      <c r="L79" s="136">
        <f t="shared" ref="L79:L97" si="28">+J79+K79</f>
        <v>22</v>
      </c>
      <c r="M79" s="58">
        <v>0</v>
      </c>
      <c r="O79" s="18"/>
      <c r="P79" s="18"/>
      <c r="Q79" s="46"/>
      <c r="R79" s="46"/>
      <c r="S79" s="66">
        <v>7.5</v>
      </c>
      <c r="T79" s="41" t="s">
        <v>365</v>
      </c>
      <c r="Z79" s="43">
        <v>2</v>
      </c>
      <c r="AA79" s="43">
        <v>0</v>
      </c>
      <c r="AB79" s="43">
        <v>0</v>
      </c>
      <c r="AC79" s="43">
        <f>+AA79+AB79</f>
        <v>0</v>
      </c>
      <c r="AD79" s="43">
        <v>0</v>
      </c>
      <c r="AF79" s="66">
        <v>8</v>
      </c>
      <c r="AG79" s="41" t="s">
        <v>265</v>
      </c>
      <c r="AH79" s="18"/>
      <c r="AI79" s="18"/>
      <c r="AJ79" s="18"/>
      <c r="AK79" s="18"/>
      <c r="AL79" s="18"/>
      <c r="AM79" s="43">
        <v>4</v>
      </c>
      <c r="AN79" s="43">
        <v>6</v>
      </c>
      <c r="AO79" s="43">
        <v>1</v>
      </c>
      <c r="AP79" s="43">
        <f>+AN79+AO79</f>
        <v>7</v>
      </c>
      <c r="AQ79" s="43">
        <v>0</v>
      </c>
      <c r="AR79" s="46"/>
    </row>
    <row r="80" spans="1:44" ht="15.75" customHeight="1" x14ac:dyDescent="0.25">
      <c r="A80" s="46"/>
      <c r="B80" s="18"/>
      <c r="C80" s="18"/>
      <c r="D80" s="47" t="s">
        <v>165</v>
      </c>
      <c r="E80" s="47"/>
      <c r="F80" s="47"/>
      <c r="G80" s="32" t="s">
        <v>308</v>
      </c>
      <c r="H80" s="48"/>
      <c r="I80" s="93">
        <v>9</v>
      </c>
      <c r="J80" s="93">
        <v>11</v>
      </c>
      <c r="K80" s="93">
        <v>6</v>
      </c>
      <c r="L80" s="136">
        <f t="shared" si="28"/>
        <v>17</v>
      </c>
      <c r="M80" s="58">
        <v>4</v>
      </c>
      <c r="O80" s="18"/>
      <c r="P80" s="18"/>
      <c r="Q80" s="46"/>
      <c r="R80" s="46"/>
      <c r="S80" s="66">
        <v>8</v>
      </c>
      <c r="T80" s="41" t="s">
        <v>408</v>
      </c>
      <c r="Z80" s="43">
        <v>1</v>
      </c>
      <c r="AA80" s="43">
        <v>0</v>
      </c>
      <c r="AB80" s="43">
        <v>0</v>
      </c>
      <c r="AC80" s="43">
        <f t="shared" ref="AC80" si="29">+AA80+AB80</f>
        <v>0</v>
      </c>
      <c r="AD80" s="43">
        <v>0</v>
      </c>
      <c r="AF80" s="66">
        <v>6</v>
      </c>
      <c r="AG80" s="41" t="s">
        <v>63</v>
      </c>
      <c r="AM80" s="43">
        <v>4</v>
      </c>
      <c r="AN80" s="43">
        <v>0</v>
      </c>
      <c r="AO80" s="43">
        <v>0</v>
      </c>
      <c r="AP80" s="43">
        <f t="shared" ref="AP80:AP81" si="30">+AN80+AO80</f>
        <v>0</v>
      </c>
      <c r="AQ80" s="43">
        <v>4</v>
      </c>
      <c r="AR80" s="46"/>
    </row>
    <row r="81" spans="1:44" ht="15.75" customHeight="1" x14ac:dyDescent="0.25">
      <c r="A81" s="46"/>
      <c r="B81" s="18"/>
      <c r="C81" s="18"/>
      <c r="D81" s="47" t="s">
        <v>71</v>
      </c>
      <c r="E81" s="47"/>
      <c r="F81" s="47"/>
      <c r="G81" s="32" t="s">
        <v>17</v>
      </c>
      <c r="H81" s="48"/>
      <c r="I81" s="93">
        <v>8</v>
      </c>
      <c r="J81" s="93">
        <v>10</v>
      </c>
      <c r="K81" s="93">
        <v>6</v>
      </c>
      <c r="L81" s="136">
        <f t="shared" si="28"/>
        <v>16</v>
      </c>
      <c r="M81" s="58">
        <v>4</v>
      </c>
      <c r="O81" s="18"/>
      <c r="P81" s="18"/>
      <c r="Q81" s="46"/>
      <c r="R81" s="46"/>
      <c r="S81" s="66">
        <v>7.5</v>
      </c>
      <c r="T81" s="41" t="s">
        <v>334</v>
      </c>
      <c r="Z81" s="43">
        <v>4</v>
      </c>
      <c r="AA81" s="43">
        <v>0</v>
      </c>
      <c r="AB81" s="43">
        <v>1</v>
      </c>
      <c r="AC81" s="43">
        <f>+AA81+AB81</f>
        <v>1</v>
      </c>
      <c r="AD81" s="43">
        <v>4</v>
      </c>
      <c r="AF81" s="66">
        <v>8.5</v>
      </c>
      <c r="AG81" s="41" t="s">
        <v>424</v>
      </c>
      <c r="AH81" s="18"/>
      <c r="AI81" s="18"/>
      <c r="AJ81" s="18"/>
      <c r="AK81" s="18"/>
      <c r="AL81" s="18"/>
      <c r="AM81" s="43">
        <v>2</v>
      </c>
      <c r="AN81" s="43">
        <v>0</v>
      </c>
      <c r="AO81" s="43">
        <v>1</v>
      </c>
      <c r="AP81" s="43">
        <f t="shared" si="30"/>
        <v>1</v>
      </c>
      <c r="AQ81" s="43">
        <v>2</v>
      </c>
      <c r="AR81" s="46"/>
    </row>
    <row r="82" spans="1:44" ht="15.75" customHeight="1" x14ac:dyDescent="0.25">
      <c r="A82" s="46"/>
      <c r="B82" s="18"/>
      <c r="C82" s="18"/>
      <c r="D82" s="47" t="s">
        <v>91</v>
      </c>
      <c r="E82" s="47"/>
      <c r="F82" s="47"/>
      <c r="G82" s="32" t="s">
        <v>309</v>
      </c>
      <c r="H82" s="48"/>
      <c r="I82" s="93">
        <v>8</v>
      </c>
      <c r="J82" s="93">
        <v>10</v>
      </c>
      <c r="K82" s="93">
        <v>5</v>
      </c>
      <c r="L82" s="136">
        <f t="shared" si="28"/>
        <v>15</v>
      </c>
      <c r="M82" s="58">
        <v>0</v>
      </c>
      <c r="O82" s="18"/>
      <c r="P82" s="18"/>
      <c r="Q82" s="46"/>
      <c r="R82" s="46"/>
      <c r="S82" s="66">
        <v>6</v>
      </c>
      <c r="T82" s="41" t="s">
        <v>367</v>
      </c>
      <c r="Z82" s="43">
        <v>3</v>
      </c>
      <c r="AA82" s="43">
        <v>0</v>
      </c>
      <c r="AB82" s="43">
        <v>0</v>
      </c>
      <c r="AC82" s="43">
        <f t="shared" ref="AC82:AC84" si="31">+AA82+AB82</f>
        <v>0</v>
      </c>
      <c r="AD82" s="43">
        <v>0</v>
      </c>
      <c r="AF82" s="66">
        <v>9.5</v>
      </c>
      <c r="AG82" s="41" t="s">
        <v>404</v>
      </c>
      <c r="AH82" s="18"/>
      <c r="AI82" s="18"/>
      <c r="AJ82" s="18"/>
      <c r="AK82" s="18"/>
      <c r="AL82" s="18"/>
      <c r="AM82" s="43">
        <v>1</v>
      </c>
      <c r="AN82" s="43">
        <v>1</v>
      </c>
      <c r="AO82" s="43">
        <v>0</v>
      </c>
      <c r="AP82" s="43">
        <f>+AN82+AO82</f>
        <v>1</v>
      </c>
      <c r="AQ82" s="43">
        <v>0</v>
      </c>
      <c r="AR82" s="46"/>
    </row>
    <row r="83" spans="1:44" ht="15.75" customHeight="1" x14ac:dyDescent="0.25">
      <c r="A83" s="46"/>
      <c r="C83" s="18"/>
      <c r="D83" s="47" t="s">
        <v>40</v>
      </c>
      <c r="E83" s="47"/>
      <c r="F83" s="47"/>
      <c r="G83" s="32" t="s">
        <v>17</v>
      </c>
      <c r="H83" s="48"/>
      <c r="I83" s="93">
        <v>8</v>
      </c>
      <c r="J83" s="93">
        <v>5</v>
      </c>
      <c r="K83" s="93">
        <v>10</v>
      </c>
      <c r="L83" s="136">
        <f t="shared" si="28"/>
        <v>15</v>
      </c>
      <c r="M83" s="58">
        <v>0</v>
      </c>
      <c r="Q83" s="46"/>
      <c r="R83" s="46"/>
      <c r="S83" s="66">
        <v>6.5</v>
      </c>
      <c r="T83" s="41" t="s">
        <v>427</v>
      </c>
      <c r="Z83" s="43">
        <v>2</v>
      </c>
      <c r="AA83" s="43">
        <v>0</v>
      </c>
      <c r="AB83" s="43">
        <v>0</v>
      </c>
      <c r="AC83" s="43">
        <f t="shared" si="31"/>
        <v>0</v>
      </c>
      <c r="AD83" s="43">
        <v>0</v>
      </c>
      <c r="AF83" s="66">
        <v>9</v>
      </c>
      <c r="AG83" s="41" t="s">
        <v>189</v>
      </c>
      <c r="AH83" s="18"/>
      <c r="AI83" s="18"/>
      <c r="AJ83" s="18"/>
      <c r="AK83" s="18"/>
      <c r="AL83" s="18"/>
      <c r="AM83" s="43">
        <v>4</v>
      </c>
      <c r="AN83" s="43">
        <v>2</v>
      </c>
      <c r="AO83" s="43">
        <v>2</v>
      </c>
      <c r="AP83" s="43">
        <f>+AN83+AO83</f>
        <v>4</v>
      </c>
      <c r="AQ83" s="43">
        <v>0</v>
      </c>
      <c r="AR83" s="46"/>
    </row>
    <row r="84" spans="1:44" ht="15.75" customHeight="1" x14ac:dyDescent="0.25">
      <c r="A84" s="46"/>
      <c r="C84" s="18"/>
      <c r="D84" s="47" t="s">
        <v>158</v>
      </c>
      <c r="E84" s="47"/>
      <c r="F84" s="47"/>
      <c r="G84" s="32" t="s">
        <v>179</v>
      </c>
      <c r="H84" s="48"/>
      <c r="I84" s="93">
        <v>9</v>
      </c>
      <c r="J84" s="93">
        <v>13</v>
      </c>
      <c r="K84" s="93">
        <v>1</v>
      </c>
      <c r="L84" s="136">
        <f t="shared" si="28"/>
        <v>14</v>
      </c>
      <c r="M84" s="58">
        <v>2</v>
      </c>
      <c r="Q84" s="46"/>
      <c r="R84" s="46"/>
      <c r="S84" s="66">
        <v>6.5</v>
      </c>
      <c r="T84" s="41" t="s">
        <v>433</v>
      </c>
      <c r="Z84" s="43">
        <v>2</v>
      </c>
      <c r="AA84" s="43">
        <v>0</v>
      </c>
      <c r="AB84" s="43">
        <v>2</v>
      </c>
      <c r="AC84" s="43">
        <f t="shared" si="31"/>
        <v>2</v>
      </c>
      <c r="AD84" s="43">
        <v>0</v>
      </c>
      <c r="AF84" s="66">
        <v>7</v>
      </c>
      <c r="AG84" s="41" t="s">
        <v>267</v>
      </c>
      <c r="AH84" s="18"/>
      <c r="AI84" s="18"/>
      <c r="AJ84" s="18"/>
      <c r="AK84" s="18"/>
      <c r="AL84" s="18"/>
      <c r="AM84" s="43">
        <v>6</v>
      </c>
      <c r="AN84" s="43">
        <v>3</v>
      </c>
      <c r="AO84" s="43">
        <v>2</v>
      </c>
      <c r="AP84" s="43">
        <f>+AN84+AO84</f>
        <v>5</v>
      </c>
      <c r="AQ84" s="43">
        <v>2</v>
      </c>
      <c r="AR84" s="46"/>
    </row>
    <row r="85" spans="1:44" ht="15.75" customHeight="1" x14ac:dyDescent="0.25">
      <c r="A85" s="46"/>
      <c r="C85" s="18"/>
      <c r="D85" s="47" t="s">
        <v>150</v>
      </c>
      <c r="E85" s="47"/>
      <c r="F85" s="47"/>
      <c r="G85" s="32" t="s">
        <v>177</v>
      </c>
      <c r="H85" s="48"/>
      <c r="I85" s="93">
        <v>9</v>
      </c>
      <c r="J85" s="93">
        <v>6</v>
      </c>
      <c r="K85" s="93">
        <v>8</v>
      </c>
      <c r="L85" s="136">
        <f t="shared" si="28"/>
        <v>14</v>
      </c>
      <c r="M85" s="58">
        <v>0</v>
      </c>
      <c r="Q85" s="46"/>
      <c r="R85" s="46"/>
      <c r="S85" s="66">
        <v>8</v>
      </c>
      <c r="T85" s="41" t="s">
        <v>401</v>
      </c>
      <c r="Z85" s="43">
        <v>3</v>
      </c>
      <c r="AA85" s="43">
        <v>5</v>
      </c>
      <c r="AB85" s="43">
        <v>0</v>
      </c>
      <c r="AC85" s="43">
        <f>+AA85+AB85</f>
        <v>5</v>
      </c>
      <c r="AD85" s="43">
        <v>0</v>
      </c>
      <c r="AF85" s="66">
        <v>9</v>
      </c>
      <c r="AG85" s="41" t="s">
        <v>207</v>
      </c>
      <c r="AH85" s="18"/>
      <c r="AI85" s="18"/>
      <c r="AJ85" s="18"/>
      <c r="AK85" s="18"/>
      <c r="AL85" s="18"/>
      <c r="AM85" s="43">
        <v>3</v>
      </c>
      <c r="AN85" s="43">
        <v>2</v>
      </c>
      <c r="AO85" s="43">
        <v>0</v>
      </c>
      <c r="AP85" s="43">
        <f>+AN85+AO85</f>
        <v>2</v>
      </c>
      <c r="AQ85" s="43">
        <v>0</v>
      </c>
      <c r="AR85" s="46"/>
    </row>
    <row r="86" spans="1:44" ht="15.75" customHeight="1" x14ac:dyDescent="0.25">
      <c r="A86" s="46"/>
      <c r="C86" s="18"/>
      <c r="D86" s="47" t="s">
        <v>73</v>
      </c>
      <c r="E86" s="47"/>
      <c r="F86" s="47"/>
      <c r="G86" s="32" t="s">
        <v>307</v>
      </c>
      <c r="H86" s="48"/>
      <c r="I86" s="93">
        <v>8</v>
      </c>
      <c r="J86" s="93">
        <v>7</v>
      </c>
      <c r="K86" s="93">
        <v>5</v>
      </c>
      <c r="L86" s="136">
        <f t="shared" si="28"/>
        <v>12</v>
      </c>
      <c r="M86" s="58">
        <v>2</v>
      </c>
      <c r="Q86" s="51"/>
      <c r="R86" s="51"/>
      <c r="S86" s="66">
        <v>8</v>
      </c>
      <c r="T86" s="41" t="s">
        <v>397</v>
      </c>
      <c r="Z86" s="43">
        <v>2</v>
      </c>
      <c r="AA86" s="43">
        <v>0</v>
      </c>
      <c r="AB86" s="43">
        <v>0</v>
      </c>
      <c r="AC86" s="43">
        <f>+AA86+AB86</f>
        <v>0</v>
      </c>
      <c r="AD86" s="43">
        <v>0</v>
      </c>
      <c r="AF86" s="66">
        <v>8</v>
      </c>
      <c r="AG86" s="41" t="s">
        <v>296</v>
      </c>
      <c r="AM86" s="43">
        <v>2</v>
      </c>
      <c r="AN86" s="43">
        <v>0</v>
      </c>
      <c r="AO86" s="43">
        <v>1</v>
      </c>
      <c r="AP86" s="43">
        <f t="shared" ref="AP86:AP89" si="32">+AN86+AO86</f>
        <v>1</v>
      </c>
      <c r="AQ86" s="43">
        <v>0</v>
      </c>
      <c r="AR86" s="51"/>
    </row>
    <row r="87" spans="1:44" ht="15.75" customHeight="1" x14ac:dyDescent="0.25">
      <c r="A87" s="46"/>
      <c r="C87" s="18"/>
      <c r="D87" s="47" t="s">
        <v>35</v>
      </c>
      <c r="E87" s="47"/>
      <c r="F87" s="47"/>
      <c r="G87" s="32" t="s">
        <v>308</v>
      </c>
      <c r="H87" s="48"/>
      <c r="I87" s="93">
        <v>7</v>
      </c>
      <c r="J87" s="93">
        <v>4</v>
      </c>
      <c r="K87" s="93">
        <v>8</v>
      </c>
      <c r="L87" s="136">
        <f t="shared" si="28"/>
        <v>12</v>
      </c>
      <c r="M87" s="58">
        <v>0</v>
      </c>
      <c r="Q87" s="51"/>
      <c r="R87" s="51"/>
      <c r="S87" s="66">
        <v>8</v>
      </c>
      <c r="T87" s="41" t="s">
        <v>368</v>
      </c>
      <c r="Z87" s="43">
        <v>2</v>
      </c>
      <c r="AA87" s="43">
        <v>1</v>
      </c>
      <c r="AB87" s="43">
        <v>2</v>
      </c>
      <c r="AC87" s="43">
        <f>+AA87+AB87</f>
        <v>3</v>
      </c>
      <c r="AD87" s="43">
        <v>0</v>
      </c>
      <c r="AF87" s="66">
        <v>6</v>
      </c>
      <c r="AG87" s="41" t="s">
        <v>305</v>
      </c>
      <c r="AM87" s="43">
        <v>6</v>
      </c>
      <c r="AN87" s="43">
        <v>0</v>
      </c>
      <c r="AO87" s="43">
        <v>0</v>
      </c>
      <c r="AP87" s="43">
        <f t="shared" si="32"/>
        <v>0</v>
      </c>
      <c r="AQ87" s="43">
        <v>0</v>
      </c>
      <c r="AR87" s="51"/>
    </row>
    <row r="88" spans="1:44" ht="15.75" customHeight="1" x14ac:dyDescent="0.25">
      <c r="A88" s="46"/>
      <c r="C88" s="18"/>
      <c r="D88" s="47" t="s">
        <v>37</v>
      </c>
      <c r="E88" s="47"/>
      <c r="F88" s="47"/>
      <c r="G88" s="32" t="s">
        <v>179</v>
      </c>
      <c r="H88" s="48"/>
      <c r="I88" s="93">
        <v>9</v>
      </c>
      <c r="J88" s="93">
        <v>3</v>
      </c>
      <c r="K88" s="93">
        <v>8</v>
      </c>
      <c r="L88" s="136">
        <f t="shared" si="28"/>
        <v>11</v>
      </c>
      <c r="M88" s="58">
        <v>2</v>
      </c>
      <c r="Q88" s="51"/>
      <c r="R88" s="51"/>
      <c r="S88" s="66">
        <v>7</v>
      </c>
      <c r="T88" s="41" t="s">
        <v>423</v>
      </c>
      <c r="Z88" s="43">
        <v>1</v>
      </c>
      <c r="AA88" s="43">
        <v>0</v>
      </c>
      <c r="AB88" s="43">
        <v>0</v>
      </c>
      <c r="AC88" s="43">
        <f>+AA88+AB88</f>
        <v>0</v>
      </c>
      <c r="AD88" s="43">
        <v>0</v>
      </c>
      <c r="AF88" s="66">
        <v>7</v>
      </c>
      <c r="AG88" s="41" t="s">
        <v>369</v>
      </c>
      <c r="AM88" s="43">
        <v>2</v>
      </c>
      <c r="AN88" s="43">
        <v>1</v>
      </c>
      <c r="AO88" s="43">
        <v>0</v>
      </c>
      <c r="AP88" s="43">
        <f t="shared" si="32"/>
        <v>1</v>
      </c>
      <c r="AQ88" s="43">
        <v>0</v>
      </c>
      <c r="AR88" s="51"/>
    </row>
    <row r="89" spans="1:44" ht="15.75" customHeight="1" x14ac:dyDescent="0.25">
      <c r="A89" s="46"/>
      <c r="C89" s="18"/>
      <c r="D89" s="47" t="s">
        <v>134</v>
      </c>
      <c r="E89" s="47"/>
      <c r="F89" s="47"/>
      <c r="G89" s="32" t="s">
        <v>179</v>
      </c>
      <c r="H89" s="48"/>
      <c r="I89" s="93">
        <v>9</v>
      </c>
      <c r="J89" s="93">
        <v>6</v>
      </c>
      <c r="K89" s="93">
        <v>4</v>
      </c>
      <c r="L89" s="136">
        <f t="shared" si="28"/>
        <v>10</v>
      </c>
      <c r="M89" s="58">
        <v>0</v>
      </c>
      <c r="Q89" s="54"/>
      <c r="R89" s="54"/>
      <c r="S89" s="66">
        <v>8</v>
      </c>
      <c r="T89" s="41" t="s">
        <v>398</v>
      </c>
      <c r="Z89" s="43">
        <v>1</v>
      </c>
      <c r="AA89" s="43">
        <v>0</v>
      </c>
      <c r="AB89" s="43">
        <v>0</v>
      </c>
      <c r="AC89" s="43">
        <f t="shared" ref="AC89" si="33">+AA89+AB89</f>
        <v>0</v>
      </c>
      <c r="AD89" s="43">
        <v>0</v>
      </c>
      <c r="AF89" s="66">
        <v>8.5</v>
      </c>
      <c r="AG89" s="41" t="s">
        <v>428</v>
      </c>
      <c r="AM89" s="43">
        <v>2</v>
      </c>
      <c r="AN89" s="43">
        <v>0</v>
      </c>
      <c r="AO89" s="43">
        <v>0</v>
      </c>
      <c r="AP89" s="43">
        <f t="shared" si="32"/>
        <v>0</v>
      </c>
      <c r="AQ89" s="43">
        <v>0</v>
      </c>
      <c r="AR89" s="54"/>
    </row>
    <row r="90" spans="1:44" ht="15.75" customHeight="1" x14ac:dyDescent="0.25">
      <c r="A90" s="46"/>
      <c r="C90" s="18"/>
      <c r="D90" s="47" t="s">
        <v>72</v>
      </c>
      <c r="E90" s="47"/>
      <c r="F90" s="47"/>
      <c r="G90" s="32" t="s">
        <v>306</v>
      </c>
      <c r="H90" s="48"/>
      <c r="I90" s="93">
        <v>9</v>
      </c>
      <c r="J90" s="93">
        <v>5</v>
      </c>
      <c r="K90" s="93">
        <v>5</v>
      </c>
      <c r="L90" s="136">
        <f t="shared" si="28"/>
        <v>10</v>
      </c>
      <c r="M90" s="58">
        <v>0</v>
      </c>
      <c r="Q90" s="54"/>
      <c r="R90" s="54"/>
      <c r="S90" s="66">
        <v>7</v>
      </c>
      <c r="T90" s="41" t="s">
        <v>422</v>
      </c>
      <c r="Z90" s="43">
        <v>1</v>
      </c>
      <c r="AA90" s="43">
        <v>0</v>
      </c>
      <c r="AB90" s="43">
        <v>1</v>
      </c>
      <c r="AC90" s="43">
        <f>+AA90+AB90</f>
        <v>1</v>
      </c>
      <c r="AD90" s="43">
        <v>0</v>
      </c>
      <c r="AF90" s="66">
        <v>7</v>
      </c>
      <c r="AG90" s="41" t="s">
        <v>298</v>
      </c>
      <c r="AH90" s="18"/>
      <c r="AI90" s="18"/>
      <c r="AJ90" s="18"/>
      <c r="AK90" s="18"/>
      <c r="AL90" s="18"/>
      <c r="AM90" s="43">
        <v>4</v>
      </c>
      <c r="AN90" s="43">
        <v>0</v>
      </c>
      <c r="AO90" s="43">
        <v>0</v>
      </c>
      <c r="AP90" s="43">
        <f>+AN90+AO90</f>
        <v>0</v>
      </c>
      <c r="AQ90" s="43">
        <v>0</v>
      </c>
      <c r="AR90" s="54"/>
    </row>
    <row r="91" spans="1:44" ht="15.75" customHeight="1" x14ac:dyDescent="0.25">
      <c r="A91" s="46"/>
      <c r="C91" s="18"/>
      <c r="D91" s="47" t="s">
        <v>43</v>
      </c>
      <c r="E91" s="47"/>
      <c r="F91" s="47"/>
      <c r="G91" s="32" t="s">
        <v>307</v>
      </c>
      <c r="H91" s="48"/>
      <c r="I91" s="93">
        <v>8</v>
      </c>
      <c r="J91" s="93">
        <v>3</v>
      </c>
      <c r="K91" s="93">
        <v>6</v>
      </c>
      <c r="L91" s="136">
        <f t="shared" si="28"/>
        <v>9</v>
      </c>
      <c r="M91" s="58">
        <v>0</v>
      </c>
      <c r="Q91" s="54"/>
      <c r="R91" s="54"/>
      <c r="S91" s="66">
        <v>7.5</v>
      </c>
      <c r="T91" s="41" t="s">
        <v>396</v>
      </c>
      <c r="Z91" s="43">
        <v>1</v>
      </c>
      <c r="AA91" s="43">
        <v>0</v>
      </c>
      <c r="AB91" s="43">
        <v>0</v>
      </c>
      <c r="AC91" s="43">
        <f>+AA91+AB91</f>
        <v>0</v>
      </c>
      <c r="AD91" s="43">
        <v>0</v>
      </c>
      <c r="AF91" s="66">
        <v>8.5</v>
      </c>
      <c r="AG91" s="41" t="s">
        <v>297</v>
      </c>
      <c r="AM91" s="43">
        <v>1</v>
      </c>
      <c r="AN91" s="43">
        <v>0</v>
      </c>
      <c r="AO91" s="43">
        <v>0</v>
      </c>
      <c r="AP91" s="43">
        <f>+AN91+AO91</f>
        <v>0</v>
      </c>
      <c r="AQ91" s="43">
        <v>0</v>
      </c>
      <c r="AR91" s="54"/>
    </row>
    <row r="92" spans="1:44" ht="15.75" customHeight="1" x14ac:dyDescent="0.25">
      <c r="A92" s="46"/>
      <c r="C92" s="18"/>
      <c r="D92" s="47" t="s">
        <v>96</v>
      </c>
      <c r="E92" s="47"/>
      <c r="F92" s="47"/>
      <c r="G92" s="32" t="s">
        <v>179</v>
      </c>
      <c r="H92" s="48"/>
      <c r="I92" s="93">
        <v>8</v>
      </c>
      <c r="J92" s="93">
        <v>1</v>
      </c>
      <c r="K92" s="93">
        <v>8</v>
      </c>
      <c r="L92" s="136">
        <f t="shared" si="28"/>
        <v>9</v>
      </c>
      <c r="M92" s="58">
        <v>0</v>
      </c>
      <c r="Q92" s="54"/>
      <c r="R92" s="54"/>
      <c r="S92" s="66">
        <v>6.5</v>
      </c>
      <c r="T92" s="41" t="s">
        <v>242</v>
      </c>
      <c r="U92" s="18"/>
      <c r="V92" s="18"/>
      <c r="W92" s="18"/>
      <c r="X92" s="18"/>
      <c r="Y92" s="18"/>
      <c r="Z92" s="43">
        <v>6</v>
      </c>
      <c r="AA92" s="43">
        <v>2</v>
      </c>
      <c r="AB92" s="43">
        <v>1</v>
      </c>
      <c r="AC92" s="43">
        <f>+AA92+AB92</f>
        <v>3</v>
      </c>
      <c r="AD92" s="43">
        <v>0</v>
      </c>
      <c r="AF92" s="66">
        <v>7.5</v>
      </c>
      <c r="AG92" s="41" t="s">
        <v>407</v>
      </c>
      <c r="AM92" s="43">
        <v>1</v>
      </c>
      <c r="AN92" s="43">
        <v>0</v>
      </c>
      <c r="AO92" s="43">
        <v>0</v>
      </c>
      <c r="AP92" s="43">
        <f>+AN92+AO92</f>
        <v>0</v>
      </c>
      <c r="AQ92" s="43">
        <v>0</v>
      </c>
      <c r="AR92" s="54"/>
    </row>
    <row r="93" spans="1:44" ht="15.75" customHeight="1" x14ac:dyDescent="0.25">
      <c r="A93" s="46"/>
      <c r="C93" s="18"/>
      <c r="D93" s="47" t="s">
        <v>112</v>
      </c>
      <c r="E93" s="47"/>
      <c r="F93" s="47"/>
      <c r="G93" s="32" t="s">
        <v>309</v>
      </c>
      <c r="H93" s="48"/>
      <c r="I93" s="93">
        <v>8</v>
      </c>
      <c r="J93" s="93">
        <v>4</v>
      </c>
      <c r="K93" s="93">
        <v>4</v>
      </c>
      <c r="L93" s="136">
        <f t="shared" si="28"/>
        <v>8</v>
      </c>
      <c r="M93" s="58">
        <v>2</v>
      </c>
      <c r="Q93" s="54"/>
      <c r="R93" s="54"/>
      <c r="S93" s="66">
        <v>8</v>
      </c>
      <c r="T93" s="41" t="s">
        <v>458</v>
      </c>
      <c r="Z93" s="43">
        <v>1</v>
      </c>
      <c r="AA93" s="43">
        <v>0</v>
      </c>
      <c r="AB93" s="43">
        <v>0</v>
      </c>
      <c r="AC93" s="43">
        <f t="shared" ref="AC93" si="34">+AA93+AB93</f>
        <v>0</v>
      </c>
      <c r="AD93" s="43">
        <v>0</v>
      </c>
      <c r="AF93" s="66">
        <v>6</v>
      </c>
      <c r="AG93" s="41" t="s">
        <v>163</v>
      </c>
      <c r="AH93" s="18"/>
      <c r="AI93" s="18"/>
      <c r="AJ93" s="18"/>
      <c r="AK93" s="18"/>
      <c r="AL93" s="18"/>
      <c r="AM93" s="43">
        <v>2</v>
      </c>
      <c r="AN93" s="43">
        <v>0</v>
      </c>
      <c r="AO93" s="43">
        <v>1</v>
      </c>
      <c r="AP93" s="43">
        <f>+AN93+AO93</f>
        <v>1</v>
      </c>
      <c r="AQ93" s="43">
        <v>0</v>
      </c>
      <c r="AR93" s="54"/>
    </row>
    <row r="94" spans="1:44" ht="15.75" customHeight="1" x14ac:dyDescent="0.25">
      <c r="A94" s="46"/>
      <c r="C94" s="18"/>
      <c r="D94" s="47" t="s">
        <v>161</v>
      </c>
      <c r="E94" s="47"/>
      <c r="F94" s="47"/>
      <c r="G94" s="32" t="s">
        <v>177</v>
      </c>
      <c r="H94" s="48"/>
      <c r="I94" s="93">
        <v>9</v>
      </c>
      <c r="J94" s="93">
        <v>2</v>
      </c>
      <c r="K94" s="93">
        <v>6</v>
      </c>
      <c r="L94" s="136">
        <f t="shared" si="28"/>
        <v>8</v>
      </c>
      <c r="M94" s="58">
        <v>0</v>
      </c>
      <c r="Q94" s="54"/>
      <c r="R94" s="54"/>
      <c r="S94" s="66">
        <v>7</v>
      </c>
      <c r="T94" s="41" t="s">
        <v>266</v>
      </c>
      <c r="U94" s="18"/>
      <c r="V94" s="18"/>
      <c r="W94" s="18"/>
      <c r="X94" s="18"/>
      <c r="Y94" s="18"/>
      <c r="Z94" s="43">
        <v>1</v>
      </c>
      <c r="AA94" s="43">
        <v>0</v>
      </c>
      <c r="AB94" s="43">
        <v>2</v>
      </c>
      <c r="AC94" s="43">
        <f>+AA94+AB94</f>
        <v>2</v>
      </c>
      <c r="AD94" s="43">
        <v>0</v>
      </c>
      <c r="AF94" s="66">
        <v>6.5</v>
      </c>
      <c r="AG94" s="41" t="s">
        <v>171</v>
      </c>
      <c r="AM94" s="43">
        <v>6</v>
      </c>
      <c r="AN94" s="43">
        <v>1</v>
      </c>
      <c r="AO94" s="43">
        <v>0</v>
      </c>
      <c r="AP94" s="43">
        <f>+AN94+AO94</f>
        <v>1</v>
      </c>
      <c r="AQ94" s="43">
        <v>0</v>
      </c>
      <c r="AR94" s="54"/>
    </row>
    <row r="95" spans="1:44" ht="15.75" customHeight="1" thickBot="1" x14ac:dyDescent="0.3">
      <c r="A95" s="46"/>
      <c r="C95" s="18"/>
      <c r="D95" s="47" t="s">
        <v>188</v>
      </c>
      <c r="E95" s="47"/>
      <c r="F95" s="47"/>
      <c r="G95" s="32" t="s">
        <v>308</v>
      </c>
      <c r="H95" s="48"/>
      <c r="I95" s="93">
        <v>9</v>
      </c>
      <c r="J95" s="93">
        <v>1</v>
      </c>
      <c r="K95" s="93">
        <v>7</v>
      </c>
      <c r="L95" s="136">
        <f t="shared" si="28"/>
        <v>8</v>
      </c>
      <c r="M95" s="58">
        <v>0</v>
      </c>
      <c r="Q95" s="54"/>
      <c r="R95" s="54"/>
      <c r="S95" s="66">
        <v>9</v>
      </c>
      <c r="T95" s="41" t="s">
        <v>431</v>
      </c>
      <c r="Z95" s="43">
        <v>2</v>
      </c>
      <c r="AA95" s="43">
        <v>0</v>
      </c>
      <c r="AB95" s="43">
        <v>1</v>
      </c>
      <c r="AC95" s="43">
        <f t="shared" ref="AC95" si="35">+AA95+AB95</f>
        <v>1</v>
      </c>
      <c r="AD95" s="43">
        <v>0</v>
      </c>
      <c r="AF95" s="66">
        <v>6</v>
      </c>
      <c r="AG95" s="41" t="s">
        <v>459</v>
      </c>
      <c r="AM95" s="43">
        <v>1</v>
      </c>
      <c r="AN95" s="43">
        <v>0</v>
      </c>
      <c r="AO95" s="43">
        <v>0</v>
      </c>
      <c r="AP95" s="43">
        <f t="shared" ref="AP95" si="36">+AN95+AO95</f>
        <v>0</v>
      </c>
      <c r="AQ95" s="43">
        <v>0</v>
      </c>
      <c r="AR95" s="54"/>
    </row>
    <row r="96" spans="1:44" ht="15.75" customHeight="1" x14ac:dyDescent="0.25">
      <c r="A96" s="46"/>
      <c r="C96" s="18"/>
      <c r="D96" s="47" t="s">
        <v>143</v>
      </c>
      <c r="E96" s="47"/>
      <c r="F96" s="47"/>
      <c r="G96" s="32" t="s">
        <v>177</v>
      </c>
      <c r="H96" s="48"/>
      <c r="I96" s="93">
        <v>7</v>
      </c>
      <c r="J96" s="93">
        <v>5</v>
      </c>
      <c r="K96" s="93">
        <v>2</v>
      </c>
      <c r="L96" s="136">
        <f t="shared" si="28"/>
        <v>7</v>
      </c>
      <c r="M96" s="58">
        <v>0</v>
      </c>
      <c r="Q96" s="54"/>
      <c r="R96" s="54"/>
      <c r="S96" s="82"/>
      <c r="T96" s="83" t="s">
        <v>164</v>
      </c>
      <c r="U96" s="22"/>
      <c r="V96" s="22"/>
      <c r="W96" s="22"/>
      <c r="X96" s="22"/>
      <c r="Y96" s="22"/>
      <c r="Z96" s="68">
        <f>SUM(Z77:Z95)</f>
        <v>39</v>
      </c>
      <c r="AA96" s="68">
        <f>SUM(AA77:AA95)</f>
        <v>9</v>
      </c>
      <c r="AB96" s="68">
        <f>SUM(AB77:AB95)</f>
        <v>12</v>
      </c>
      <c r="AC96" s="68">
        <f>SUM(AC77:AC95)</f>
        <v>21</v>
      </c>
      <c r="AD96" s="68">
        <f>SUM(AD77:AD95)</f>
        <v>4</v>
      </c>
      <c r="AF96" s="82"/>
      <c r="AG96" s="83" t="s">
        <v>164</v>
      </c>
      <c r="AH96" s="22"/>
      <c r="AI96" s="22"/>
      <c r="AJ96" s="22"/>
      <c r="AK96" s="22"/>
      <c r="AL96" s="22"/>
      <c r="AM96" s="68">
        <f>SUM(AM77:AM95)</f>
        <v>56</v>
      </c>
      <c r="AN96" s="68">
        <f t="shared" ref="AN96:AQ96" si="37">SUM(AN77:AN95)</f>
        <v>16</v>
      </c>
      <c r="AO96" s="68">
        <f t="shared" si="37"/>
        <v>10</v>
      </c>
      <c r="AP96" s="68">
        <f t="shared" si="37"/>
        <v>26</v>
      </c>
      <c r="AQ96" s="68">
        <f t="shared" si="37"/>
        <v>8</v>
      </c>
      <c r="AR96" s="54"/>
    </row>
    <row r="97" spans="1:44" ht="15.75" customHeight="1" x14ac:dyDescent="0.25">
      <c r="A97" s="46"/>
      <c r="C97" s="18"/>
      <c r="D97" s="47" t="s">
        <v>81</v>
      </c>
      <c r="E97" s="47"/>
      <c r="F97" s="47"/>
      <c r="G97" s="32" t="s">
        <v>308</v>
      </c>
      <c r="H97" s="48"/>
      <c r="I97" s="93">
        <v>6</v>
      </c>
      <c r="J97" s="93">
        <v>0</v>
      </c>
      <c r="K97" s="93">
        <v>7</v>
      </c>
      <c r="L97" s="136">
        <f t="shared" si="28"/>
        <v>7</v>
      </c>
      <c r="M97" s="58">
        <v>0</v>
      </c>
      <c r="Q97" s="54"/>
      <c r="R97" s="54"/>
      <c r="T97" s="76" t="s">
        <v>159</v>
      </c>
      <c r="Z97" s="58">
        <f>+Z96+AM96</f>
        <v>95</v>
      </c>
      <c r="AA97" s="58">
        <f>+AA96+AN96</f>
        <v>25</v>
      </c>
      <c r="AB97" s="58">
        <f>+AB96+AO96</f>
        <v>22</v>
      </c>
      <c r="AC97" s="58">
        <f>+AC96+AP96</f>
        <v>47</v>
      </c>
      <c r="AD97" s="58">
        <f>+AD96+AQ96</f>
        <v>12</v>
      </c>
      <c r="AR97" s="54"/>
    </row>
    <row r="98" spans="1:44" ht="15.75" customHeight="1" x14ac:dyDescent="0.25">
      <c r="A98" s="46"/>
      <c r="C98" s="18"/>
      <c r="D98" s="47"/>
      <c r="E98" s="47"/>
      <c r="F98" s="47"/>
      <c r="G98" s="32"/>
      <c r="H98" s="48"/>
      <c r="I98" s="93"/>
      <c r="J98" s="93"/>
      <c r="K98" s="93"/>
      <c r="L98" s="58"/>
      <c r="M98" s="93"/>
      <c r="Q98" s="54"/>
      <c r="R98" s="54"/>
      <c r="AR98" s="54"/>
    </row>
    <row r="99" spans="1:44" ht="15.75" customHeight="1" x14ac:dyDescent="0.25">
      <c r="A99" s="46"/>
      <c r="C99" s="18"/>
      <c r="D99" s="47"/>
      <c r="E99" s="47"/>
      <c r="F99" s="47"/>
      <c r="G99" s="32"/>
      <c r="H99" s="48"/>
      <c r="I99" s="93"/>
      <c r="J99" s="93"/>
      <c r="K99" s="93"/>
      <c r="L99" s="58"/>
      <c r="M99" s="93"/>
      <c r="Q99" s="54"/>
      <c r="R99" s="54"/>
      <c r="AE99" s="1"/>
      <c r="AR99" s="54"/>
    </row>
    <row r="100" spans="1:44" ht="15.75" customHeight="1" thickBot="1" x14ac:dyDescent="0.3">
      <c r="A100" s="46"/>
      <c r="C100" s="18"/>
      <c r="D100" s="14" t="s">
        <v>147</v>
      </c>
      <c r="E100" s="14"/>
      <c r="F100" s="14"/>
      <c r="G100" s="16" t="s">
        <v>2</v>
      </c>
      <c r="H100" s="16"/>
      <c r="I100" s="16" t="s">
        <v>4</v>
      </c>
      <c r="J100" s="16" t="s">
        <v>30</v>
      </c>
      <c r="K100" s="16" t="s">
        <v>31</v>
      </c>
      <c r="L100" s="16" t="s">
        <v>32</v>
      </c>
      <c r="M100" s="143" t="s">
        <v>3</v>
      </c>
      <c r="Q100" s="54"/>
      <c r="R100" s="54"/>
      <c r="S100" s="67" t="s">
        <v>310</v>
      </c>
      <c r="T100" s="67" t="s">
        <v>313</v>
      </c>
      <c r="U100" s="67"/>
      <c r="V100" s="139"/>
      <c r="W100" s="139"/>
      <c r="X100" s="139"/>
      <c r="Y100" s="139"/>
      <c r="Z100" s="139" t="s">
        <v>4</v>
      </c>
      <c r="AA100" s="139" t="s">
        <v>30</v>
      </c>
      <c r="AB100" s="139" t="s">
        <v>31</v>
      </c>
      <c r="AC100" s="139" t="s">
        <v>32</v>
      </c>
      <c r="AD100" s="139" t="s">
        <v>3</v>
      </c>
      <c r="AF100" s="67" t="s">
        <v>310</v>
      </c>
      <c r="AG100" s="67" t="s">
        <v>313</v>
      </c>
      <c r="AH100" s="67"/>
      <c r="AI100" s="139"/>
      <c r="AJ100" s="139"/>
      <c r="AK100" s="139"/>
      <c r="AL100" s="139"/>
      <c r="AM100" s="139" t="s">
        <v>4</v>
      </c>
      <c r="AN100" s="139" t="s">
        <v>30</v>
      </c>
      <c r="AO100" s="139" t="s">
        <v>31</v>
      </c>
      <c r="AP100" s="139" t="s">
        <v>32</v>
      </c>
      <c r="AQ100" s="139" t="s">
        <v>3</v>
      </c>
      <c r="AR100" s="54"/>
    </row>
    <row r="101" spans="1:44" ht="15.75" customHeight="1" x14ac:dyDescent="0.25">
      <c r="A101" s="46"/>
      <c r="C101" s="18"/>
      <c r="D101" s="47" t="s">
        <v>46</v>
      </c>
      <c r="E101" s="47"/>
      <c r="F101" s="47"/>
      <c r="G101" s="41" t="s">
        <v>177</v>
      </c>
      <c r="I101" s="58">
        <v>9</v>
      </c>
      <c r="J101" s="93">
        <v>0</v>
      </c>
      <c r="K101" s="93">
        <v>1</v>
      </c>
      <c r="L101" s="58">
        <f t="shared" ref="L101:L124" si="38">+J101+K101</f>
        <v>1</v>
      </c>
      <c r="M101" s="136">
        <v>6</v>
      </c>
      <c r="Q101" s="54"/>
      <c r="R101" s="54"/>
      <c r="S101" s="66">
        <v>8</v>
      </c>
      <c r="T101" s="41" t="s">
        <v>45</v>
      </c>
      <c r="Z101" s="43">
        <v>1</v>
      </c>
      <c r="AA101" s="43">
        <v>1</v>
      </c>
      <c r="AB101" s="43">
        <v>0</v>
      </c>
      <c r="AC101" s="43">
        <f>+AA101+AB101</f>
        <v>1</v>
      </c>
      <c r="AD101" s="43">
        <v>0</v>
      </c>
      <c r="AF101" s="66">
        <v>9.5</v>
      </c>
      <c r="AG101" s="41" t="s">
        <v>166</v>
      </c>
      <c r="AM101" s="43">
        <v>1</v>
      </c>
      <c r="AN101" s="43">
        <v>2</v>
      </c>
      <c r="AO101" s="43">
        <v>1</v>
      </c>
      <c r="AP101" s="43">
        <f>+AN101+AO101</f>
        <v>3</v>
      </c>
      <c r="AQ101" s="43">
        <v>0</v>
      </c>
      <c r="AR101" s="54"/>
    </row>
    <row r="102" spans="1:44" ht="15.75" customHeight="1" x14ac:dyDescent="0.25">
      <c r="A102" s="46"/>
      <c r="C102" s="18"/>
      <c r="D102" s="47" t="s">
        <v>71</v>
      </c>
      <c r="E102" s="47"/>
      <c r="F102" s="47"/>
      <c r="G102" s="41" t="s">
        <v>17</v>
      </c>
      <c r="I102" s="58">
        <v>8</v>
      </c>
      <c r="J102" s="93">
        <v>10</v>
      </c>
      <c r="K102" s="93">
        <v>6</v>
      </c>
      <c r="L102" s="58">
        <f t="shared" si="38"/>
        <v>16</v>
      </c>
      <c r="M102" s="136">
        <v>4</v>
      </c>
      <c r="Q102" s="54"/>
      <c r="R102" s="54"/>
      <c r="S102" s="66">
        <v>6.5</v>
      </c>
      <c r="T102" s="41" t="s">
        <v>82</v>
      </c>
      <c r="Z102" s="43">
        <v>1</v>
      </c>
      <c r="AA102" s="43">
        <v>0</v>
      </c>
      <c r="AB102" s="43">
        <v>0</v>
      </c>
      <c r="AC102" s="43">
        <f>+AA102+AB102</f>
        <v>0</v>
      </c>
      <c r="AD102" s="43">
        <v>0</v>
      </c>
      <c r="AF102" s="66">
        <v>6.5</v>
      </c>
      <c r="AG102" s="41" t="s">
        <v>83</v>
      </c>
      <c r="AM102" s="43">
        <v>1</v>
      </c>
      <c r="AN102" s="43">
        <v>0</v>
      </c>
      <c r="AO102" s="43">
        <v>1</v>
      </c>
      <c r="AP102" s="43">
        <f>+AN102+AO102</f>
        <v>1</v>
      </c>
      <c r="AQ102" s="43">
        <v>0</v>
      </c>
      <c r="AR102" s="54"/>
    </row>
    <row r="103" spans="1:44" ht="15.75" customHeight="1" x14ac:dyDescent="0.25">
      <c r="A103" s="46"/>
      <c r="C103" s="18"/>
      <c r="D103" s="47" t="s">
        <v>111</v>
      </c>
      <c r="E103" s="47"/>
      <c r="F103" s="47"/>
      <c r="G103" s="41" t="s">
        <v>179</v>
      </c>
      <c r="I103" s="58">
        <v>8</v>
      </c>
      <c r="J103" s="93">
        <v>0</v>
      </c>
      <c r="K103" s="93">
        <v>2</v>
      </c>
      <c r="L103" s="58">
        <f t="shared" si="38"/>
        <v>2</v>
      </c>
      <c r="M103" s="136">
        <v>4</v>
      </c>
      <c r="Q103" s="54"/>
      <c r="R103" s="54"/>
      <c r="S103" s="66">
        <v>7.5</v>
      </c>
      <c r="T103" s="41" t="s">
        <v>115</v>
      </c>
      <c r="Z103" s="43">
        <v>2</v>
      </c>
      <c r="AA103" s="43">
        <v>0</v>
      </c>
      <c r="AB103" s="43">
        <v>0</v>
      </c>
      <c r="AC103" s="43">
        <f>+AA103+AB103</f>
        <v>0</v>
      </c>
      <c r="AD103" s="43">
        <v>0</v>
      </c>
      <c r="AF103" s="66">
        <v>8</v>
      </c>
      <c r="AG103" s="41" t="s">
        <v>154</v>
      </c>
      <c r="AM103" s="43">
        <v>1</v>
      </c>
      <c r="AN103" s="43">
        <v>0</v>
      </c>
      <c r="AO103" s="43">
        <v>2</v>
      </c>
      <c r="AP103" s="43">
        <f>+AN103+AO103</f>
        <v>2</v>
      </c>
      <c r="AQ103" s="43">
        <v>0</v>
      </c>
      <c r="AR103" s="54"/>
    </row>
    <row r="104" spans="1:44" ht="15.75" customHeight="1" x14ac:dyDescent="0.25">
      <c r="A104" s="46"/>
      <c r="C104" s="18"/>
      <c r="D104" s="47" t="s">
        <v>153</v>
      </c>
      <c r="E104" s="47"/>
      <c r="F104" s="47"/>
      <c r="G104" s="41" t="s">
        <v>17</v>
      </c>
      <c r="I104" s="58">
        <v>8</v>
      </c>
      <c r="J104" s="93">
        <v>0</v>
      </c>
      <c r="K104" s="93">
        <v>2</v>
      </c>
      <c r="L104" s="58">
        <f t="shared" si="38"/>
        <v>2</v>
      </c>
      <c r="M104" s="136">
        <v>4</v>
      </c>
      <c r="Q104" s="54"/>
      <c r="R104" s="54"/>
      <c r="S104" s="66">
        <v>6.5</v>
      </c>
      <c r="T104" s="41" t="s">
        <v>75</v>
      </c>
      <c r="Z104" s="43">
        <v>1</v>
      </c>
      <c r="AA104" s="43">
        <v>1</v>
      </c>
      <c r="AB104" s="43">
        <v>1</v>
      </c>
      <c r="AC104" s="43">
        <f>+AA104+AB104</f>
        <v>2</v>
      </c>
      <c r="AD104" s="43">
        <v>0</v>
      </c>
      <c r="AF104" s="66">
        <v>6</v>
      </c>
      <c r="AG104" s="41" t="s">
        <v>97</v>
      </c>
      <c r="AM104" s="43">
        <v>4</v>
      </c>
      <c r="AN104" s="43">
        <v>0</v>
      </c>
      <c r="AO104" s="43">
        <v>0</v>
      </c>
      <c r="AP104" s="43">
        <f>+AN104+AO104</f>
        <v>0</v>
      </c>
      <c r="AQ104" s="43">
        <v>2</v>
      </c>
      <c r="AR104" s="54"/>
    </row>
    <row r="105" spans="1:44" ht="15.75" customHeight="1" thickBot="1" x14ac:dyDescent="0.3">
      <c r="A105" s="46"/>
      <c r="C105" s="18"/>
      <c r="D105" s="47" t="s">
        <v>165</v>
      </c>
      <c r="E105" s="47"/>
      <c r="F105" s="47"/>
      <c r="G105" s="41" t="s">
        <v>308</v>
      </c>
      <c r="I105" s="58">
        <v>9</v>
      </c>
      <c r="J105" s="93">
        <v>11</v>
      </c>
      <c r="K105" s="93">
        <v>6</v>
      </c>
      <c r="L105" s="58">
        <f t="shared" si="38"/>
        <v>17</v>
      </c>
      <c r="M105" s="136">
        <v>4</v>
      </c>
      <c r="Q105" s="54"/>
      <c r="R105" s="54"/>
      <c r="S105" s="66">
        <v>6</v>
      </c>
      <c r="T105" s="41" t="s">
        <v>100</v>
      </c>
      <c r="Z105" s="43">
        <v>1</v>
      </c>
      <c r="AA105" s="43">
        <v>0</v>
      </c>
      <c r="AB105" s="43">
        <v>0</v>
      </c>
      <c r="AC105" s="43">
        <f>+AA105+AB105</f>
        <v>0</v>
      </c>
      <c r="AD105" s="43">
        <v>0</v>
      </c>
      <c r="AF105" s="66">
        <v>6.5</v>
      </c>
      <c r="AG105" s="41" t="s">
        <v>119</v>
      </c>
      <c r="AM105" s="43">
        <v>2</v>
      </c>
      <c r="AN105" s="43">
        <v>0</v>
      </c>
      <c r="AO105" s="43">
        <v>0</v>
      </c>
      <c r="AP105" s="43">
        <f>+AN105+AO105</f>
        <v>0</v>
      </c>
      <c r="AQ105" s="43">
        <v>0</v>
      </c>
      <c r="AR105" s="54"/>
    </row>
    <row r="106" spans="1:44" ht="15.75" customHeight="1" x14ac:dyDescent="0.25">
      <c r="A106" s="46"/>
      <c r="C106" s="18"/>
      <c r="D106" s="47" t="s">
        <v>55</v>
      </c>
      <c r="E106" s="47"/>
      <c r="F106" s="47"/>
      <c r="G106" s="41" t="s">
        <v>21</v>
      </c>
      <c r="I106" s="58">
        <v>9</v>
      </c>
      <c r="J106" s="93">
        <v>2</v>
      </c>
      <c r="K106" s="93">
        <v>1</v>
      </c>
      <c r="L106" s="58">
        <f t="shared" si="38"/>
        <v>3</v>
      </c>
      <c r="M106" s="136">
        <v>4</v>
      </c>
      <c r="Q106" s="54"/>
      <c r="R106" s="54"/>
      <c r="S106" s="82"/>
      <c r="T106" s="83" t="s">
        <v>164</v>
      </c>
      <c r="U106" s="22"/>
      <c r="V106" s="22"/>
      <c r="W106" s="22"/>
      <c r="X106" s="22"/>
      <c r="Y106" s="22"/>
      <c r="Z106" s="68">
        <f>SUM(Z101:Z105)</f>
        <v>6</v>
      </c>
      <c r="AA106" s="68">
        <f>SUM(AA101:AA105)</f>
        <v>2</v>
      </c>
      <c r="AB106" s="68">
        <f>SUM(AB101:AB105)</f>
        <v>1</v>
      </c>
      <c r="AC106" s="68">
        <f>SUM(AC101:AC105)</f>
        <v>3</v>
      </c>
      <c r="AD106" s="68">
        <f>SUM(AD101:AD105)</f>
        <v>0</v>
      </c>
      <c r="AF106" s="82"/>
      <c r="AG106" s="83" t="s">
        <v>164</v>
      </c>
      <c r="AH106" s="22"/>
      <c r="AI106" s="22"/>
      <c r="AJ106" s="22"/>
      <c r="AK106" s="22"/>
      <c r="AL106" s="22"/>
      <c r="AM106" s="68">
        <f>SUM(AM101:AM105)</f>
        <v>9</v>
      </c>
      <c r="AN106" s="68">
        <f>SUM(AN101:AN105)</f>
        <v>2</v>
      </c>
      <c r="AO106" s="68">
        <f>SUM(AO101:AO105)</f>
        <v>4</v>
      </c>
      <c r="AP106" s="68">
        <f>SUM(AP101:AP105)</f>
        <v>6</v>
      </c>
      <c r="AQ106" s="68">
        <f>SUM(AQ101:AQ105)</f>
        <v>2</v>
      </c>
      <c r="AR106" s="54"/>
    </row>
    <row r="107" spans="1:44" ht="15.75" customHeight="1" x14ac:dyDescent="0.25">
      <c r="A107" s="46"/>
      <c r="C107" s="18"/>
      <c r="D107" s="47" t="s">
        <v>133</v>
      </c>
      <c r="E107" s="47"/>
      <c r="F107" s="47"/>
      <c r="G107" s="41" t="s">
        <v>306</v>
      </c>
      <c r="I107" s="58">
        <v>5</v>
      </c>
      <c r="J107" s="93">
        <v>1</v>
      </c>
      <c r="K107" s="93">
        <v>3</v>
      </c>
      <c r="L107" s="58">
        <f t="shared" si="38"/>
        <v>4</v>
      </c>
      <c r="M107" s="136">
        <v>2</v>
      </c>
      <c r="Q107" s="54"/>
      <c r="R107" s="54"/>
      <c r="T107" s="76" t="s">
        <v>160</v>
      </c>
      <c r="U107" s="86"/>
      <c r="V107" s="86"/>
      <c r="W107" s="86"/>
      <c r="X107" s="86"/>
      <c r="Y107" s="86"/>
      <c r="Z107" s="58">
        <f>+Z106+AM106</f>
        <v>15</v>
      </c>
      <c r="AA107" s="58">
        <f>+AA106+AN106</f>
        <v>4</v>
      </c>
      <c r="AB107" s="58">
        <f>+AB106+AO106</f>
        <v>5</v>
      </c>
      <c r="AC107" s="58">
        <f>+AC106+AP106</f>
        <v>9</v>
      </c>
      <c r="AD107" s="58">
        <f>+AD106+AQ106</f>
        <v>2</v>
      </c>
      <c r="AR107" s="54"/>
    </row>
    <row r="108" spans="1:44" ht="15.75" customHeight="1" x14ac:dyDescent="0.25">
      <c r="A108" s="46"/>
      <c r="C108" s="18"/>
      <c r="D108" s="47" t="s">
        <v>162</v>
      </c>
      <c r="E108" s="47"/>
      <c r="F108" s="47"/>
      <c r="G108" s="41" t="s">
        <v>309</v>
      </c>
      <c r="I108" s="58">
        <v>6</v>
      </c>
      <c r="J108" s="93">
        <v>0</v>
      </c>
      <c r="K108" s="93">
        <v>3</v>
      </c>
      <c r="L108" s="58">
        <f t="shared" si="38"/>
        <v>3</v>
      </c>
      <c r="M108" s="136">
        <v>2</v>
      </c>
      <c r="Q108" s="54"/>
      <c r="R108" s="54"/>
      <c r="S108" s="66"/>
      <c r="T108" s="41"/>
      <c r="Z108" s="43"/>
      <c r="AA108" s="43"/>
      <c r="AB108" s="43"/>
      <c r="AC108" s="43"/>
      <c r="AD108" s="43"/>
      <c r="AR108" s="54"/>
    </row>
    <row r="109" spans="1:44" ht="15.75" customHeight="1" x14ac:dyDescent="0.25">
      <c r="A109" s="46"/>
      <c r="C109" s="18"/>
      <c r="D109" s="47" t="s">
        <v>148</v>
      </c>
      <c r="E109" s="47"/>
      <c r="F109" s="47"/>
      <c r="G109" s="41" t="s">
        <v>21</v>
      </c>
      <c r="I109" s="58">
        <v>6</v>
      </c>
      <c r="J109" s="93">
        <v>0</v>
      </c>
      <c r="K109" s="93">
        <v>1</v>
      </c>
      <c r="L109" s="58">
        <f t="shared" si="38"/>
        <v>1</v>
      </c>
      <c r="M109" s="136">
        <v>2</v>
      </c>
      <c r="Q109" s="54"/>
      <c r="R109" s="54"/>
      <c r="S109" s="66"/>
      <c r="T109" s="41" t="s">
        <v>159</v>
      </c>
      <c r="U109" s="18"/>
      <c r="V109" s="18"/>
      <c r="W109" s="18"/>
      <c r="X109" s="18"/>
      <c r="Y109" s="18"/>
      <c r="Z109" s="43">
        <f>+Z97+Z107</f>
        <v>110</v>
      </c>
      <c r="AA109" s="43">
        <f>+AA97+AA107</f>
        <v>29</v>
      </c>
      <c r="AB109" s="43">
        <f>+AB97+AB107</f>
        <v>27</v>
      </c>
      <c r="AC109" s="43">
        <f>+AC97+AC107</f>
        <v>56</v>
      </c>
      <c r="AD109" s="43">
        <f>+AD97+AD107</f>
        <v>14</v>
      </c>
      <c r="AR109" s="54"/>
    </row>
    <row r="110" spans="1:44" ht="15.75" customHeight="1" x14ac:dyDescent="0.25">
      <c r="A110" s="46"/>
      <c r="C110" s="18"/>
      <c r="D110" s="47" t="s">
        <v>137</v>
      </c>
      <c r="E110" s="47"/>
      <c r="F110" s="47"/>
      <c r="G110" s="41" t="s">
        <v>307</v>
      </c>
      <c r="I110" s="58">
        <v>7</v>
      </c>
      <c r="J110" s="93">
        <v>3</v>
      </c>
      <c r="K110" s="93">
        <v>3</v>
      </c>
      <c r="L110" s="58">
        <f t="shared" si="38"/>
        <v>6</v>
      </c>
      <c r="M110" s="136">
        <v>2</v>
      </c>
      <c r="Q110" s="54"/>
      <c r="R110" s="54"/>
      <c r="S110" s="66"/>
      <c r="T110" s="41" t="s">
        <v>144</v>
      </c>
      <c r="U110" s="18"/>
      <c r="V110" s="18"/>
      <c r="W110" s="18"/>
      <c r="X110" s="18"/>
      <c r="Y110" s="18"/>
      <c r="Z110" s="43">
        <f>+Z15+Z27+Z39+Z51+AM15+AM27+AM39+AM51</f>
        <v>110</v>
      </c>
      <c r="AA110" s="43">
        <f>+AA15+AA27+AA39+AA51+AN15+AN27+AN39+AN51</f>
        <v>29</v>
      </c>
      <c r="AB110" s="43">
        <f>+AB15+AB27+AB39+AB51+AO15+AO27+AO39+AO51</f>
        <v>27</v>
      </c>
      <c r="AC110" s="43">
        <f>+AC15+AC27+AC39+AC51+AP15+AP27+AP39+AP51</f>
        <v>56</v>
      </c>
      <c r="AD110" s="43">
        <f>+AD15+AD27+AD39+AD51+AQ15+AQ27+AQ39+AQ51</f>
        <v>14</v>
      </c>
      <c r="AR110" s="54"/>
    </row>
    <row r="111" spans="1:44" ht="15.75" customHeight="1" x14ac:dyDescent="0.25">
      <c r="A111" s="46"/>
      <c r="C111" s="18"/>
      <c r="D111" s="47" t="s">
        <v>99</v>
      </c>
      <c r="E111" s="47"/>
      <c r="F111" s="47"/>
      <c r="G111" s="41" t="s">
        <v>306</v>
      </c>
      <c r="I111" s="58">
        <v>7</v>
      </c>
      <c r="J111" s="93">
        <v>3</v>
      </c>
      <c r="K111" s="93">
        <v>2</v>
      </c>
      <c r="L111" s="58">
        <f t="shared" si="38"/>
        <v>5</v>
      </c>
      <c r="M111" s="136">
        <v>2</v>
      </c>
      <c r="Q111" s="54"/>
      <c r="R111" s="54"/>
      <c r="AP111" s="43"/>
      <c r="AQ111" s="43"/>
      <c r="AR111" s="54"/>
    </row>
    <row r="112" spans="1:44" ht="15.75" customHeight="1" thickBot="1" x14ac:dyDescent="0.3">
      <c r="A112" s="46"/>
      <c r="D112" s="47" t="s">
        <v>138</v>
      </c>
      <c r="E112" s="47"/>
      <c r="F112" s="47"/>
      <c r="G112" s="41" t="s">
        <v>17</v>
      </c>
      <c r="I112" s="58">
        <v>7</v>
      </c>
      <c r="J112" s="93">
        <v>1</v>
      </c>
      <c r="K112" s="93">
        <v>0</v>
      </c>
      <c r="L112" s="58">
        <f t="shared" si="38"/>
        <v>1</v>
      </c>
      <c r="M112" s="136">
        <v>2</v>
      </c>
      <c r="Q112" s="54"/>
      <c r="R112" s="54"/>
      <c r="S112" s="67" t="s">
        <v>310</v>
      </c>
      <c r="T112" s="67" t="s">
        <v>314</v>
      </c>
      <c r="U112" s="67"/>
      <c r="V112" s="67"/>
      <c r="W112" s="67"/>
      <c r="X112" s="67"/>
      <c r="Y112" s="67"/>
      <c r="Z112" s="67"/>
      <c r="AA112" s="139" t="s">
        <v>4</v>
      </c>
      <c r="AB112" s="139" t="s">
        <v>8</v>
      </c>
      <c r="AC112" s="139" t="s">
        <v>9</v>
      </c>
      <c r="AD112" s="139" t="s">
        <v>10</v>
      </c>
      <c r="AE112" s="414" t="s">
        <v>129</v>
      </c>
      <c r="AF112" s="414"/>
      <c r="AG112" s="139" t="s">
        <v>3</v>
      </c>
      <c r="AH112" s="139" t="s">
        <v>130</v>
      </c>
      <c r="AI112" s="139" t="s">
        <v>5</v>
      </c>
      <c r="AJ112" s="139" t="s">
        <v>7</v>
      </c>
      <c r="AK112" s="139" t="s">
        <v>6</v>
      </c>
      <c r="AL112" s="139" t="s">
        <v>131</v>
      </c>
      <c r="AP112" s="43"/>
      <c r="AQ112" s="43"/>
      <c r="AR112" s="54"/>
    </row>
    <row r="113" spans="1:44" ht="15.75" customHeight="1" x14ac:dyDescent="0.25">
      <c r="A113" s="46"/>
      <c r="D113" s="47" t="s">
        <v>73</v>
      </c>
      <c r="E113" s="47"/>
      <c r="F113" s="47"/>
      <c r="G113" s="41" t="s">
        <v>307</v>
      </c>
      <c r="I113" s="58">
        <v>8</v>
      </c>
      <c r="J113" s="93">
        <v>7</v>
      </c>
      <c r="K113" s="93">
        <v>5</v>
      </c>
      <c r="L113" s="58">
        <f t="shared" si="38"/>
        <v>12</v>
      </c>
      <c r="M113" s="136">
        <v>2</v>
      </c>
      <c r="Q113" s="54"/>
      <c r="R113" s="54"/>
      <c r="S113" s="118">
        <v>7.5</v>
      </c>
      <c r="T113" s="76" t="s">
        <v>327</v>
      </c>
      <c r="U113" s="76"/>
      <c r="V113" s="76"/>
      <c r="W113" s="76"/>
      <c r="X113" s="119"/>
      <c r="Y113" s="76"/>
      <c r="Z113" s="58"/>
      <c r="AA113" s="58">
        <v>1</v>
      </c>
      <c r="AB113" s="58">
        <v>1</v>
      </c>
      <c r="AC113" s="58">
        <v>0</v>
      </c>
      <c r="AD113" s="58">
        <v>0</v>
      </c>
      <c r="AE113" s="411">
        <f>(2*AB113+AD113)/(2*AA113)</f>
        <v>1</v>
      </c>
      <c r="AF113" s="411"/>
      <c r="AG113" s="58">
        <v>0</v>
      </c>
      <c r="AH113" s="58">
        <v>0</v>
      </c>
      <c r="AI113" s="58">
        <v>1</v>
      </c>
      <c r="AJ113" s="58">
        <v>0</v>
      </c>
      <c r="AK113" s="58">
        <v>0</v>
      </c>
      <c r="AL113" s="120">
        <f>+AI113/AA113</f>
        <v>1</v>
      </c>
      <c r="AR113" s="54"/>
    </row>
    <row r="114" spans="1:44" ht="15.75" customHeight="1" x14ac:dyDescent="0.25">
      <c r="A114" s="46"/>
      <c r="D114" s="47" t="s">
        <v>112</v>
      </c>
      <c r="E114" s="47"/>
      <c r="F114" s="47"/>
      <c r="G114" s="41" t="s">
        <v>309</v>
      </c>
      <c r="I114" s="58">
        <v>8</v>
      </c>
      <c r="J114" s="93">
        <v>4</v>
      </c>
      <c r="K114" s="93">
        <v>4</v>
      </c>
      <c r="L114" s="58">
        <f t="shared" si="38"/>
        <v>8</v>
      </c>
      <c r="M114" s="136">
        <v>2</v>
      </c>
      <c r="Q114" s="54"/>
      <c r="R114" s="54"/>
      <c r="S114" s="118">
        <v>6.5</v>
      </c>
      <c r="T114" s="76" t="s">
        <v>251</v>
      </c>
      <c r="U114" s="76"/>
      <c r="V114" s="76"/>
      <c r="W114" s="76"/>
      <c r="X114" s="119"/>
      <c r="Y114" s="76"/>
      <c r="Z114" s="58"/>
      <c r="AA114" s="58">
        <v>1</v>
      </c>
      <c r="AB114" s="58">
        <v>0</v>
      </c>
      <c r="AC114" s="58">
        <v>0</v>
      </c>
      <c r="AD114" s="58">
        <v>1</v>
      </c>
      <c r="AE114" s="411">
        <f>(2*AB114+AD114)/(2*AA114)</f>
        <v>0.5</v>
      </c>
      <c r="AF114" s="411"/>
      <c r="AG114" s="58">
        <v>0</v>
      </c>
      <c r="AH114" s="58">
        <v>0</v>
      </c>
      <c r="AI114" s="58">
        <v>3</v>
      </c>
      <c r="AJ114" s="58">
        <v>0</v>
      </c>
      <c r="AK114" s="58">
        <v>0</v>
      </c>
      <c r="AL114" s="120">
        <f>+AI114/AA114</f>
        <v>3</v>
      </c>
      <c r="AR114" s="54"/>
    </row>
    <row r="115" spans="1:44" ht="15.75" customHeight="1" x14ac:dyDescent="0.25">
      <c r="A115" s="46"/>
      <c r="D115" s="47" t="s">
        <v>20</v>
      </c>
      <c r="E115" s="47"/>
      <c r="F115" s="47"/>
      <c r="G115" s="41" t="s">
        <v>179</v>
      </c>
      <c r="I115" s="58">
        <v>8</v>
      </c>
      <c r="J115" s="93">
        <v>0</v>
      </c>
      <c r="K115" s="93">
        <v>3</v>
      </c>
      <c r="L115" s="58">
        <f t="shared" si="38"/>
        <v>3</v>
      </c>
      <c r="M115" s="136">
        <v>2</v>
      </c>
      <c r="Q115" s="54"/>
      <c r="R115" s="54"/>
      <c r="S115" s="118">
        <v>7.5</v>
      </c>
      <c r="T115" s="76" t="s">
        <v>16</v>
      </c>
      <c r="U115" s="76"/>
      <c r="V115" s="76"/>
      <c r="W115" s="76"/>
      <c r="X115" s="119"/>
      <c r="Y115" s="76"/>
      <c r="Z115" s="58"/>
      <c r="AA115" s="58">
        <v>1</v>
      </c>
      <c r="AB115" s="58">
        <v>1</v>
      </c>
      <c r="AC115" s="58">
        <v>0</v>
      </c>
      <c r="AD115" s="58">
        <v>0</v>
      </c>
      <c r="AE115" s="411">
        <f>(2*AB115+AD115)/(2*AA115)</f>
        <v>1</v>
      </c>
      <c r="AF115" s="411"/>
      <c r="AG115" s="58">
        <v>0</v>
      </c>
      <c r="AH115" s="58">
        <v>0</v>
      </c>
      <c r="AI115" s="58">
        <v>1</v>
      </c>
      <c r="AJ115" s="58">
        <v>0</v>
      </c>
      <c r="AK115" s="58">
        <v>0</v>
      </c>
      <c r="AL115" s="120">
        <f>+AI115/AA115</f>
        <v>1</v>
      </c>
      <c r="AR115" s="54"/>
    </row>
    <row r="116" spans="1:44" ht="15.75" customHeight="1" thickBot="1" x14ac:dyDescent="0.3">
      <c r="A116" s="46"/>
      <c r="D116" s="47" t="s">
        <v>61</v>
      </c>
      <c r="E116" s="47"/>
      <c r="F116" s="47"/>
      <c r="G116" s="41" t="s">
        <v>309</v>
      </c>
      <c r="I116" s="58">
        <v>8</v>
      </c>
      <c r="J116" s="93">
        <v>0</v>
      </c>
      <c r="K116" s="93">
        <v>3</v>
      </c>
      <c r="L116" s="58">
        <f t="shared" si="38"/>
        <v>3</v>
      </c>
      <c r="M116" s="136">
        <v>2</v>
      </c>
      <c r="Q116" s="54"/>
      <c r="R116" s="54"/>
      <c r="S116" s="118">
        <v>7.5</v>
      </c>
      <c r="T116" s="76" t="s">
        <v>127</v>
      </c>
      <c r="U116" s="76"/>
      <c r="V116" s="76"/>
      <c r="W116" s="76"/>
      <c r="X116" s="119"/>
      <c r="Y116" s="76"/>
      <c r="Z116" s="58"/>
      <c r="AA116" s="58">
        <v>1</v>
      </c>
      <c r="AB116" s="58">
        <v>0</v>
      </c>
      <c r="AC116" s="58">
        <v>1</v>
      </c>
      <c r="AD116" s="58">
        <v>0</v>
      </c>
      <c r="AE116" s="411">
        <f>(2*AB116+AD116)/(2*AA116)</f>
        <v>0</v>
      </c>
      <c r="AF116" s="411"/>
      <c r="AG116" s="58">
        <v>0</v>
      </c>
      <c r="AH116" s="58">
        <v>0</v>
      </c>
      <c r="AI116" s="58">
        <v>3</v>
      </c>
      <c r="AJ116" s="58">
        <v>0</v>
      </c>
      <c r="AK116" s="58">
        <v>0</v>
      </c>
      <c r="AL116" s="120">
        <f>+AI116/AA116</f>
        <v>3</v>
      </c>
      <c r="AR116" s="54"/>
    </row>
    <row r="117" spans="1:44" ht="15.75" customHeight="1" x14ac:dyDescent="0.25">
      <c r="A117" s="46"/>
      <c r="D117" s="47" t="s">
        <v>140</v>
      </c>
      <c r="E117" s="47"/>
      <c r="F117" s="47"/>
      <c r="G117" s="41" t="s">
        <v>177</v>
      </c>
      <c r="I117" s="58">
        <v>8</v>
      </c>
      <c r="J117" s="93">
        <v>0</v>
      </c>
      <c r="K117" s="93">
        <v>1</v>
      </c>
      <c r="L117" s="58">
        <f t="shared" si="38"/>
        <v>1</v>
      </c>
      <c r="M117" s="136">
        <v>2</v>
      </c>
      <c r="Q117" s="54"/>
      <c r="R117" s="54"/>
      <c r="S117" s="82"/>
      <c r="T117" s="84"/>
      <c r="U117" s="83" t="s">
        <v>27</v>
      </c>
      <c r="V117" s="84"/>
      <c r="W117" s="84"/>
      <c r="X117" s="84"/>
      <c r="Y117" s="83"/>
      <c r="Z117" s="68"/>
      <c r="AA117" s="68">
        <f>SUM(AA113:AA116)</f>
        <v>4</v>
      </c>
      <c r="AB117" s="68">
        <f>SUM(AB113:AB116)</f>
        <v>2</v>
      </c>
      <c r="AC117" s="68">
        <f>SUM(AC113:AC116)</f>
        <v>1</v>
      </c>
      <c r="AD117" s="68">
        <f>SUM(AD113:AD116)</f>
        <v>1</v>
      </c>
      <c r="AE117" s="413">
        <f>(2*AB117+AD117)/(2*AA117)</f>
        <v>0.625</v>
      </c>
      <c r="AF117" s="413"/>
      <c r="AG117" s="68">
        <f>SUM(AG113:AG116)</f>
        <v>0</v>
      </c>
      <c r="AH117" s="68">
        <f>SUM(AH113:AH116)</f>
        <v>0</v>
      </c>
      <c r="AI117" s="68">
        <f>SUM(AI113:AI116)</f>
        <v>8</v>
      </c>
      <c r="AJ117" s="68">
        <f>SUM(AJ113:AJ116)</f>
        <v>0</v>
      </c>
      <c r="AK117" s="68">
        <f>SUM(AK113:AK116)</f>
        <v>0</v>
      </c>
      <c r="AL117" s="85">
        <f>+AI117/AA117</f>
        <v>2</v>
      </c>
      <c r="AR117" s="54"/>
    </row>
    <row r="118" spans="1:44" ht="15.75" customHeight="1" x14ac:dyDescent="0.25">
      <c r="A118" s="46"/>
      <c r="D118" s="47" t="s">
        <v>62</v>
      </c>
      <c r="E118" s="47"/>
      <c r="F118" s="47"/>
      <c r="G118" s="41" t="s">
        <v>308</v>
      </c>
      <c r="I118" s="58">
        <v>8</v>
      </c>
      <c r="J118" s="93">
        <v>0</v>
      </c>
      <c r="K118" s="93">
        <v>1</v>
      </c>
      <c r="L118" s="58">
        <f t="shared" si="38"/>
        <v>1</v>
      </c>
      <c r="M118" s="136">
        <v>2</v>
      </c>
      <c r="Q118" s="54"/>
      <c r="R118" s="54"/>
      <c r="AR118" s="54"/>
    </row>
    <row r="119" spans="1:44" ht="15.75" customHeight="1" x14ac:dyDescent="0.25">
      <c r="A119" s="46"/>
      <c r="D119" s="47" t="s">
        <v>82</v>
      </c>
      <c r="E119" s="47"/>
      <c r="F119" s="47"/>
      <c r="G119" s="41" t="s">
        <v>17</v>
      </c>
      <c r="I119" s="58">
        <v>8</v>
      </c>
      <c r="J119" s="93">
        <v>0</v>
      </c>
      <c r="K119" s="93">
        <v>0</v>
      </c>
      <c r="L119" s="58">
        <f t="shared" si="38"/>
        <v>0</v>
      </c>
      <c r="M119" s="136">
        <v>2</v>
      </c>
      <c r="Q119" s="54"/>
      <c r="R119" s="54"/>
      <c r="AR119" s="54"/>
    </row>
    <row r="120" spans="1:44" ht="15.75" customHeight="1" x14ac:dyDescent="0.25">
      <c r="A120" s="46"/>
      <c r="D120" s="47" t="s">
        <v>158</v>
      </c>
      <c r="E120" s="47"/>
      <c r="F120" s="47"/>
      <c r="G120" s="41" t="s">
        <v>179</v>
      </c>
      <c r="I120" s="58">
        <v>9</v>
      </c>
      <c r="J120" s="93">
        <v>13</v>
      </c>
      <c r="K120" s="93">
        <v>1</v>
      </c>
      <c r="L120" s="58">
        <f t="shared" si="38"/>
        <v>14</v>
      </c>
      <c r="M120" s="136">
        <v>2</v>
      </c>
      <c r="Q120" s="54"/>
      <c r="R120" s="54"/>
      <c r="AR120" s="54"/>
    </row>
    <row r="121" spans="1:44" ht="15.75" customHeight="1" x14ac:dyDescent="0.25">
      <c r="A121" s="46"/>
      <c r="D121" s="47" t="s">
        <v>37</v>
      </c>
      <c r="E121" s="47"/>
      <c r="F121" s="47"/>
      <c r="G121" s="41" t="s">
        <v>179</v>
      </c>
      <c r="I121" s="58">
        <v>9</v>
      </c>
      <c r="J121" s="93">
        <v>3</v>
      </c>
      <c r="K121" s="93">
        <v>8</v>
      </c>
      <c r="L121" s="58">
        <f t="shared" si="38"/>
        <v>11</v>
      </c>
      <c r="M121" s="136">
        <v>2</v>
      </c>
      <c r="Q121" s="54"/>
      <c r="R121" s="54"/>
      <c r="AR121" s="54"/>
    </row>
    <row r="122" spans="1:44" ht="15.75" customHeight="1" x14ac:dyDescent="0.25">
      <c r="A122" s="46"/>
      <c r="D122" s="47" t="s">
        <v>49</v>
      </c>
      <c r="E122" s="47"/>
      <c r="F122" s="47"/>
      <c r="G122" s="41" t="s">
        <v>179</v>
      </c>
      <c r="I122" s="58">
        <v>9</v>
      </c>
      <c r="J122" s="93">
        <v>1</v>
      </c>
      <c r="K122" s="93">
        <v>4</v>
      </c>
      <c r="L122" s="58">
        <f t="shared" si="38"/>
        <v>5</v>
      </c>
      <c r="M122" s="136">
        <v>2</v>
      </c>
      <c r="Q122" s="54"/>
      <c r="R122" s="54"/>
      <c r="AR122" s="54"/>
    </row>
    <row r="123" spans="1:44" ht="15.75" customHeight="1" x14ac:dyDescent="0.25">
      <c r="A123" s="46"/>
      <c r="D123" s="47" t="s">
        <v>157</v>
      </c>
      <c r="E123" s="47"/>
      <c r="F123" s="47"/>
      <c r="G123" s="41" t="s">
        <v>308</v>
      </c>
      <c r="I123" s="58">
        <v>9</v>
      </c>
      <c r="J123" s="93">
        <v>3</v>
      </c>
      <c r="K123" s="93">
        <v>1</v>
      </c>
      <c r="L123" s="58">
        <f t="shared" si="38"/>
        <v>4</v>
      </c>
      <c r="M123" s="136">
        <v>2</v>
      </c>
      <c r="Q123" s="54"/>
      <c r="R123" s="54"/>
      <c r="AR123" s="54"/>
    </row>
    <row r="124" spans="1:44" ht="15.75" customHeight="1" x14ac:dyDescent="0.25">
      <c r="A124" s="46"/>
      <c r="D124" s="47" t="s">
        <v>41</v>
      </c>
      <c r="E124" s="47"/>
      <c r="F124" s="47"/>
      <c r="G124" s="41" t="s">
        <v>21</v>
      </c>
      <c r="I124" s="58">
        <v>9</v>
      </c>
      <c r="J124" s="93">
        <v>0</v>
      </c>
      <c r="K124" s="93">
        <v>2</v>
      </c>
      <c r="L124" s="58">
        <f t="shared" si="38"/>
        <v>2</v>
      </c>
      <c r="M124" s="136">
        <v>2</v>
      </c>
      <c r="Q124" s="54"/>
      <c r="R124" s="54"/>
      <c r="AR124" s="54"/>
    </row>
    <row r="125" spans="1:44" ht="15.75" customHeight="1" x14ac:dyDescent="0.25">
      <c r="A125" s="46"/>
      <c r="Q125" s="54"/>
      <c r="R125" s="54"/>
      <c r="AR125" s="54"/>
    </row>
    <row r="126" spans="1:44" ht="15.75" customHeight="1" x14ac:dyDescent="0.25">
      <c r="A126" s="46"/>
      <c r="Q126" s="54"/>
      <c r="R126" s="54"/>
      <c r="AR126" s="54"/>
    </row>
    <row r="127" spans="1:44" ht="15.75" customHeight="1" x14ac:dyDescent="0.25">
      <c r="A127" s="46"/>
      <c r="Q127" s="54"/>
      <c r="R127" s="54"/>
      <c r="AR127" s="54"/>
    </row>
    <row r="128" spans="1:44" ht="15.75" customHeight="1" x14ac:dyDescent="0.25">
      <c r="A128" s="46"/>
      <c r="Q128" s="54"/>
      <c r="R128" s="54"/>
      <c r="AR128" s="54"/>
    </row>
    <row r="129" spans="1:44" ht="15.75" customHeight="1" x14ac:dyDescent="0.25">
      <c r="A129" s="46"/>
      <c r="Q129" s="54"/>
      <c r="R129" s="54"/>
      <c r="AR129" s="54"/>
    </row>
    <row r="130" spans="1:44" ht="15.75" customHeight="1" x14ac:dyDescent="0.25">
      <c r="A130" s="46"/>
      <c r="Q130" s="54"/>
      <c r="R130" s="54"/>
      <c r="AR130" s="54"/>
    </row>
    <row r="131" spans="1:44" ht="15.75" customHeight="1" x14ac:dyDescent="0.25">
      <c r="A131" s="46"/>
      <c r="Q131" s="46"/>
      <c r="R131" s="46"/>
      <c r="AR131" s="46"/>
    </row>
    <row r="132" spans="1:44" ht="15.75" customHeight="1" x14ac:dyDescent="0.25">
      <c r="A132" s="46"/>
      <c r="Q132" s="54"/>
      <c r="R132" s="54"/>
      <c r="AR132" s="54"/>
    </row>
    <row r="133" spans="1:44" ht="15.75" customHeight="1" x14ac:dyDescent="0.25">
      <c r="A133" s="46"/>
      <c r="Q133" s="46"/>
      <c r="R133" s="46"/>
      <c r="AR133" s="46"/>
    </row>
    <row r="134" spans="1:44" ht="15.75" customHeight="1" x14ac:dyDescent="0.25">
      <c r="A134" s="46"/>
      <c r="Q134" s="46"/>
      <c r="R134" s="46"/>
      <c r="AR134" s="46"/>
    </row>
    <row r="135" spans="1:44" ht="15.75" customHeight="1" x14ac:dyDescent="0.25">
      <c r="A135" s="46"/>
      <c r="Q135" s="46"/>
      <c r="R135" s="46"/>
      <c r="AR135" s="46"/>
    </row>
    <row r="136" spans="1:44" ht="15.75" customHeight="1" x14ac:dyDescent="0.25">
      <c r="A136" s="46"/>
      <c r="Q136" s="46"/>
      <c r="R136" s="46"/>
      <c r="AR136" s="46"/>
    </row>
    <row r="137" spans="1:44" ht="15.75" customHeight="1" x14ac:dyDescent="0.25">
      <c r="A137" s="46"/>
      <c r="Q137" s="46"/>
      <c r="R137" s="46"/>
      <c r="S137" s="64"/>
      <c r="T137" s="41"/>
      <c r="U137" s="41"/>
      <c r="V137" s="41"/>
      <c r="W137" s="41"/>
      <c r="X137" s="42"/>
      <c r="Y137" s="41"/>
      <c r="Z137" s="43"/>
      <c r="AA137" s="43"/>
      <c r="AB137" s="43"/>
      <c r="AC137" s="43"/>
      <c r="AD137" s="43"/>
      <c r="AE137" s="63"/>
      <c r="AF137" s="43"/>
      <c r="AG137" s="43"/>
      <c r="AH137" s="43"/>
      <c r="AI137" s="43"/>
      <c r="AJ137" s="43"/>
      <c r="AK137" s="43"/>
      <c r="AL137" s="57"/>
      <c r="AR137" s="46"/>
    </row>
    <row r="138" spans="1:44" ht="15.75" customHeight="1" x14ac:dyDescent="0.25">
      <c r="A138" s="46"/>
      <c r="Q138" s="46"/>
      <c r="R138" s="46"/>
      <c r="S138" s="64"/>
      <c r="T138" s="41"/>
      <c r="AA138" s="43"/>
      <c r="AB138" s="43"/>
      <c r="AC138" s="43"/>
      <c r="AD138" s="43"/>
      <c r="AE138" s="63"/>
      <c r="AF138" s="43"/>
      <c r="AG138" s="43"/>
      <c r="AH138" s="43"/>
      <c r="AI138" s="43"/>
      <c r="AJ138" s="43"/>
      <c r="AK138" s="43"/>
      <c r="AL138" s="57"/>
      <c r="AR138" s="46"/>
    </row>
    <row r="139" spans="1:44" ht="15.75" customHeight="1" x14ac:dyDescent="0.25">
      <c r="A139" s="46"/>
      <c r="Q139" s="46"/>
      <c r="R139" s="46"/>
      <c r="S139" s="64"/>
      <c r="T139" s="41"/>
      <c r="U139" s="41"/>
      <c r="V139" s="41"/>
      <c r="W139" s="41"/>
      <c r="X139" s="42"/>
      <c r="Y139" s="41"/>
      <c r="Z139" s="43"/>
      <c r="AA139" s="43"/>
      <c r="AB139" s="43"/>
      <c r="AC139" s="43"/>
      <c r="AD139" s="43"/>
      <c r="AE139" s="63"/>
      <c r="AF139" s="43"/>
      <c r="AG139" s="43"/>
      <c r="AH139" s="43"/>
      <c r="AI139" s="43"/>
      <c r="AJ139" s="43"/>
      <c r="AK139" s="43"/>
      <c r="AL139" s="57"/>
      <c r="AR139" s="46"/>
    </row>
    <row r="140" spans="1:44" ht="15.75" customHeight="1" x14ac:dyDescent="0.25">
      <c r="A140" s="46"/>
      <c r="Q140" s="45"/>
      <c r="R140" s="45"/>
      <c r="AR140" s="45"/>
    </row>
    <row r="141" spans="1:44" ht="15.75" customHeight="1" x14ac:dyDescent="0.25">
      <c r="A141" s="46"/>
      <c r="Q141" s="45"/>
      <c r="R141" s="45"/>
      <c r="AR141" s="45"/>
    </row>
    <row r="142" spans="1:44" ht="15.75" customHeight="1" x14ac:dyDescent="0.25">
      <c r="A142" s="46"/>
      <c r="Q142" s="45"/>
      <c r="R142" s="45"/>
      <c r="AR142" s="45"/>
    </row>
    <row r="143" spans="1:44" ht="15.75" customHeight="1" x14ac:dyDescent="0.25">
      <c r="A143" s="46"/>
      <c r="Q143" s="45"/>
      <c r="R143" s="45"/>
      <c r="AR143" s="45"/>
    </row>
    <row r="144" spans="1:44" ht="15.75" customHeight="1" x14ac:dyDescent="0.25">
      <c r="A144" s="46"/>
      <c r="D144" s="47"/>
      <c r="E144" s="47"/>
      <c r="F144" s="47"/>
      <c r="G144" s="47"/>
      <c r="I144" s="48"/>
      <c r="J144" s="48"/>
      <c r="K144" s="48"/>
      <c r="L144" s="43"/>
      <c r="M144" s="48"/>
      <c r="Q144" s="45"/>
      <c r="R144" s="45"/>
      <c r="AR144" s="45"/>
    </row>
    <row r="145" spans="1:44" ht="15.75" x14ac:dyDescent="0.25">
      <c r="A145" s="46"/>
      <c r="Q145" s="45"/>
      <c r="R145" s="45"/>
      <c r="AR145" s="45"/>
    </row>
    <row r="146" spans="1:44" ht="15" x14ac:dyDescent="0.2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13"/>
    </row>
  </sheetData>
  <mergeCells count="42">
    <mergeCell ref="AE117:AF117"/>
    <mergeCell ref="G75:M75"/>
    <mergeCell ref="AE112:AF112"/>
    <mergeCell ref="AE113:AF113"/>
    <mergeCell ref="AE114:AF114"/>
    <mergeCell ref="AE115:AF115"/>
    <mergeCell ref="AE116:AF116"/>
    <mergeCell ref="U71:V71"/>
    <mergeCell ref="Z71:AB71"/>
    <mergeCell ref="AH71:AI71"/>
    <mergeCell ref="AM71:AO71"/>
    <mergeCell ref="B74:P74"/>
    <mergeCell ref="S74:AQ74"/>
    <mergeCell ref="U69:V69"/>
    <mergeCell ref="Z69:AB69"/>
    <mergeCell ref="AH69:AI69"/>
    <mergeCell ref="AM69:AO69"/>
    <mergeCell ref="U70:V70"/>
    <mergeCell ref="Z70:AB70"/>
    <mergeCell ref="AH70:AI70"/>
    <mergeCell ref="AM70:AO70"/>
    <mergeCell ref="E14:F14"/>
    <mergeCell ref="X66:Z66"/>
    <mergeCell ref="AK66:AM66"/>
    <mergeCell ref="U67:V67"/>
    <mergeCell ref="AH67:AI67"/>
    <mergeCell ref="U68:V68"/>
    <mergeCell ref="Z68:AB68"/>
    <mergeCell ref="AH68:AI68"/>
    <mergeCell ref="AM68:AO68"/>
    <mergeCell ref="AE6:AF6"/>
    <mergeCell ref="AE7:AF7"/>
    <mergeCell ref="AE8:AF8"/>
    <mergeCell ref="AE9:AF9"/>
    <mergeCell ref="AE10:AF10"/>
    <mergeCell ref="AE11:AF11"/>
    <mergeCell ref="AE5:AF5"/>
    <mergeCell ref="B1:P1"/>
    <mergeCell ref="G2:M2"/>
    <mergeCell ref="AE2:AF2"/>
    <mergeCell ref="AE3:AF3"/>
    <mergeCell ref="AE4:AF4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B011-A49D-4B6E-82E0-ECA12B0270E4}">
  <dimension ref="A1:AR146"/>
  <sheetViews>
    <sheetView topLeftCell="A16" zoomScale="71" zoomScaleNormal="71" zoomScaleSheetLayoutView="78" workbookViewId="0">
      <selection activeCell="C2" sqref="C2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3" width="9.7109375" style="44" customWidth="1"/>
    <col min="14" max="15" width="10.7109375" style="44" customWidth="1"/>
    <col min="16" max="16" width="18.7109375" style="44" customWidth="1"/>
    <col min="17" max="18" width="2.7109375" style="44" customWidth="1"/>
    <col min="19" max="19" width="5.85546875" style="44" customWidth="1"/>
    <col min="20" max="23" width="6" style="44" customWidth="1"/>
    <col min="24" max="24" width="4.7109375" style="44" customWidth="1"/>
    <col min="25" max="25" width="10.7109375" style="44" customWidth="1"/>
    <col min="26" max="30" width="5.85546875" style="44" customWidth="1"/>
    <col min="31" max="31" width="5.28515625" style="44" customWidth="1"/>
    <col min="32" max="32" width="5.85546875" style="44" customWidth="1"/>
    <col min="33" max="36" width="6" style="44" customWidth="1"/>
    <col min="37" max="37" width="4.7109375" style="44" customWidth="1"/>
    <col min="38" max="38" width="10.7109375" style="44" customWidth="1"/>
    <col min="39" max="43" width="5.85546875" style="44" customWidth="1"/>
    <col min="44" max="44" width="2.7109375" style="44" customWidth="1"/>
    <col min="45" max="16384" width="9.140625" style="44"/>
  </cols>
  <sheetData>
    <row r="1" spans="1:44" ht="24" customHeight="1" x14ac:dyDescent="0.3">
      <c r="A1" s="45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5"/>
      <c r="R1" s="45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55"/>
      <c r="AN1" s="46"/>
      <c r="AO1" s="46"/>
      <c r="AP1" s="46"/>
      <c r="AQ1" s="46"/>
      <c r="AR1" s="45"/>
    </row>
    <row r="2" spans="1:44" ht="18.600000000000001" customHeight="1" thickBot="1" x14ac:dyDescent="0.35">
      <c r="A2" s="46"/>
      <c r="B2" s="60" t="s">
        <v>146</v>
      </c>
      <c r="C2" s="60">
        <v>8</v>
      </c>
      <c r="D2" s="59"/>
      <c r="E2" s="59"/>
      <c r="F2" s="59"/>
      <c r="G2" s="431" t="s">
        <v>209</v>
      </c>
      <c r="H2" s="431"/>
      <c r="I2" s="431"/>
      <c r="J2" s="431"/>
      <c r="K2" s="431"/>
      <c r="L2" s="431"/>
      <c r="M2" s="431"/>
      <c r="N2" s="59"/>
      <c r="O2" s="59"/>
      <c r="P2" s="59"/>
      <c r="Q2" s="46"/>
      <c r="R2" s="46"/>
      <c r="S2" s="131" t="s">
        <v>310</v>
      </c>
      <c r="T2" s="25" t="s">
        <v>1</v>
      </c>
      <c r="U2" s="25"/>
      <c r="V2" s="25"/>
      <c r="W2" s="25"/>
      <c r="X2" s="25"/>
      <c r="Y2" s="25" t="s">
        <v>2</v>
      </c>
      <c r="Z2" s="25"/>
      <c r="AA2" s="131" t="s">
        <v>4</v>
      </c>
      <c r="AB2" s="131" t="s">
        <v>8</v>
      </c>
      <c r="AC2" s="131" t="s">
        <v>9</v>
      </c>
      <c r="AD2" s="131" t="s">
        <v>10</v>
      </c>
      <c r="AE2" s="423" t="s">
        <v>129</v>
      </c>
      <c r="AF2" s="423"/>
      <c r="AG2" s="131" t="s">
        <v>3</v>
      </c>
      <c r="AH2" s="131" t="s">
        <v>130</v>
      </c>
      <c r="AI2" s="131" t="s">
        <v>5</v>
      </c>
      <c r="AJ2" s="131" t="s">
        <v>7</v>
      </c>
      <c r="AK2" s="131" t="s">
        <v>6</v>
      </c>
      <c r="AL2" s="131" t="s">
        <v>131</v>
      </c>
      <c r="AM2" s="41"/>
      <c r="AN2" s="42"/>
      <c r="AO2" s="42"/>
      <c r="AP2" s="43"/>
      <c r="AQ2" s="43"/>
      <c r="AR2" s="45"/>
    </row>
    <row r="3" spans="1:44" ht="18.75" thickBot="1" x14ac:dyDescent="0.3">
      <c r="A3" s="46"/>
      <c r="B3" s="14" t="s">
        <v>151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16" t="str">
        <f>"Week "&amp;TEXT(C2-1,"##")</f>
        <v>Week 7</v>
      </c>
      <c r="Q3" s="46"/>
      <c r="R3" s="46"/>
      <c r="S3" s="94">
        <v>7.5</v>
      </c>
      <c r="T3" s="106" t="s">
        <v>16</v>
      </c>
      <c r="U3" s="107"/>
      <c r="V3" s="106"/>
      <c r="W3" s="106"/>
      <c r="X3" s="108"/>
      <c r="Y3" s="106" t="s">
        <v>17</v>
      </c>
      <c r="Z3" s="58"/>
      <c r="AA3" s="58">
        <v>7</v>
      </c>
      <c r="AB3" s="58">
        <v>3</v>
      </c>
      <c r="AC3" s="58">
        <v>3</v>
      </c>
      <c r="AD3" s="58">
        <v>1</v>
      </c>
      <c r="AE3" s="413">
        <f t="shared" ref="AE3:AE10" si="0">+(AB3*2+AD3)/(2*AA3)</f>
        <v>0.5</v>
      </c>
      <c r="AF3" s="413"/>
      <c r="AG3" s="58">
        <v>0</v>
      </c>
      <c r="AH3" s="58">
        <v>0</v>
      </c>
      <c r="AI3" s="58">
        <v>14</v>
      </c>
      <c r="AJ3" s="58">
        <v>0</v>
      </c>
      <c r="AK3" s="58">
        <v>1</v>
      </c>
      <c r="AL3" s="79">
        <f t="shared" ref="AL3:AL10" si="1">+AI3/AA3</f>
        <v>2</v>
      </c>
      <c r="AM3" s="18"/>
      <c r="AN3" s="18"/>
      <c r="AQ3" s="43"/>
      <c r="AR3" s="45"/>
    </row>
    <row r="4" spans="1:44" ht="18" x14ac:dyDescent="0.25">
      <c r="A4" s="46"/>
      <c r="B4" s="19">
        <v>3</v>
      </c>
      <c r="C4" s="20" t="s">
        <v>53</v>
      </c>
      <c r="D4" s="42"/>
      <c r="E4" s="20"/>
      <c r="F4" s="42"/>
      <c r="G4" s="19">
        <v>5</v>
      </c>
      <c r="H4" s="19">
        <v>2</v>
      </c>
      <c r="I4" s="19">
        <v>1</v>
      </c>
      <c r="J4" s="19">
        <f t="shared" ref="J4:J11" si="2">2*G4+I4</f>
        <v>11</v>
      </c>
      <c r="K4" s="91">
        <f t="shared" ref="K4:K11" si="3">+J4/((G4+H4+I4)*2)</f>
        <v>0.6875</v>
      </c>
      <c r="L4" s="19">
        <f>+$AA$50</f>
        <v>29</v>
      </c>
      <c r="M4" s="19">
        <v>18</v>
      </c>
      <c r="N4" s="19">
        <f>+$AB$50</f>
        <v>46</v>
      </c>
      <c r="O4" s="19">
        <f>+$AD$50</f>
        <v>12</v>
      </c>
      <c r="P4" s="19">
        <v>1</v>
      </c>
      <c r="Q4" s="51"/>
      <c r="R4" s="46"/>
      <c r="S4" s="94">
        <v>7.5</v>
      </c>
      <c r="T4" s="106" t="s">
        <v>180</v>
      </c>
      <c r="U4" s="107"/>
      <c r="V4" s="106"/>
      <c r="W4" s="106"/>
      <c r="X4" s="108"/>
      <c r="Y4" s="106" t="s">
        <v>173</v>
      </c>
      <c r="Z4" s="58"/>
      <c r="AA4" s="58">
        <v>7</v>
      </c>
      <c r="AB4" s="58">
        <v>4</v>
      </c>
      <c r="AC4" s="58">
        <v>2</v>
      </c>
      <c r="AD4" s="58">
        <v>1</v>
      </c>
      <c r="AE4" s="411">
        <f t="shared" si="0"/>
        <v>0.6428571428571429</v>
      </c>
      <c r="AF4" s="411"/>
      <c r="AG4" s="58">
        <v>0</v>
      </c>
      <c r="AH4" s="58">
        <v>2</v>
      </c>
      <c r="AI4" s="58">
        <v>14</v>
      </c>
      <c r="AJ4" s="58">
        <v>0</v>
      </c>
      <c r="AK4" s="58">
        <v>1</v>
      </c>
      <c r="AL4" s="79">
        <f t="shared" si="1"/>
        <v>2</v>
      </c>
      <c r="AM4" s="18"/>
      <c r="AN4" s="18"/>
      <c r="AQ4" s="43"/>
      <c r="AR4" s="45"/>
    </row>
    <row r="5" spans="1:44" ht="18" x14ac:dyDescent="0.25">
      <c r="A5" s="46"/>
      <c r="B5" s="19">
        <v>5</v>
      </c>
      <c r="C5" s="20" t="s">
        <v>173</v>
      </c>
      <c r="D5" s="42"/>
      <c r="E5" s="20"/>
      <c r="F5" s="42"/>
      <c r="G5" s="19">
        <v>5</v>
      </c>
      <c r="H5" s="19">
        <v>2</v>
      </c>
      <c r="I5" s="19">
        <v>1</v>
      </c>
      <c r="J5" s="19">
        <f t="shared" si="2"/>
        <v>11</v>
      </c>
      <c r="K5" s="91">
        <f t="shared" si="3"/>
        <v>0.6875</v>
      </c>
      <c r="L5" s="19">
        <f>+$AN$26</f>
        <v>24</v>
      </c>
      <c r="M5" s="19">
        <v>15</v>
      </c>
      <c r="N5" s="19">
        <f>+$AO$26</f>
        <v>41</v>
      </c>
      <c r="O5" s="19">
        <f>+$AQ$26</f>
        <v>14</v>
      </c>
      <c r="P5" s="19">
        <v>2</v>
      </c>
      <c r="Q5" s="51"/>
      <c r="R5" s="46"/>
      <c r="S5" s="94">
        <v>7</v>
      </c>
      <c r="T5" s="106" t="s">
        <v>24</v>
      </c>
      <c r="U5" s="107"/>
      <c r="V5" s="106"/>
      <c r="W5" s="106"/>
      <c r="X5" s="108"/>
      <c r="Y5" s="106" t="s">
        <v>25</v>
      </c>
      <c r="Z5" s="58"/>
      <c r="AA5" s="58">
        <v>8</v>
      </c>
      <c r="AB5" s="58">
        <v>5</v>
      </c>
      <c r="AC5" s="58">
        <v>2</v>
      </c>
      <c r="AD5" s="58">
        <v>1</v>
      </c>
      <c r="AE5" s="411">
        <f t="shared" si="0"/>
        <v>0.6875</v>
      </c>
      <c r="AF5" s="411"/>
      <c r="AG5" s="58">
        <v>0</v>
      </c>
      <c r="AH5" s="58">
        <v>0</v>
      </c>
      <c r="AI5" s="58">
        <v>17</v>
      </c>
      <c r="AJ5" s="58">
        <v>1</v>
      </c>
      <c r="AK5" s="58">
        <v>1</v>
      </c>
      <c r="AL5" s="79">
        <f t="shared" si="1"/>
        <v>2.125</v>
      </c>
      <c r="AM5" s="18"/>
      <c r="AN5" s="18"/>
      <c r="AQ5" s="43"/>
      <c r="AR5" s="45"/>
    </row>
    <row r="6" spans="1:44" ht="18" x14ac:dyDescent="0.25">
      <c r="A6" s="46"/>
      <c r="B6" s="19">
        <v>8</v>
      </c>
      <c r="C6" s="20" t="s">
        <v>23</v>
      </c>
      <c r="D6" s="42"/>
      <c r="E6" s="42"/>
      <c r="F6" s="42"/>
      <c r="G6" s="19">
        <v>5</v>
      </c>
      <c r="H6" s="19">
        <v>2</v>
      </c>
      <c r="I6" s="19">
        <v>1</v>
      </c>
      <c r="J6" s="19">
        <f t="shared" si="2"/>
        <v>11</v>
      </c>
      <c r="K6" s="91">
        <f t="shared" si="3"/>
        <v>0.6875</v>
      </c>
      <c r="L6" s="19">
        <f>+$AN$62</f>
        <v>23</v>
      </c>
      <c r="M6" s="19">
        <v>16</v>
      </c>
      <c r="N6" s="19">
        <f>+$AO$62</f>
        <v>33</v>
      </c>
      <c r="O6" s="19">
        <f>+$AQ$62</f>
        <v>6</v>
      </c>
      <c r="P6" s="19">
        <v>2</v>
      </c>
      <c r="Q6" s="51"/>
      <c r="R6" s="46"/>
      <c r="S6" s="94">
        <v>7.5</v>
      </c>
      <c r="T6" s="106" t="s">
        <v>149</v>
      </c>
      <c r="U6" s="107"/>
      <c r="V6" s="106"/>
      <c r="W6" s="106"/>
      <c r="X6" s="108"/>
      <c r="Y6" s="106" t="s">
        <v>23</v>
      </c>
      <c r="Z6" s="58"/>
      <c r="AA6" s="58">
        <v>7</v>
      </c>
      <c r="AB6" s="58">
        <v>4</v>
      </c>
      <c r="AC6" s="58">
        <v>2</v>
      </c>
      <c r="AD6" s="58">
        <v>1</v>
      </c>
      <c r="AE6" s="411">
        <f t="shared" si="0"/>
        <v>0.6428571428571429</v>
      </c>
      <c r="AF6" s="411"/>
      <c r="AG6" s="58">
        <v>0</v>
      </c>
      <c r="AH6" s="58">
        <v>1</v>
      </c>
      <c r="AI6" s="58">
        <v>15</v>
      </c>
      <c r="AJ6" s="58">
        <v>0</v>
      </c>
      <c r="AK6" s="58">
        <v>1</v>
      </c>
      <c r="AL6" s="79">
        <f t="shared" si="1"/>
        <v>2.1428571428571428</v>
      </c>
      <c r="AM6" s="18"/>
      <c r="AN6" s="18"/>
      <c r="AQ6" s="43"/>
      <c r="AR6" s="45"/>
    </row>
    <row r="7" spans="1:44" ht="18" x14ac:dyDescent="0.25">
      <c r="A7" s="46"/>
      <c r="B7" s="19">
        <v>6</v>
      </c>
      <c r="C7" s="20" t="s">
        <v>15</v>
      </c>
      <c r="D7" s="42"/>
      <c r="E7" s="20"/>
      <c r="F7" s="42"/>
      <c r="G7" s="19">
        <v>2</v>
      </c>
      <c r="H7" s="19">
        <v>2</v>
      </c>
      <c r="I7" s="19">
        <v>4</v>
      </c>
      <c r="J7" s="19">
        <f t="shared" si="2"/>
        <v>8</v>
      </c>
      <c r="K7" s="91">
        <f t="shared" si="3"/>
        <v>0.5</v>
      </c>
      <c r="L7" s="19">
        <f>+$AN$38</f>
        <v>26</v>
      </c>
      <c r="M7" s="19">
        <v>22</v>
      </c>
      <c r="N7" s="19">
        <f>+$AO$38</f>
        <v>35</v>
      </c>
      <c r="O7" s="19">
        <f>+$AQ$38</f>
        <v>8</v>
      </c>
      <c r="P7" s="19">
        <v>5</v>
      </c>
      <c r="Q7" s="51"/>
      <c r="R7" s="46"/>
      <c r="S7" s="94">
        <v>8</v>
      </c>
      <c r="T7" s="106" t="s">
        <v>18</v>
      </c>
      <c r="U7" s="107"/>
      <c r="V7" s="106"/>
      <c r="W7" s="106"/>
      <c r="X7" s="108"/>
      <c r="Y7" s="106" t="s">
        <v>177</v>
      </c>
      <c r="Z7" s="58"/>
      <c r="AA7" s="58">
        <v>8</v>
      </c>
      <c r="AB7" s="58">
        <v>2</v>
      </c>
      <c r="AC7" s="58">
        <v>3</v>
      </c>
      <c r="AD7" s="58">
        <v>3</v>
      </c>
      <c r="AE7" s="411">
        <f t="shared" si="0"/>
        <v>0.4375</v>
      </c>
      <c r="AF7" s="411"/>
      <c r="AG7" s="58">
        <v>0</v>
      </c>
      <c r="AH7" s="58">
        <v>0</v>
      </c>
      <c r="AI7" s="58">
        <v>18</v>
      </c>
      <c r="AJ7" s="58">
        <v>1</v>
      </c>
      <c r="AK7" s="58">
        <v>1</v>
      </c>
      <c r="AL7" s="79">
        <f t="shared" si="1"/>
        <v>2.25</v>
      </c>
      <c r="AM7" s="18"/>
      <c r="AN7" s="18"/>
      <c r="AQ7" s="43"/>
      <c r="AR7" s="45"/>
    </row>
    <row r="8" spans="1:44" ht="18" x14ac:dyDescent="0.25">
      <c r="A8" s="46"/>
      <c r="B8" s="19">
        <v>7</v>
      </c>
      <c r="C8" s="20" t="s">
        <v>86</v>
      </c>
      <c r="D8" s="42"/>
      <c r="E8" s="20"/>
      <c r="F8" s="42"/>
      <c r="G8" s="19">
        <v>3</v>
      </c>
      <c r="H8" s="19">
        <v>4</v>
      </c>
      <c r="I8" s="19">
        <v>1</v>
      </c>
      <c r="J8" s="19">
        <f t="shared" si="2"/>
        <v>7</v>
      </c>
      <c r="K8" s="91">
        <f t="shared" si="3"/>
        <v>0.4375</v>
      </c>
      <c r="L8" s="19">
        <f>+$AN$50</f>
        <v>15</v>
      </c>
      <c r="M8" s="19">
        <v>17</v>
      </c>
      <c r="N8" s="19">
        <f>+$AO$50</f>
        <v>25</v>
      </c>
      <c r="O8" s="19">
        <f>+$AQ$50</f>
        <v>12</v>
      </c>
      <c r="P8" s="19">
        <v>4</v>
      </c>
      <c r="Q8" s="51"/>
      <c r="R8" s="46"/>
      <c r="S8" s="94">
        <v>8</v>
      </c>
      <c r="T8" s="106" t="s">
        <v>126</v>
      </c>
      <c r="U8" s="107"/>
      <c r="V8" s="106"/>
      <c r="W8" s="106"/>
      <c r="X8" s="108"/>
      <c r="Y8" s="106" t="s">
        <v>21</v>
      </c>
      <c r="Z8" s="58"/>
      <c r="AA8" s="58">
        <v>8</v>
      </c>
      <c r="AB8" s="58">
        <v>3</v>
      </c>
      <c r="AC8" s="58">
        <v>5</v>
      </c>
      <c r="AD8" s="58">
        <v>0</v>
      </c>
      <c r="AE8" s="411">
        <f t="shared" si="0"/>
        <v>0.375</v>
      </c>
      <c r="AF8" s="411"/>
      <c r="AG8" s="58">
        <v>0</v>
      </c>
      <c r="AH8" s="58">
        <v>0</v>
      </c>
      <c r="AI8" s="58">
        <v>20</v>
      </c>
      <c r="AJ8" s="58">
        <v>0</v>
      </c>
      <c r="AK8" s="58">
        <v>0</v>
      </c>
      <c r="AL8" s="79">
        <f t="shared" si="1"/>
        <v>2.5</v>
      </c>
      <c r="AM8" s="18"/>
      <c r="AN8" s="18"/>
      <c r="AQ8" s="43"/>
      <c r="AR8" s="45"/>
    </row>
    <row r="9" spans="1:44" ht="18" x14ac:dyDescent="0.25">
      <c r="A9" s="46"/>
      <c r="B9" s="19">
        <v>2</v>
      </c>
      <c r="C9" s="20" t="s">
        <v>172</v>
      </c>
      <c r="D9" s="42"/>
      <c r="E9" s="42"/>
      <c r="F9" s="42"/>
      <c r="G9" s="19">
        <v>2</v>
      </c>
      <c r="H9" s="19">
        <v>3</v>
      </c>
      <c r="I9" s="19">
        <v>3</v>
      </c>
      <c r="J9" s="19">
        <f t="shared" si="2"/>
        <v>7</v>
      </c>
      <c r="K9" s="91">
        <f t="shared" si="3"/>
        <v>0.4375</v>
      </c>
      <c r="L9" s="19">
        <f>+$AA$38</f>
        <v>19</v>
      </c>
      <c r="M9" s="19">
        <v>19</v>
      </c>
      <c r="N9" s="19">
        <f>+$AB$38</f>
        <v>28</v>
      </c>
      <c r="O9" s="19">
        <f>+$AD$38</f>
        <v>10</v>
      </c>
      <c r="P9" s="19">
        <v>7</v>
      </c>
      <c r="Q9" s="51"/>
      <c r="R9" s="46"/>
      <c r="S9" s="94">
        <v>7</v>
      </c>
      <c r="T9" s="106" t="s">
        <v>22</v>
      </c>
      <c r="U9" s="107"/>
      <c r="V9" s="106"/>
      <c r="W9" s="106"/>
      <c r="X9" s="108"/>
      <c r="Y9" s="106" t="s">
        <v>15</v>
      </c>
      <c r="Z9" s="58"/>
      <c r="AA9" s="58">
        <v>7</v>
      </c>
      <c r="AB9" s="58">
        <v>2</v>
      </c>
      <c r="AC9" s="58">
        <v>2</v>
      </c>
      <c r="AD9" s="58">
        <v>3</v>
      </c>
      <c r="AE9" s="411">
        <f t="shared" si="0"/>
        <v>0.5</v>
      </c>
      <c r="AF9" s="411"/>
      <c r="AG9" s="58">
        <v>0</v>
      </c>
      <c r="AH9" s="58">
        <v>1</v>
      </c>
      <c r="AI9" s="58">
        <v>19</v>
      </c>
      <c r="AJ9" s="58">
        <v>0</v>
      </c>
      <c r="AK9" s="58">
        <v>0</v>
      </c>
      <c r="AL9" s="79">
        <f t="shared" si="1"/>
        <v>2.7142857142857144</v>
      </c>
      <c r="AM9" s="18"/>
      <c r="AN9" s="18"/>
      <c r="AQ9" s="43"/>
      <c r="AR9" s="45"/>
    </row>
    <row r="10" spans="1:44" ht="18" x14ac:dyDescent="0.25">
      <c r="A10" s="51"/>
      <c r="B10" s="19">
        <v>4</v>
      </c>
      <c r="C10" s="20" t="s">
        <v>21</v>
      </c>
      <c r="D10" s="42"/>
      <c r="E10" s="20"/>
      <c r="F10" s="42"/>
      <c r="G10" s="19">
        <v>3</v>
      </c>
      <c r="H10" s="19">
        <v>5</v>
      </c>
      <c r="I10" s="19">
        <v>0</v>
      </c>
      <c r="J10" s="19">
        <f t="shared" si="2"/>
        <v>6</v>
      </c>
      <c r="K10" s="91">
        <f t="shared" si="3"/>
        <v>0.375</v>
      </c>
      <c r="L10" s="19">
        <f>+$AA$62</f>
        <v>8</v>
      </c>
      <c r="M10" s="19">
        <v>20</v>
      </c>
      <c r="N10" s="19">
        <f>+$AB$62</f>
        <v>10</v>
      </c>
      <c r="O10" s="19">
        <f>+$AD$62</f>
        <v>10</v>
      </c>
      <c r="P10" s="19">
        <v>6</v>
      </c>
      <c r="Q10" s="51"/>
      <c r="R10" s="51"/>
      <c r="S10" s="94">
        <v>7.5</v>
      </c>
      <c r="T10" s="106" t="s">
        <v>127</v>
      </c>
      <c r="U10" s="107"/>
      <c r="V10" s="106"/>
      <c r="W10" s="106"/>
      <c r="X10" s="108"/>
      <c r="Y10" s="106" t="s">
        <v>19</v>
      </c>
      <c r="Z10" s="58"/>
      <c r="AA10" s="58">
        <v>8</v>
      </c>
      <c r="AB10" s="58">
        <v>0</v>
      </c>
      <c r="AC10" s="58">
        <v>5</v>
      </c>
      <c r="AD10" s="58">
        <v>3</v>
      </c>
      <c r="AE10" s="411">
        <f t="shared" si="0"/>
        <v>0.1875</v>
      </c>
      <c r="AF10" s="411"/>
      <c r="AG10" s="58">
        <v>0</v>
      </c>
      <c r="AH10" s="58">
        <v>1</v>
      </c>
      <c r="AI10" s="58">
        <v>34</v>
      </c>
      <c r="AJ10" s="58">
        <v>1</v>
      </c>
      <c r="AK10" s="58">
        <v>0</v>
      </c>
      <c r="AL10" s="79">
        <f t="shared" si="1"/>
        <v>4.25</v>
      </c>
      <c r="AM10" s="18"/>
      <c r="AN10" s="18"/>
      <c r="AQ10" s="43"/>
      <c r="AR10" s="45"/>
    </row>
    <row r="11" spans="1:44" ht="18.75" thickBot="1" x14ac:dyDescent="0.3">
      <c r="A11" s="51"/>
      <c r="B11" s="19">
        <v>1</v>
      </c>
      <c r="C11" s="20" t="s">
        <v>51</v>
      </c>
      <c r="D11" s="42"/>
      <c r="E11" s="42"/>
      <c r="F11" s="42"/>
      <c r="G11" s="19">
        <v>0</v>
      </c>
      <c r="H11" s="19">
        <v>5</v>
      </c>
      <c r="I11" s="19">
        <v>3</v>
      </c>
      <c r="J11" s="19">
        <f t="shared" si="2"/>
        <v>3</v>
      </c>
      <c r="K11" s="91">
        <f t="shared" si="3"/>
        <v>0.1875</v>
      </c>
      <c r="L11" s="19">
        <f>+$AA$26</f>
        <v>18</v>
      </c>
      <c r="M11" s="19">
        <v>35</v>
      </c>
      <c r="N11" s="19">
        <f>+$AB$26</f>
        <v>20</v>
      </c>
      <c r="O11" s="19">
        <f>+$AD$26</f>
        <v>4</v>
      </c>
      <c r="P11" s="19">
        <v>8</v>
      </c>
      <c r="Q11" s="51"/>
      <c r="R11" s="51"/>
      <c r="S11" s="72"/>
      <c r="T11" s="41" t="s">
        <v>26</v>
      </c>
      <c r="V11" s="41"/>
      <c r="W11" s="41"/>
      <c r="X11" s="42"/>
      <c r="Y11" s="41"/>
      <c r="Z11" s="43"/>
      <c r="AA11" s="43">
        <f>+AA117</f>
        <v>4</v>
      </c>
      <c r="AB11" s="43">
        <f>+AB117</f>
        <v>2</v>
      </c>
      <c r="AC11" s="43">
        <f>+AC117</f>
        <v>1</v>
      </c>
      <c r="AD11" s="43">
        <f>+AD117</f>
        <v>1</v>
      </c>
      <c r="AE11" s="411">
        <f>+AE117</f>
        <v>0.625</v>
      </c>
      <c r="AF11" s="411"/>
      <c r="AG11" s="43">
        <f t="shared" ref="AG11:AL11" si="4">+AG117</f>
        <v>0</v>
      </c>
      <c r="AH11" s="43">
        <f t="shared" si="4"/>
        <v>0</v>
      </c>
      <c r="AI11" s="43">
        <f t="shared" si="4"/>
        <v>8</v>
      </c>
      <c r="AJ11" s="43">
        <f t="shared" si="4"/>
        <v>0</v>
      </c>
      <c r="AK11" s="43">
        <f t="shared" si="4"/>
        <v>0</v>
      </c>
      <c r="AL11" s="57">
        <f t="shared" si="4"/>
        <v>2</v>
      </c>
      <c r="AM11" s="41"/>
      <c r="AN11" s="42"/>
      <c r="AQ11" s="42"/>
      <c r="AR11" s="45"/>
    </row>
    <row r="12" spans="1:44" ht="18" x14ac:dyDescent="0.25">
      <c r="A12" s="51"/>
      <c r="B12" s="21"/>
      <c r="C12" s="21"/>
      <c r="D12" s="21"/>
      <c r="E12" s="22"/>
      <c r="F12" s="21"/>
      <c r="G12" s="23">
        <f>SUM(G4:G11)</f>
        <v>25</v>
      </c>
      <c r="H12" s="23">
        <f>SUM(H4:H11)</f>
        <v>25</v>
      </c>
      <c r="I12" s="23">
        <f>SUM(I4:I11)</f>
        <v>14</v>
      </c>
      <c r="J12" s="23"/>
      <c r="K12" s="23"/>
      <c r="L12" s="23">
        <f>SUM(L4:L11)</f>
        <v>162</v>
      </c>
      <c r="M12" s="23">
        <f>SUM(M4:M11)</f>
        <v>162</v>
      </c>
      <c r="N12" s="23">
        <f>SUM(N4:N11)</f>
        <v>238</v>
      </c>
      <c r="O12" s="23">
        <f>SUM(O4:O11)</f>
        <v>76</v>
      </c>
      <c r="P12" s="23"/>
      <c r="Q12" s="51"/>
      <c r="R12" s="51"/>
      <c r="S12" s="84"/>
      <c r="T12" s="84"/>
      <c r="U12" s="83" t="s">
        <v>27</v>
      </c>
      <c r="V12" s="84"/>
      <c r="W12" s="84"/>
      <c r="X12" s="84"/>
      <c r="Y12" s="83"/>
      <c r="Z12" s="68"/>
      <c r="AA12" s="68">
        <f t="shared" ref="AA12:AD12" si="5">SUM(AA3:AA11)</f>
        <v>64</v>
      </c>
      <c r="AB12" s="68">
        <f t="shared" si="5"/>
        <v>25</v>
      </c>
      <c r="AC12" s="68">
        <f t="shared" si="5"/>
        <v>25</v>
      </c>
      <c r="AD12" s="68">
        <f t="shared" si="5"/>
        <v>14</v>
      </c>
      <c r="AE12" s="68"/>
      <c r="AF12" s="68"/>
      <c r="AG12" s="68">
        <f t="shared" ref="AG12:AK12" si="6">SUM(AG3:AG11)</f>
        <v>0</v>
      </c>
      <c r="AH12" s="68">
        <f t="shared" si="6"/>
        <v>5</v>
      </c>
      <c r="AI12" s="68">
        <f t="shared" si="6"/>
        <v>159</v>
      </c>
      <c r="AJ12" s="68">
        <f t="shared" si="6"/>
        <v>3</v>
      </c>
      <c r="AK12" s="68">
        <f t="shared" si="6"/>
        <v>5</v>
      </c>
      <c r="AL12" s="85">
        <f>+AI12/AA12</f>
        <v>2.484375</v>
      </c>
      <c r="AM12" s="18"/>
      <c r="AN12" s="18"/>
      <c r="AQ12" s="18"/>
      <c r="AR12" s="45"/>
    </row>
    <row r="13" spans="1:44" ht="15.75" x14ac:dyDescent="0.25">
      <c r="A13" s="54"/>
      <c r="B13" s="1"/>
      <c r="C13" s="1"/>
      <c r="D13" s="1"/>
      <c r="P13" s="1"/>
      <c r="Q13" s="54"/>
      <c r="R13" s="54"/>
      <c r="AR13" s="45"/>
    </row>
    <row r="14" spans="1:44" ht="15.95" customHeight="1" thickBot="1" x14ac:dyDescent="0.3">
      <c r="A14" s="54"/>
      <c r="B14" s="62" t="str">
        <f>"Summary for Week "&amp;TEXT(C2,"##")&amp;":"</f>
        <v>Summary for Week 8:</v>
      </c>
      <c r="C14" s="2"/>
      <c r="D14" s="2"/>
      <c r="E14" s="424">
        <v>44207</v>
      </c>
      <c r="F14" s="424"/>
      <c r="G14" s="8" t="s">
        <v>128</v>
      </c>
      <c r="H14" s="8" t="s">
        <v>33</v>
      </c>
      <c r="I14" s="8" t="s">
        <v>170</v>
      </c>
      <c r="J14" s="3"/>
      <c r="K14" s="3"/>
      <c r="L14" s="8" t="s">
        <v>169</v>
      </c>
      <c r="M14" s="3"/>
      <c r="N14" s="3"/>
      <c r="O14" s="3"/>
      <c r="P14" s="3"/>
      <c r="Q14" s="54"/>
      <c r="R14" s="54"/>
      <c r="S14" s="43" t="s">
        <v>310</v>
      </c>
      <c r="T14" s="41" t="s">
        <v>152</v>
      </c>
      <c r="U14" s="41"/>
      <c r="V14" s="41"/>
      <c r="W14" s="41"/>
      <c r="X14" s="41" t="s">
        <v>311</v>
      </c>
      <c r="Y14" s="25" t="s">
        <v>29</v>
      </c>
      <c r="Z14" s="43" t="s">
        <v>4</v>
      </c>
      <c r="AA14" s="43" t="s">
        <v>30</v>
      </c>
      <c r="AB14" s="43" t="s">
        <v>31</v>
      </c>
      <c r="AC14" s="43" t="s">
        <v>32</v>
      </c>
      <c r="AD14" s="43" t="s">
        <v>3</v>
      </c>
      <c r="AE14" s="42"/>
      <c r="AF14" s="43" t="s">
        <v>310</v>
      </c>
      <c r="AG14" s="41" t="s">
        <v>152</v>
      </c>
      <c r="AH14" s="41"/>
      <c r="AI14" s="41"/>
      <c r="AJ14" s="41"/>
      <c r="AK14" s="41" t="s">
        <v>311</v>
      </c>
      <c r="AL14" s="25" t="s">
        <v>29</v>
      </c>
      <c r="AM14" s="43" t="s">
        <v>4</v>
      </c>
      <c r="AN14" s="43" t="s">
        <v>30</v>
      </c>
      <c r="AO14" s="43" t="s">
        <v>31</v>
      </c>
      <c r="AP14" s="43" t="s">
        <v>32</v>
      </c>
      <c r="AQ14" s="43" t="s">
        <v>3</v>
      </c>
      <c r="AR14" s="45"/>
    </row>
    <row r="15" spans="1:44" ht="15.95" customHeight="1" x14ac:dyDescent="0.25">
      <c r="A15" s="54"/>
      <c r="B15" s="50" t="s">
        <v>56</v>
      </c>
      <c r="C15" s="20" t="s">
        <v>182</v>
      </c>
      <c r="D15" s="42"/>
      <c r="E15" s="41"/>
      <c r="F15" s="41"/>
      <c r="G15" s="19">
        <v>2</v>
      </c>
      <c r="H15" s="43">
        <v>1</v>
      </c>
      <c r="I15" s="41" t="s">
        <v>150</v>
      </c>
      <c r="J15" s="41"/>
      <c r="K15" s="41"/>
      <c r="L15" s="41" t="s">
        <v>412</v>
      </c>
      <c r="M15" s="41"/>
      <c r="N15" s="41"/>
      <c r="O15" s="41"/>
      <c r="P15" s="41"/>
      <c r="Q15" s="54"/>
      <c r="R15" s="54"/>
      <c r="S15" s="28" t="s">
        <v>51</v>
      </c>
      <c r="T15" s="28"/>
      <c r="U15" s="28"/>
      <c r="V15" s="28"/>
      <c r="W15" s="28"/>
      <c r="X15" s="30" t="s">
        <v>52</v>
      </c>
      <c r="Z15" s="31">
        <v>10</v>
      </c>
      <c r="AA15" s="31">
        <v>3</v>
      </c>
      <c r="AB15" s="31">
        <v>2</v>
      </c>
      <c r="AC15" s="68">
        <f t="shared" ref="AC15:AC25" si="7">+AA15+AB15</f>
        <v>5</v>
      </c>
      <c r="AD15" s="31">
        <v>0</v>
      </c>
      <c r="AE15" s="27"/>
      <c r="AF15" s="28" t="s">
        <v>173</v>
      </c>
      <c r="AG15" s="28"/>
      <c r="AH15" s="28"/>
      <c r="AI15" s="28"/>
      <c r="AJ15" s="29"/>
      <c r="AK15" s="30" t="s">
        <v>178</v>
      </c>
      <c r="AM15" s="68">
        <v>3</v>
      </c>
      <c r="AN15" s="31">
        <v>1</v>
      </c>
      <c r="AO15" s="31">
        <v>0</v>
      </c>
      <c r="AP15" s="68">
        <f t="shared" ref="AP15" si="8">+AN15+AO15</f>
        <v>1</v>
      </c>
      <c r="AQ15" s="31">
        <v>2</v>
      </c>
      <c r="AR15" s="45"/>
    </row>
    <row r="16" spans="1:44" ht="15.95" customHeight="1" x14ac:dyDescent="0.25">
      <c r="A16" s="54"/>
      <c r="B16" s="43" t="s">
        <v>36</v>
      </c>
      <c r="C16" s="41" t="s">
        <v>415</v>
      </c>
      <c r="D16" s="65"/>
      <c r="E16" s="41"/>
      <c r="F16" s="41"/>
      <c r="G16" s="19"/>
      <c r="H16" s="43">
        <v>2</v>
      </c>
      <c r="I16" s="41" t="s">
        <v>150</v>
      </c>
      <c r="J16" s="41"/>
      <c r="K16" s="41"/>
      <c r="L16" s="41" t="s">
        <v>413</v>
      </c>
      <c r="M16" s="41"/>
      <c r="N16" s="41"/>
      <c r="O16" s="41"/>
      <c r="P16" s="41"/>
      <c r="Q16" s="54"/>
      <c r="R16" s="54"/>
      <c r="S16" s="94">
        <v>8.5</v>
      </c>
      <c r="T16" s="41" t="s">
        <v>72</v>
      </c>
      <c r="U16" s="41"/>
      <c r="V16" s="41"/>
      <c r="W16" s="41"/>
      <c r="X16" s="43">
        <v>13</v>
      </c>
      <c r="Y16" s="47" t="s">
        <v>306</v>
      </c>
      <c r="Z16" s="93">
        <v>8</v>
      </c>
      <c r="AA16" s="93">
        <v>5</v>
      </c>
      <c r="AB16" s="93">
        <v>5</v>
      </c>
      <c r="AC16" s="58">
        <f t="shared" si="7"/>
        <v>10</v>
      </c>
      <c r="AD16" s="93">
        <v>0</v>
      </c>
      <c r="AE16" s="27"/>
      <c r="AF16" s="94">
        <v>8.5</v>
      </c>
      <c r="AG16" s="47" t="s">
        <v>158</v>
      </c>
      <c r="AH16" s="47"/>
      <c r="AI16" s="47"/>
      <c r="AJ16" s="64"/>
      <c r="AK16" s="48">
        <v>9</v>
      </c>
      <c r="AL16" s="32" t="s">
        <v>179</v>
      </c>
      <c r="AM16" s="58">
        <v>8</v>
      </c>
      <c r="AN16" s="93">
        <v>11</v>
      </c>
      <c r="AO16" s="93">
        <v>1</v>
      </c>
      <c r="AP16" s="58">
        <f t="shared" ref="AP16:AP25" si="9">+AN16+AO16</f>
        <v>12</v>
      </c>
      <c r="AQ16" s="93">
        <v>2</v>
      </c>
      <c r="AR16" s="45"/>
    </row>
    <row r="17" spans="1:44" ht="15.95" customHeight="1" x14ac:dyDescent="0.25">
      <c r="A17" s="54"/>
      <c r="B17" s="18"/>
      <c r="C17" s="41" t="s">
        <v>283</v>
      </c>
      <c r="D17" s="18"/>
      <c r="E17" s="18"/>
      <c r="F17" s="18"/>
      <c r="G17" s="18"/>
      <c r="H17" s="43"/>
      <c r="I17" s="41"/>
      <c r="J17" s="41"/>
      <c r="K17" s="41"/>
      <c r="L17" s="41"/>
      <c r="M17" s="41"/>
      <c r="N17" s="41"/>
      <c r="O17" s="41"/>
      <c r="P17" s="41"/>
      <c r="Q17" s="54"/>
      <c r="R17" s="54"/>
      <c r="S17" s="94">
        <v>9</v>
      </c>
      <c r="T17" s="41" t="s">
        <v>117</v>
      </c>
      <c r="U17" s="41"/>
      <c r="V17" s="41"/>
      <c r="W17" s="41"/>
      <c r="X17" s="43">
        <v>4</v>
      </c>
      <c r="Y17" s="47" t="s">
        <v>306</v>
      </c>
      <c r="Z17" s="93">
        <v>6</v>
      </c>
      <c r="AA17" s="93">
        <v>4</v>
      </c>
      <c r="AB17" s="93">
        <v>1</v>
      </c>
      <c r="AC17" s="58">
        <f t="shared" si="7"/>
        <v>5</v>
      </c>
      <c r="AD17" s="93">
        <v>0</v>
      </c>
      <c r="AE17" s="27"/>
      <c r="AF17" s="94">
        <v>7.5</v>
      </c>
      <c r="AG17" s="47" t="s">
        <v>37</v>
      </c>
      <c r="AH17" s="47"/>
      <c r="AI17" s="47"/>
      <c r="AJ17" s="64"/>
      <c r="AK17" s="48">
        <v>4</v>
      </c>
      <c r="AL17" s="32" t="s">
        <v>179</v>
      </c>
      <c r="AM17" s="58">
        <v>8</v>
      </c>
      <c r="AN17" s="93">
        <v>3</v>
      </c>
      <c r="AO17" s="93">
        <v>8</v>
      </c>
      <c r="AP17" s="58">
        <f t="shared" si="9"/>
        <v>11</v>
      </c>
      <c r="AQ17" s="93">
        <v>2</v>
      </c>
      <c r="AR17" s="45"/>
    </row>
    <row r="18" spans="1:44" ht="15.95" customHeight="1" x14ac:dyDescent="0.25">
      <c r="A18" s="54"/>
      <c r="C18" s="41" t="s">
        <v>283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Q18" s="54"/>
      <c r="R18" s="54"/>
      <c r="S18" s="94">
        <v>6.5</v>
      </c>
      <c r="T18" s="41" t="s">
        <v>99</v>
      </c>
      <c r="U18" s="41"/>
      <c r="V18" s="41"/>
      <c r="W18" s="41"/>
      <c r="X18" s="43">
        <v>11</v>
      </c>
      <c r="Y18" s="47" t="s">
        <v>306</v>
      </c>
      <c r="Z18" s="93">
        <v>7</v>
      </c>
      <c r="AA18" s="93">
        <v>3</v>
      </c>
      <c r="AB18" s="93">
        <v>2</v>
      </c>
      <c r="AC18" s="58">
        <f t="shared" si="7"/>
        <v>5</v>
      </c>
      <c r="AD18" s="93">
        <v>2</v>
      </c>
      <c r="AE18" s="27"/>
      <c r="AF18" s="94">
        <v>9</v>
      </c>
      <c r="AG18" s="47" t="s">
        <v>134</v>
      </c>
      <c r="AH18" s="47"/>
      <c r="AI18" s="47"/>
      <c r="AJ18" s="64"/>
      <c r="AK18" s="48">
        <v>3</v>
      </c>
      <c r="AL18" s="32" t="s">
        <v>179</v>
      </c>
      <c r="AM18" s="58">
        <v>8</v>
      </c>
      <c r="AN18" s="93">
        <v>6</v>
      </c>
      <c r="AO18" s="93">
        <v>4</v>
      </c>
      <c r="AP18" s="58">
        <f t="shared" si="9"/>
        <v>10</v>
      </c>
      <c r="AQ18" s="93">
        <v>0</v>
      </c>
      <c r="AR18" s="45"/>
    </row>
    <row r="19" spans="1:44" ht="15.95" customHeight="1" x14ac:dyDescent="0.25">
      <c r="A19" s="54"/>
      <c r="C19" s="41" t="s">
        <v>416</v>
      </c>
      <c r="D19" s="18"/>
      <c r="E19" s="18"/>
      <c r="F19" s="18"/>
      <c r="G19" s="18"/>
      <c r="H19" s="18"/>
      <c r="I19" s="18"/>
      <c r="J19" s="18"/>
      <c r="K19" s="18"/>
      <c r="L19" s="18"/>
      <c r="M19" s="41"/>
      <c r="N19" s="41"/>
      <c r="O19" s="41"/>
      <c r="P19" s="41"/>
      <c r="Q19" s="54"/>
      <c r="R19" s="54"/>
      <c r="S19" s="94">
        <v>9</v>
      </c>
      <c r="T19" s="41" t="s">
        <v>133</v>
      </c>
      <c r="U19" s="41"/>
      <c r="V19" s="41"/>
      <c r="W19" s="41"/>
      <c r="X19" s="43">
        <v>7</v>
      </c>
      <c r="Y19" s="47" t="s">
        <v>306</v>
      </c>
      <c r="Z19" s="93">
        <v>5</v>
      </c>
      <c r="AA19" s="93">
        <v>1</v>
      </c>
      <c r="AB19" s="93">
        <v>3</v>
      </c>
      <c r="AC19" s="58">
        <f t="shared" si="7"/>
        <v>4</v>
      </c>
      <c r="AD19" s="93">
        <v>2</v>
      </c>
      <c r="AE19" s="27"/>
      <c r="AF19" s="94">
        <v>8</v>
      </c>
      <c r="AG19" s="47" t="s">
        <v>96</v>
      </c>
      <c r="AH19" s="47"/>
      <c r="AI19" s="47"/>
      <c r="AJ19" s="64"/>
      <c r="AK19" s="48">
        <v>11</v>
      </c>
      <c r="AL19" s="32" t="s">
        <v>179</v>
      </c>
      <c r="AM19" s="58">
        <v>8</v>
      </c>
      <c r="AN19" s="93">
        <v>1</v>
      </c>
      <c r="AO19" s="93">
        <v>8</v>
      </c>
      <c r="AP19" s="58">
        <f t="shared" si="9"/>
        <v>9</v>
      </c>
      <c r="AQ19" s="93">
        <v>0</v>
      </c>
      <c r="AR19" s="45"/>
    </row>
    <row r="20" spans="1:44" ht="15.95" customHeight="1" x14ac:dyDescent="0.25">
      <c r="A20" s="54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41"/>
      <c r="N20" s="41"/>
      <c r="O20" s="41"/>
      <c r="P20" s="41"/>
      <c r="Q20" s="54"/>
      <c r="R20" s="54"/>
      <c r="S20" s="94">
        <v>7</v>
      </c>
      <c r="T20" s="41" t="s">
        <v>58</v>
      </c>
      <c r="U20" s="41"/>
      <c r="V20" s="41"/>
      <c r="W20" s="41"/>
      <c r="X20" s="43">
        <v>6</v>
      </c>
      <c r="Y20" s="47" t="s">
        <v>306</v>
      </c>
      <c r="Z20" s="93">
        <v>8</v>
      </c>
      <c r="AA20" s="93">
        <v>1</v>
      </c>
      <c r="AB20" s="93">
        <v>2</v>
      </c>
      <c r="AC20" s="58">
        <f t="shared" si="7"/>
        <v>3</v>
      </c>
      <c r="AD20" s="93">
        <v>0</v>
      </c>
      <c r="AE20" s="27"/>
      <c r="AF20" s="94">
        <v>7.5</v>
      </c>
      <c r="AG20" s="47" t="s">
        <v>57</v>
      </c>
      <c r="AH20" s="47"/>
      <c r="AI20" s="47"/>
      <c r="AJ20" s="64"/>
      <c r="AK20" s="48">
        <v>10</v>
      </c>
      <c r="AL20" s="32" t="s">
        <v>179</v>
      </c>
      <c r="AM20" s="58">
        <v>8</v>
      </c>
      <c r="AN20" s="93">
        <v>1</v>
      </c>
      <c r="AO20" s="93">
        <v>5</v>
      </c>
      <c r="AP20" s="58">
        <f t="shared" si="9"/>
        <v>6</v>
      </c>
      <c r="AQ20" s="93">
        <v>0</v>
      </c>
      <c r="AR20" s="45"/>
    </row>
    <row r="21" spans="1:44" ht="15.95" customHeight="1" x14ac:dyDescent="0.25">
      <c r="A21" s="54"/>
      <c r="B21" s="43" t="s">
        <v>60</v>
      </c>
      <c r="C21" s="20" t="s">
        <v>183</v>
      </c>
      <c r="D21" s="18"/>
      <c r="E21" s="41"/>
      <c r="F21" s="41"/>
      <c r="G21" s="19">
        <v>2</v>
      </c>
      <c r="H21" s="43">
        <v>1</v>
      </c>
      <c r="I21" s="41" t="s">
        <v>387</v>
      </c>
      <c r="J21" s="41"/>
      <c r="K21" s="41"/>
      <c r="L21" s="41" t="s">
        <v>166</v>
      </c>
      <c r="M21" s="41"/>
      <c r="N21" s="41"/>
      <c r="O21" s="41"/>
      <c r="P21" s="41"/>
      <c r="Q21" s="54"/>
      <c r="R21" s="54"/>
      <c r="S21" s="94">
        <v>7</v>
      </c>
      <c r="T21" s="41" t="s">
        <v>47</v>
      </c>
      <c r="U21" s="41"/>
      <c r="V21" s="41"/>
      <c r="W21" s="41"/>
      <c r="X21" s="43">
        <v>10</v>
      </c>
      <c r="Y21" s="47" t="s">
        <v>306</v>
      </c>
      <c r="Z21" s="93">
        <v>6</v>
      </c>
      <c r="AA21" s="93">
        <v>1</v>
      </c>
      <c r="AB21" s="93">
        <v>1</v>
      </c>
      <c r="AC21" s="58">
        <f t="shared" si="7"/>
        <v>2</v>
      </c>
      <c r="AD21" s="93">
        <v>0</v>
      </c>
      <c r="AE21" s="27"/>
      <c r="AF21" s="94">
        <v>7</v>
      </c>
      <c r="AG21" s="47" t="s">
        <v>49</v>
      </c>
      <c r="AH21" s="47"/>
      <c r="AI21" s="47"/>
      <c r="AJ21" s="64"/>
      <c r="AK21" s="48">
        <v>12</v>
      </c>
      <c r="AL21" s="32" t="s">
        <v>179</v>
      </c>
      <c r="AM21" s="58">
        <v>8</v>
      </c>
      <c r="AN21" s="93">
        <v>1</v>
      </c>
      <c r="AO21" s="93">
        <v>4</v>
      </c>
      <c r="AP21" s="58">
        <f t="shared" si="9"/>
        <v>5</v>
      </c>
      <c r="AQ21" s="93">
        <v>2</v>
      </c>
      <c r="AR21" s="45"/>
    </row>
    <row r="22" spans="1:44" ht="15.95" customHeight="1" x14ac:dyDescent="0.25">
      <c r="A22" s="54"/>
      <c r="B22" s="43" t="s">
        <v>36</v>
      </c>
      <c r="C22" s="41" t="s">
        <v>414</v>
      </c>
      <c r="D22" s="41"/>
      <c r="E22" s="41"/>
      <c r="F22" s="41"/>
      <c r="G22" s="19"/>
      <c r="H22" s="43">
        <v>2</v>
      </c>
      <c r="I22" s="41" t="s">
        <v>166</v>
      </c>
      <c r="J22" s="41"/>
      <c r="K22" s="41"/>
      <c r="L22" s="41" t="s">
        <v>137</v>
      </c>
      <c r="M22" s="18"/>
      <c r="Q22" s="54"/>
      <c r="R22" s="54"/>
      <c r="S22" s="94">
        <v>7.5</v>
      </c>
      <c r="T22" s="41" t="s">
        <v>66</v>
      </c>
      <c r="U22" s="41"/>
      <c r="V22" s="41"/>
      <c r="W22" s="41"/>
      <c r="X22" s="43">
        <v>3</v>
      </c>
      <c r="Y22" s="47" t="s">
        <v>306</v>
      </c>
      <c r="Z22" s="93">
        <v>7</v>
      </c>
      <c r="AA22" s="93">
        <v>0</v>
      </c>
      <c r="AB22" s="93">
        <v>2</v>
      </c>
      <c r="AC22" s="58">
        <f t="shared" si="7"/>
        <v>2</v>
      </c>
      <c r="AD22" s="93">
        <v>0</v>
      </c>
      <c r="AE22" s="27"/>
      <c r="AF22" s="94">
        <v>7</v>
      </c>
      <c r="AG22" s="47" t="s">
        <v>64</v>
      </c>
      <c r="AH22" s="47"/>
      <c r="AI22" s="47"/>
      <c r="AJ22" s="64"/>
      <c r="AK22" s="48">
        <v>5</v>
      </c>
      <c r="AL22" s="32" t="s">
        <v>179</v>
      </c>
      <c r="AM22" s="58">
        <v>8</v>
      </c>
      <c r="AN22" s="93">
        <v>0</v>
      </c>
      <c r="AO22" s="93">
        <v>3</v>
      </c>
      <c r="AP22" s="58">
        <f t="shared" si="9"/>
        <v>3</v>
      </c>
      <c r="AQ22" s="93">
        <v>0</v>
      </c>
      <c r="AR22" s="5"/>
    </row>
    <row r="23" spans="1:44" ht="15.95" customHeight="1" x14ac:dyDescent="0.25">
      <c r="A23" s="54"/>
      <c r="B23" s="6"/>
      <c r="C23" s="4"/>
      <c r="D23" s="4"/>
      <c r="E23" s="4"/>
      <c r="F23" s="4"/>
      <c r="G23" s="4"/>
      <c r="H23" s="4"/>
      <c r="I23" s="4"/>
      <c r="J23" s="7"/>
      <c r="K23" s="7"/>
      <c r="L23" s="7"/>
      <c r="M23" s="7"/>
      <c r="N23" s="7"/>
      <c r="O23" s="7"/>
      <c r="P23" s="7"/>
      <c r="Q23" s="54"/>
      <c r="R23" s="54"/>
      <c r="S23" s="94">
        <v>6.5</v>
      </c>
      <c r="T23" s="41" t="s">
        <v>119</v>
      </c>
      <c r="U23" s="41"/>
      <c r="V23" s="41"/>
      <c r="W23" s="41"/>
      <c r="X23" s="43">
        <v>12</v>
      </c>
      <c r="Y23" s="47" t="s">
        <v>306</v>
      </c>
      <c r="Z23" s="93">
        <v>8</v>
      </c>
      <c r="AA23" s="93">
        <v>0</v>
      </c>
      <c r="AB23" s="93">
        <v>1</v>
      </c>
      <c r="AC23" s="58">
        <f t="shared" si="7"/>
        <v>1</v>
      </c>
      <c r="AD23" s="93">
        <v>0</v>
      </c>
      <c r="AE23" s="27"/>
      <c r="AF23" s="94">
        <v>6.5</v>
      </c>
      <c r="AG23" s="47" t="s">
        <v>20</v>
      </c>
      <c r="AH23" s="47"/>
      <c r="AI23" s="47"/>
      <c r="AJ23" s="64"/>
      <c r="AK23" s="48">
        <v>8</v>
      </c>
      <c r="AL23" s="32" t="s">
        <v>179</v>
      </c>
      <c r="AM23" s="58">
        <v>7</v>
      </c>
      <c r="AN23" s="93">
        <v>0</v>
      </c>
      <c r="AO23" s="93">
        <v>2</v>
      </c>
      <c r="AP23" s="58">
        <f t="shared" si="9"/>
        <v>2</v>
      </c>
      <c r="AQ23" s="93">
        <v>2</v>
      </c>
      <c r="AR23" s="46"/>
    </row>
    <row r="24" spans="1:44" ht="15.95" customHeight="1" x14ac:dyDescent="0.25">
      <c r="A24" s="54"/>
      <c r="B24" s="50" t="s">
        <v>65</v>
      </c>
      <c r="C24" s="20" t="s">
        <v>124</v>
      </c>
      <c r="D24" s="18"/>
      <c r="E24" s="41"/>
      <c r="F24" s="41"/>
      <c r="G24" s="19">
        <v>3</v>
      </c>
      <c r="H24" s="43">
        <v>1</v>
      </c>
      <c r="I24" s="41" t="s">
        <v>165</v>
      </c>
      <c r="J24" s="41"/>
      <c r="K24" s="41"/>
      <c r="L24" s="41" t="s">
        <v>435</v>
      </c>
      <c r="M24" s="41"/>
      <c r="N24" s="41"/>
      <c r="O24" s="41"/>
      <c r="P24" s="41"/>
      <c r="Q24" s="54"/>
      <c r="R24" s="54"/>
      <c r="S24" s="94">
        <v>6.5</v>
      </c>
      <c r="T24" s="41" t="s">
        <v>75</v>
      </c>
      <c r="U24" s="41"/>
      <c r="V24" s="41"/>
      <c r="W24" s="41"/>
      <c r="X24" s="43">
        <v>5</v>
      </c>
      <c r="Y24" s="47" t="s">
        <v>306</v>
      </c>
      <c r="Z24" s="93">
        <v>7</v>
      </c>
      <c r="AA24" s="93">
        <v>0</v>
      </c>
      <c r="AB24" s="93">
        <v>0</v>
      </c>
      <c r="AC24" s="58">
        <f t="shared" si="7"/>
        <v>0</v>
      </c>
      <c r="AD24" s="93">
        <v>0</v>
      </c>
      <c r="AE24" s="27"/>
      <c r="AF24" s="94">
        <v>6</v>
      </c>
      <c r="AG24" s="47" t="s">
        <v>111</v>
      </c>
      <c r="AH24" s="47"/>
      <c r="AI24" s="47"/>
      <c r="AJ24" s="64"/>
      <c r="AK24" s="48">
        <v>14</v>
      </c>
      <c r="AL24" s="32" t="s">
        <v>179</v>
      </c>
      <c r="AM24" s="58">
        <v>7</v>
      </c>
      <c r="AN24" s="93">
        <v>0</v>
      </c>
      <c r="AO24" s="93">
        <v>2</v>
      </c>
      <c r="AP24" s="58">
        <f t="shared" si="9"/>
        <v>2</v>
      </c>
      <c r="AQ24" s="93">
        <v>4</v>
      </c>
      <c r="AR24" s="46"/>
    </row>
    <row r="25" spans="1:44" ht="15.95" customHeight="1" x14ac:dyDescent="0.25">
      <c r="A25" s="54"/>
      <c r="B25" s="48" t="s">
        <v>36</v>
      </c>
      <c r="C25" s="65"/>
      <c r="D25" s="65" t="s">
        <v>190</v>
      </c>
      <c r="E25" s="41"/>
      <c r="F25" s="41"/>
      <c r="G25" s="42"/>
      <c r="H25" s="43">
        <v>1</v>
      </c>
      <c r="I25" s="41" t="s">
        <v>377</v>
      </c>
      <c r="J25" s="41"/>
      <c r="K25" s="41"/>
      <c r="L25" s="41" t="s">
        <v>157</v>
      </c>
      <c r="M25" s="41"/>
      <c r="N25" s="41"/>
      <c r="O25" s="41"/>
      <c r="P25" s="41"/>
      <c r="Q25" s="54"/>
      <c r="R25" s="54"/>
      <c r="S25" s="94">
        <v>6</v>
      </c>
      <c r="T25" s="41" t="s">
        <v>100</v>
      </c>
      <c r="U25" s="41"/>
      <c r="V25" s="41"/>
      <c r="W25" s="41"/>
      <c r="X25" s="43">
        <v>2</v>
      </c>
      <c r="Y25" s="47" t="s">
        <v>306</v>
      </c>
      <c r="Z25" s="93">
        <v>8</v>
      </c>
      <c r="AA25" s="93">
        <v>0</v>
      </c>
      <c r="AB25" s="93">
        <v>0</v>
      </c>
      <c r="AC25" s="58">
        <f t="shared" si="7"/>
        <v>0</v>
      </c>
      <c r="AD25" s="93">
        <v>0</v>
      </c>
      <c r="AE25" s="27"/>
      <c r="AF25" s="94">
        <v>7</v>
      </c>
      <c r="AG25" s="47" t="s">
        <v>116</v>
      </c>
      <c r="AH25" s="47"/>
      <c r="AI25" s="47"/>
      <c r="AJ25" s="64"/>
      <c r="AK25" s="48">
        <v>15</v>
      </c>
      <c r="AL25" s="32" t="s">
        <v>179</v>
      </c>
      <c r="AM25" s="58">
        <v>6</v>
      </c>
      <c r="AN25" s="93">
        <v>0</v>
      </c>
      <c r="AO25" s="93">
        <v>2</v>
      </c>
      <c r="AP25" s="58">
        <f t="shared" si="9"/>
        <v>2</v>
      </c>
      <c r="AQ25" s="93">
        <v>0</v>
      </c>
      <c r="AR25" s="46"/>
    </row>
    <row r="26" spans="1:44" ht="15.95" customHeight="1" thickBot="1" x14ac:dyDescent="0.3">
      <c r="A26" s="54"/>
      <c r="C26" s="18"/>
      <c r="D26" s="18"/>
      <c r="E26" s="18"/>
      <c r="F26" s="18"/>
      <c r="G26" s="18"/>
      <c r="H26" s="43">
        <v>2</v>
      </c>
      <c r="I26" s="41" t="s">
        <v>157</v>
      </c>
      <c r="J26" s="41"/>
      <c r="K26" s="41"/>
      <c r="L26" s="41" t="s">
        <v>429</v>
      </c>
      <c r="M26" s="41"/>
      <c r="N26" s="41"/>
      <c r="O26" s="41"/>
      <c r="P26" s="41"/>
      <c r="Q26" s="54"/>
      <c r="R26" s="54"/>
      <c r="S26" s="33" t="s">
        <v>247</v>
      </c>
      <c r="T26" s="33"/>
      <c r="U26" s="33"/>
      <c r="V26" s="33"/>
      <c r="W26" s="33"/>
      <c r="X26" s="33"/>
      <c r="Y26" s="33"/>
      <c r="Z26" s="56">
        <f>SUM(Z15:Z25)</f>
        <v>80</v>
      </c>
      <c r="AA26" s="56">
        <f t="shared" ref="AA26" si="10">SUM(AA15:AA25)</f>
        <v>18</v>
      </c>
      <c r="AB26" s="56">
        <f>SUM(AB15:AB25)+SUMIF($Y$3:$Y$10,"Canadiens",$AH$3:$AH$10)</f>
        <v>20</v>
      </c>
      <c r="AC26" s="56">
        <f>+AB26+AA26</f>
        <v>38</v>
      </c>
      <c r="AD26" s="56">
        <f>SUM(AD15:AD25)+SUMIF($Y$3:$Y$10,"Canadiens",$AG$3:$AG$10)</f>
        <v>4</v>
      </c>
      <c r="AE26" s="27"/>
      <c r="AF26" s="33" t="s">
        <v>175</v>
      </c>
      <c r="AG26" s="33"/>
      <c r="AH26" s="33"/>
      <c r="AI26" s="33"/>
      <c r="AJ26" s="33"/>
      <c r="AK26" s="33"/>
      <c r="AL26" s="33"/>
      <c r="AM26" s="56">
        <f>SUM(AM15:AM25)</f>
        <v>79</v>
      </c>
      <c r="AN26" s="56">
        <f t="shared" ref="AN26" si="11">SUM(AN15:AN25)</f>
        <v>24</v>
      </c>
      <c r="AO26" s="56">
        <f>SUM(AO15:AO25)+SUMIF($Y$3:$Y$10,"Stiletto",$AH$3:$AH$10)</f>
        <v>41</v>
      </c>
      <c r="AP26" s="56">
        <f>+AO26+AN26</f>
        <v>65</v>
      </c>
      <c r="AQ26" s="56">
        <f>SUM(AQ15:AQ25)+SUMIF($Y$3:$Y$10,"Stiletto",$AG$3:$AG$10)</f>
        <v>14</v>
      </c>
      <c r="AR26" s="46"/>
    </row>
    <row r="27" spans="1:44" ht="15.95" customHeight="1" x14ac:dyDescent="0.25">
      <c r="A27" s="54"/>
      <c r="D27" s="18"/>
      <c r="E27" s="18"/>
      <c r="F27" s="18"/>
      <c r="G27" s="18"/>
      <c r="H27" s="18"/>
      <c r="I27" s="41"/>
      <c r="J27" s="41"/>
      <c r="K27" s="41"/>
      <c r="L27" s="41"/>
      <c r="M27" s="41"/>
      <c r="N27" s="41"/>
      <c r="O27" s="41"/>
      <c r="Q27" s="54"/>
      <c r="R27" s="54"/>
      <c r="S27" s="34" t="s">
        <v>172</v>
      </c>
      <c r="T27" s="34"/>
      <c r="U27" s="34"/>
      <c r="V27" s="34"/>
      <c r="W27" s="34"/>
      <c r="X27" s="32" t="s">
        <v>176</v>
      </c>
      <c r="Z27" s="68">
        <v>10</v>
      </c>
      <c r="AA27" s="31">
        <v>0</v>
      </c>
      <c r="AB27" s="31">
        <v>2</v>
      </c>
      <c r="AC27" s="68">
        <f t="shared" ref="AC27:AC37" si="12">+AA27+AB27</f>
        <v>2</v>
      </c>
      <c r="AD27" s="31">
        <v>2</v>
      </c>
      <c r="AE27" s="27"/>
      <c r="AF27" s="35" t="s">
        <v>15</v>
      </c>
      <c r="AG27" s="35"/>
      <c r="AH27" s="35"/>
      <c r="AI27" s="35"/>
      <c r="AJ27" s="35"/>
      <c r="AK27" s="32" t="s">
        <v>34</v>
      </c>
      <c r="AM27" s="68">
        <v>10</v>
      </c>
      <c r="AN27" s="31">
        <v>3</v>
      </c>
      <c r="AO27" s="31">
        <v>1</v>
      </c>
      <c r="AP27" s="68">
        <f t="shared" ref="AP27" si="13">+AN27+AO27</f>
        <v>4</v>
      </c>
      <c r="AQ27" s="31">
        <v>0</v>
      </c>
      <c r="AR27" s="46"/>
    </row>
    <row r="28" spans="1:44" ht="15.95" customHeight="1" x14ac:dyDescent="0.25">
      <c r="A28" s="54"/>
      <c r="C28" s="20" t="s">
        <v>181</v>
      </c>
      <c r="D28" s="18"/>
      <c r="E28" s="41"/>
      <c r="F28" s="41"/>
      <c r="G28" s="19">
        <v>3</v>
      </c>
      <c r="H28" s="43">
        <v>1</v>
      </c>
      <c r="I28" s="41" t="s">
        <v>72</v>
      </c>
      <c r="J28" s="41"/>
      <c r="K28" s="41"/>
      <c r="L28" s="41" t="s">
        <v>432</v>
      </c>
      <c r="M28" s="41"/>
      <c r="N28" s="41"/>
      <c r="O28" s="41"/>
      <c r="Q28" s="54"/>
      <c r="R28" s="54"/>
      <c r="S28" s="94">
        <v>9</v>
      </c>
      <c r="T28" s="41" t="s">
        <v>150</v>
      </c>
      <c r="U28" s="41"/>
      <c r="V28" s="41"/>
      <c r="W28" s="41"/>
      <c r="X28" s="43">
        <v>27</v>
      </c>
      <c r="Y28" s="41" t="s">
        <v>177</v>
      </c>
      <c r="Z28" s="58">
        <v>8</v>
      </c>
      <c r="AA28" s="93">
        <v>5</v>
      </c>
      <c r="AB28" s="93">
        <v>7</v>
      </c>
      <c r="AC28" s="58">
        <f t="shared" si="12"/>
        <v>12</v>
      </c>
      <c r="AD28" s="93">
        <v>0</v>
      </c>
      <c r="AE28" s="27"/>
      <c r="AF28" s="94">
        <v>9.5</v>
      </c>
      <c r="AG28" s="47" t="s">
        <v>165</v>
      </c>
      <c r="AH28" s="47"/>
      <c r="AI28" s="47"/>
      <c r="AJ28" s="64"/>
      <c r="AK28" s="48">
        <v>40</v>
      </c>
      <c r="AL28" s="47" t="s">
        <v>308</v>
      </c>
      <c r="AM28" s="58">
        <v>8</v>
      </c>
      <c r="AN28" s="93">
        <v>11</v>
      </c>
      <c r="AO28" s="93">
        <v>5</v>
      </c>
      <c r="AP28" s="58">
        <f t="shared" ref="AP28:AP37" si="14">+AN28+AO28</f>
        <v>16</v>
      </c>
      <c r="AQ28" s="93">
        <v>4</v>
      </c>
      <c r="AR28" s="46"/>
    </row>
    <row r="29" spans="1:44" ht="15.95" customHeight="1" x14ac:dyDescent="0.25">
      <c r="A29" s="54"/>
      <c r="B29" s="43" t="s">
        <v>36</v>
      </c>
      <c r="C29" s="65"/>
      <c r="D29" s="65" t="s">
        <v>190</v>
      </c>
      <c r="E29" s="18"/>
      <c r="F29" s="18"/>
      <c r="G29" s="18"/>
      <c r="H29" s="43">
        <v>2</v>
      </c>
      <c r="I29" s="41" t="s">
        <v>72</v>
      </c>
      <c r="J29" s="41"/>
      <c r="K29" s="41"/>
      <c r="L29" s="41" t="s">
        <v>417</v>
      </c>
      <c r="M29" s="41"/>
      <c r="N29" s="41"/>
      <c r="O29" s="41"/>
      <c r="Q29" s="54"/>
      <c r="R29" s="54"/>
      <c r="S29" s="94">
        <v>6.5</v>
      </c>
      <c r="T29" s="41" t="s">
        <v>161</v>
      </c>
      <c r="U29" s="41"/>
      <c r="V29" s="41"/>
      <c r="W29" s="41"/>
      <c r="X29" s="43">
        <v>2</v>
      </c>
      <c r="Y29" s="41" t="s">
        <v>177</v>
      </c>
      <c r="Z29" s="58">
        <v>8</v>
      </c>
      <c r="AA29" s="93">
        <v>2</v>
      </c>
      <c r="AB29" s="93">
        <v>6</v>
      </c>
      <c r="AC29" s="58">
        <f t="shared" si="12"/>
        <v>8</v>
      </c>
      <c r="AD29" s="93">
        <v>0</v>
      </c>
      <c r="AE29" s="27"/>
      <c r="AF29" s="94">
        <v>9</v>
      </c>
      <c r="AG29" s="47" t="s">
        <v>35</v>
      </c>
      <c r="AH29" s="47"/>
      <c r="AI29" s="47"/>
      <c r="AJ29" s="64"/>
      <c r="AK29" s="48">
        <v>19</v>
      </c>
      <c r="AL29" s="47" t="s">
        <v>308</v>
      </c>
      <c r="AM29" s="58">
        <v>6</v>
      </c>
      <c r="AN29" s="93">
        <v>4</v>
      </c>
      <c r="AO29" s="93">
        <v>7</v>
      </c>
      <c r="AP29" s="58">
        <f t="shared" si="14"/>
        <v>11</v>
      </c>
      <c r="AQ29" s="93">
        <v>0</v>
      </c>
      <c r="AR29" s="46"/>
    </row>
    <row r="30" spans="1:44" ht="15.95" customHeight="1" x14ac:dyDescent="0.25">
      <c r="A30" s="54"/>
      <c r="C30" s="18"/>
      <c r="D30" s="18"/>
      <c r="E30" s="18"/>
      <c r="F30" s="18"/>
      <c r="G30" s="18"/>
      <c r="H30" s="43">
        <v>2</v>
      </c>
      <c r="I30" s="41" t="s">
        <v>47</v>
      </c>
      <c r="J30" s="41"/>
      <c r="K30" s="41"/>
      <c r="L30" s="41" t="s">
        <v>418</v>
      </c>
      <c r="M30" s="41"/>
      <c r="N30" s="41"/>
      <c r="O30" s="41"/>
      <c r="P30" s="41"/>
      <c r="Q30" s="54"/>
      <c r="R30" s="54"/>
      <c r="S30" s="94">
        <v>8.5</v>
      </c>
      <c r="T30" s="41" t="s">
        <v>143</v>
      </c>
      <c r="U30" s="41"/>
      <c r="V30" s="41"/>
      <c r="W30" s="41"/>
      <c r="X30" s="43">
        <v>10</v>
      </c>
      <c r="Y30" s="41" t="s">
        <v>177</v>
      </c>
      <c r="Z30" s="58">
        <v>7</v>
      </c>
      <c r="AA30" s="93">
        <v>5</v>
      </c>
      <c r="AB30" s="93">
        <v>2</v>
      </c>
      <c r="AC30" s="58">
        <f t="shared" si="12"/>
        <v>7</v>
      </c>
      <c r="AD30" s="93">
        <v>0</v>
      </c>
      <c r="AE30" s="27"/>
      <c r="AF30" s="94">
        <v>7</v>
      </c>
      <c r="AG30" s="47" t="s">
        <v>188</v>
      </c>
      <c r="AH30" s="47"/>
      <c r="AI30" s="47"/>
      <c r="AJ30" s="64"/>
      <c r="AK30" s="48">
        <v>28</v>
      </c>
      <c r="AL30" s="47" t="s">
        <v>308</v>
      </c>
      <c r="AM30" s="58">
        <v>8</v>
      </c>
      <c r="AN30" s="93">
        <v>1</v>
      </c>
      <c r="AO30" s="93">
        <v>6</v>
      </c>
      <c r="AP30" s="58">
        <f t="shared" si="14"/>
        <v>7</v>
      </c>
      <c r="AQ30" s="93">
        <v>0</v>
      </c>
      <c r="AR30" s="46"/>
    </row>
    <row r="31" spans="1:44" ht="15.95" customHeight="1" x14ac:dyDescent="0.25">
      <c r="A31" s="54"/>
      <c r="B31" s="4"/>
      <c r="C31" s="4"/>
      <c r="D31" s="4"/>
      <c r="E31" s="4"/>
      <c r="F31" s="4"/>
      <c r="G31" s="4"/>
      <c r="H31" s="4"/>
      <c r="I31" s="7"/>
      <c r="J31" s="7"/>
      <c r="K31" s="7"/>
      <c r="L31" s="7"/>
      <c r="M31" s="7"/>
      <c r="N31" s="7"/>
      <c r="O31" s="7"/>
      <c r="P31" s="7"/>
      <c r="Q31" s="54"/>
      <c r="R31" s="54"/>
      <c r="S31" s="94">
        <v>7.5</v>
      </c>
      <c r="T31" s="41" t="s">
        <v>90</v>
      </c>
      <c r="U31" s="41"/>
      <c r="V31" s="41"/>
      <c r="W31" s="41"/>
      <c r="X31" s="43">
        <v>4</v>
      </c>
      <c r="Y31" s="41" t="s">
        <v>177</v>
      </c>
      <c r="Z31" s="58">
        <v>7</v>
      </c>
      <c r="AA31" s="93">
        <v>3</v>
      </c>
      <c r="AB31" s="93">
        <v>3</v>
      </c>
      <c r="AC31" s="58">
        <f t="shared" si="12"/>
        <v>6</v>
      </c>
      <c r="AD31" s="93">
        <v>0</v>
      </c>
      <c r="AE31" s="27"/>
      <c r="AF31" s="94">
        <v>6</v>
      </c>
      <c r="AG31" s="47" t="s">
        <v>81</v>
      </c>
      <c r="AH31" s="47"/>
      <c r="AI31" s="47"/>
      <c r="AJ31" s="64"/>
      <c r="AK31" s="48">
        <v>3</v>
      </c>
      <c r="AL31" s="47" t="s">
        <v>308</v>
      </c>
      <c r="AM31" s="58">
        <v>6</v>
      </c>
      <c r="AN31" s="93">
        <v>0</v>
      </c>
      <c r="AO31" s="93">
        <v>7</v>
      </c>
      <c r="AP31" s="58">
        <f t="shared" si="14"/>
        <v>7</v>
      </c>
      <c r="AQ31" s="93">
        <v>0</v>
      </c>
      <c r="AR31" s="46"/>
    </row>
    <row r="32" spans="1:44" ht="15.95" customHeight="1" x14ac:dyDescent="0.25">
      <c r="A32" s="54"/>
      <c r="B32" s="50" t="s">
        <v>77</v>
      </c>
      <c r="C32" s="20" t="s">
        <v>125</v>
      </c>
      <c r="D32" s="18"/>
      <c r="E32" s="18"/>
      <c r="F32" s="61"/>
      <c r="G32" s="19">
        <v>2</v>
      </c>
      <c r="H32" s="43">
        <v>1</v>
      </c>
      <c r="I32" s="41" t="s">
        <v>257</v>
      </c>
      <c r="J32" s="41"/>
      <c r="K32" s="41"/>
      <c r="L32" s="41" t="s">
        <v>112</v>
      </c>
      <c r="M32" s="41"/>
      <c r="N32" s="41"/>
      <c r="O32" s="41"/>
      <c r="P32" s="41"/>
      <c r="Q32" s="54"/>
      <c r="R32" s="54"/>
      <c r="S32" s="94">
        <v>7</v>
      </c>
      <c r="T32" s="41" t="s">
        <v>114</v>
      </c>
      <c r="U32" s="41"/>
      <c r="V32" s="41"/>
      <c r="W32" s="41"/>
      <c r="X32" s="43">
        <v>6</v>
      </c>
      <c r="Y32" s="41" t="s">
        <v>177</v>
      </c>
      <c r="Z32" s="58">
        <v>7</v>
      </c>
      <c r="AA32" s="93">
        <v>2</v>
      </c>
      <c r="AB32" s="93">
        <v>2</v>
      </c>
      <c r="AC32" s="58">
        <f t="shared" si="12"/>
        <v>4</v>
      </c>
      <c r="AD32" s="93">
        <v>0</v>
      </c>
      <c r="AE32" s="27"/>
      <c r="AF32" s="94">
        <v>7</v>
      </c>
      <c r="AG32" s="47" t="s">
        <v>157</v>
      </c>
      <c r="AH32" s="47"/>
      <c r="AI32" s="47"/>
      <c r="AJ32" s="64"/>
      <c r="AK32" s="48">
        <v>86</v>
      </c>
      <c r="AL32" s="47" t="s">
        <v>308</v>
      </c>
      <c r="AM32" s="58">
        <v>8</v>
      </c>
      <c r="AN32" s="93">
        <v>3</v>
      </c>
      <c r="AO32" s="93">
        <v>1</v>
      </c>
      <c r="AP32" s="58">
        <f t="shared" si="14"/>
        <v>4</v>
      </c>
      <c r="AQ32" s="93">
        <v>2</v>
      </c>
      <c r="AR32" s="46"/>
    </row>
    <row r="33" spans="1:44" ht="15.95" customHeight="1" x14ac:dyDescent="0.25">
      <c r="A33" s="54" t="s">
        <v>74</v>
      </c>
      <c r="B33" s="48" t="s">
        <v>36</v>
      </c>
      <c r="C33" s="41"/>
      <c r="D33" s="41" t="s">
        <v>190</v>
      </c>
      <c r="E33" s="41"/>
      <c r="F33" s="18"/>
      <c r="G33" s="18"/>
      <c r="H33" s="43">
        <v>1</v>
      </c>
      <c r="I33" s="41" t="s">
        <v>91</v>
      </c>
      <c r="J33" s="18"/>
      <c r="K33" s="18"/>
      <c r="L33" s="41" t="s">
        <v>149</v>
      </c>
      <c r="M33" s="41"/>
      <c r="N33" s="41"/>
      <c r="O33" s="41"/>
      <c r="P33" s="41"/>
      <c r="Q33" s="54"/>
      <c r="R33" s="54"/>
      <c r="S33" s="94">
        <v>8</v>
      </c>
      <c r="T33" s="41" t="s">
        <v>76</v>
      </c>
      <c r="U33" s="41"/>
      <c r="V33" s="41"/>
      <c r="W33" s="41"/>
      <c r="X33" s="43">
        <v>5</v>
      </c>
      <c r="Y33" s="41" t="s">
        <v>177</v>
      </c>
      <c r="Z33" s="58">
        <v>8</v>
      </c>
      <c r="AA33" s="93">
        <v>1</v>
      </c>
      <c r="AB33" s="93">
        <v>2</v>
      </c>
      <c r="AC33" s="58">
        <f t="shared" si="12"/>
        <v>3</v>
      </c>
      <c r="AD33" s="93">
        <v>0</v>
      </c>
      <c r="AE33" s="27"/>
      <c r="AF33" s="94">
        <v>6.5</v>
      </c>
      <c r="AG33" s="47" t="s">
        <v>48</v>
      </c>
      <c r="AH33" s="47"/>
      <c r="AI33" s="47"/>
      <c r="AJ33" s="64"/>
      <c r="AK33" s="48">
        <v>66</v>
      </c>
      <c r="AL33" s="47" t="s">
        <v>308</v>
      </c>
      <c r="AM33" s="58">
        <v>5</v>
      </c>
      <c r="AN33" s="93">
        <v>1</v>
      </c>
      <c r="AO33" s="93">
        <v>3</v>
      </c>
      <c r="AP33" s="58">
        <f t="shared" si="14"/>
        <v>4</v>
      </c>
      <c r="AQ33" s="93">
        <v>0</v>
      </c>
      <c r="AR33" s="46"/>
    </row>
    <row r="34" spans="1:44" ht="15.95" customHeight="1" x14ac:dyDescent="0.25">
      <c r="A34" s="54"/>
      <c r="C34" s="18"/>
      <c r="D34" s="41"/>
      <c r="E34" s="41"/>
      <c r="F34" s="18"/>
      <c r="G34" s="18"/>
      <c r="H34" s="43"/>
      <c r="I34" s="41"/>
      <c r="J34" s="18"/>
      <c r="K34" s="18"/>
      <c r="L34" s="41"/>
      <c r="M34" s="41"/>
      <c r="N34" s="41"/>
      <c r="O34" s="41"/>
      <c r="P34" s="41"/>
      <c r="Q34" s="54"/>
      <c r="R34" s="54"/>
      <c r="S34" s="94">
        <v>7</v>
      </c>
      <c r="T34" s="41" t="s">
        <v>118</v>
      </c>
      <c r="U34" s="41"/>
      <c r="V34" s="41"/>
      <c r="W34" s="41"/>
      <c r="X34" s="43">
        <v>55</v>
      </c>
      <c r="Y34" s="41" t="s">
        <v>177</v>
      </c>
      <c r="Z34" s="58">
        <v>3</v>
      </c>
      <c r="AA34" s="93">
        <v>0</v>
      </c>
      <c r="AB34" s="93">
        <v>2</v>
      </c>
      <c r="AC34" s="58">
        <f t="shared" si="12"/>
        <v>2</v>
      </c>
      <c r="AD34" s="93">
        <v>0</v>
      </c>
      <c r="AE34" s="27"/>
      <c r="AF34" s="94">
        <v>7.5</v>
      </c>
      <c r="AG34" s="47" t="s">
        <v>42</v>
      </c>
      <c r="AH34" s="47"/>
      <c r="AI34" s="47"/>
      <c r="AJ34" s="64"/>
      <c r="AK34" s="48">
        <v>7</v>
      </c>
      <c r="AL34" s="47" t="s">
        <v>308</v>
      </c>
      <c r="AM34" s="58">
        <v>7</v>
      </c>
      <c r="AN34" s="93">
        <v>1</v>
      </c>
      <c r="AO34" s="93">
        <v>2</v>
      </c>
      <c r="AP34" s="58">
        <f t="shared" si="14"/>
        <v>3</v>
      </c>
      <c r="AQ34" s="93">
        <v>0</v>
      </c>
      <c r="AR34" s="46"/>
    </row>
    <row r="35" spans="1:44" ht="15.95" customHeight="1" x14ac:dyDescent="0.25">
      <c r="A35" s="54"/>
      <c r="B35" s="18"/>
      <c r="C35" s="20" t="s">
        <v>184</v>
      </c>
      <c r="D35" s="97"/>
      <c r="E35" s="41"/>
      <c r="F35" s="41"/>
      <c r="G35" s="19">
        <v>0</v>
      </c>
      <c r="H35" s="43"/>
      <c r="I35" s="41"/>
      <c r="J35" s="18"/>
      <c r="K35" s="18"/>
      <c r="L35" s="41"/>
      <c r="M35" s="41"/>
      <c r="N35" s="41"/>
      <c r="O35" s="41"/>
      <c r="P35" s="41"/>
      <c r="Q35" s="54"/>
      <c r="R35" s="54"/>
      <c r="S35" s="94">
        <v>6</v>
      </c>
      <c r="T35" s="41" t="s">
        <v>187</v>
      </c>
      <c r="U35" s="41"/>
      <c r="V35" s="41"/>
      <c r="W35" s="41"/>
      <c r="X35" s="43">
        <v>8</v>
      </c>
      <c r="Y35" s="41" t="s">
        <v>177</v>
      </c>
      <c r="Z35" s="58">
        <v>6</v>
      </c>
      <c r="AA35" s="93">
        <v>1</v>
      </c>
      <c r="AB35" s="93">
        <v>0</v>
      </c>
      <c r="AC35" s="58">
        <f t="shared" si="12"/>
        <v>1</v>
      </c>
      <c r="AD35" s="93">
        <v>0</v>
      </c>
      <c r="AE35" s="27"/>
      <c r="AF35" s="94">
        <v>8</v>
      </c>
      <c r="AG35" s="47" t="s">
        <v>136</v>
      </c>
      <c r="AH35" s="47"/>
      <c r="AI35" s="47"/>
      <c r="AJ35" s="64"/>
      <c r="AK35" s="48">
        <v>2</v>
      </c>
      <c r="AL35" s="47" t="s">
        <v>308</v>
      </c>
      <c r="AM35" s="58">
        <v>6</v>
      </c>
      <c r="AN35" s="93">
        <v>2</v>
      </c>
      <c r="AO35" s="93">
        <v>0</v>
      </c>
      <c r="AP35" s="58">
        <f t="shared" si="14"/>
        <v>2</v>
      </c>
      <c r="AQ35" s="93">
        <v>0</v>
      </c>
      <c r="AR35" s="46"/>
    </row>
    <row r="36" spans="1:44" ht="15.95" customHeight="1" x14ac:dyDescent="0.25">
      <c r="A36" s="54"/>
      <c r="B36" s="43" t="s">
        <v>36</v>
      </c>
      <c r="C36" s="65"/>
      <c r="D36" s="65" t="s">
        <v>190</v>
      </c>
      <c r="E36" s="18"/>
      <c r="F36" s="18"/>
      <c r="G36" s="18"/>
      <c r="H36" s="43"/>
      <c r="I36" s="41"/>
      <c r="J36" s="18"/>
      <c r="K36" s="18"/>
      <c r="L36" s="41"/>
      <c r="M36" s="41"/>
      <c r="N36" s="41"/>
      <c r="O36" s="41"/>
      <c r="P36" s="41"/>
      <c r="Q36" s="54"/>
      <c r="R36" s="54"/>
      <c r="S36" s="94">
        <v>6</v>
      </c>
      <c r="T36" s="41" t="s">
        <v>140</v>
      </c>
      <c r="U36" s="41"/>
      <c r="V36" s="41"/>
      <c r="W36" s="41"/>
      <c r="X36" s="43">
        <v>13</v>
      </c>
      <c r="Y36" s="41" t="s">
        <v>177</v>
      </c>
      <c r="Z36" s="58">
        <v>8</v>
      </c>
      <c r="AA36" s="93">
        <v>0</v>
      </c>
      <c r="AB36" s="93">
        <v>1</v>
      </c>
      <c r="AC36" s="58">
        <f t="shared" si="12"/>
        <v>1</v>
      </c>
      <c r="AD36" s="93">
        <v>2</v>
      </c>
      <c r="AE36" s="27"/>
      <c r="AF36" s="94">
        <v>7.5</v>
      </c>
      <c r="AG36" s="47" t="s">
        <v>115</v>
      </c>
      <c r="AH36" s="47"/>
      <c r="AI36" s="47"/>
      <c r="AJ36" s="64"/>
      <c r="AK36" s="48">
        <v>4</v>
      </c>
      <c r="AL36" s="47" t="s">
        <v>308</v>
      </c>
      <c r="AM36" s="58">
        <v>8</v>
      </c>
      <c r="AN36" s="93">
        <v>0</v>
      </c>
      <c r="AO36" s="93">
        <v>1</v>
      </c>
      <c r="AP36" s="58">
        <f t="shared" si="14"/>
        <v>1</v>
      </c>
      <c r="AQ36" s="93">
        <v>0</v>
      </c>
      <c r="AR36" s="46"/>
    </row>
    <row r="37" spans="1:44" ht="15.95" customHeight="1" x14ac:dyDescent="0.25">
      <c r="A37" s="54"/>
      <c r="B37" s="8"/>
      <c r="C37" s="4"/>
      <c r="D37" s="4"/>
      <c r="E37" s="4"/>
      <c r="F37" s="4"/>
      <c r="G37" s="4"/>
      <c r="H37" s="4"/>
      <c r="I37" s="4"/>
      <c r="J37" s="7"/>
      <c r="K37" s="7"/>
      <c r="L37" s="7"/>
      <c r="M37" s="7"/>
      <c r="N37" s="7"/>
      <c r="O37" s="7"/>
      <c r="P37" s="7"/>
      <c r="Q37" s="54"/>
      <c r="R37" s="54"/>
      <c r="S37" s="94">
        <v>7.5</v>
      </c>
      <c r="T37" s="41" t="s">
        <v>46</v>
      </c>
      <c r="U37" s="41"/>
      <c r="V37" s="41"/>
      <c r="W37" s="41"/>
      <c r="X37" s="43">
        <v>7</v>
      </c>
      <c r="Y37" s="41" t="s">
        <v>177</v>
      </c>
      <c r="Z37" s="58">
        <v>8</v>
      </c>
      <c r="AA37" s="93">
        <v>0</v>
      </c>
      <c r="AB37" s="93">
        <v>1</v>
      </c>
      <c r="AC37" s="58">
        <f t="shared" si="12"/>
        <v>1</v>
      </c>
      <c r="AD37" s="93">
        <v>6</v>
      </c>
      <c r="AE37" s="27"/>
      <c r="AF37" s="94">
        <v>6.5</v>
      </c>
      <c r="AG37" s="47" t="s">
        <v>62</v>
      </c>
      <c r="AH37" s="47"/>
      <c r="AI37" s="47"/>
      <c r="AJ37" s="64"/>
      <c r="AK37" s="48">
        <v>55</v>
      </c>
      <c r="AL37" s="47" t="s">
        <v>308</v>
      </c>
      <c r="AM37" s="58">
        <v>7</v>
      </c>
      <c r="AN37" s="93">
        <v>0</v>
      </c>
      <c r="AO37" s="93">
        <v>1</v>
      </c>
      <c r="AP37" s="58">
        <f t="shared" si="14"/>
        <v>1</v>
      </c>
      <c r="AQ37" s="93">
        <v>2</v>
      </c>
      <c r="AR37" s="46"/>
    </row>
    <row r="38" spans="1:44" ht="15.95" customHeight="1" thickBot="1" x14ac:dyDescent="0.3">
      <c r="A38" s="54"/>
      <c r="B38" s="50" t="s">
        <v>93</v>
      </c>
      <c r="C38" s="20" t="s">
        <v>186</v>
      </c>
      <c r="D38" s="18"/>
      <c r="E38" s="42"/>
      <c r="F38" s="42"/>
      <c r="G38" s="19">
        <v>1</v>
      </c>
      <c r="H38" s="43">
        <v>1</v>
      </c>
      <c r="I38" s="41" t="s">
        <v>71</v>
      </c>
      <c r="J38" s="41"/>
      <c r="K38" s="41"/>
      <c r="L38" s="41" t="s">
        <v>434</v>
      </c>
      <c r="M38" s="41"/>
      <c r="N38" s="41"/>
      <c r="O38" s="41"/>
      <c r="P38" s="41"/>
      <c r="Q38" s="54"/>
      <c r="R38" s="54"/>
      <c r="S38" s="33" t="s">
        <v>174</v>
      </c>
      <c r="T38" s="33"/>
      <c r="U38" s="33"/>
      <c r="V38" s="33"/>
      <c r="W38" s="33"/>
      <c r="X38" s="33"/>
      <c r="Y38" s="33"/>
      <c r="Z38" s="56">
        <f>SUM(Z27:Z37)</f>
        <v>80</v>
      </c>
      <c r="AA38" s="56">
        <f t="shared" ref="AA38" si="15">SUM(AA27:AA37)</f>
        <v>19</v>
      </c>
      <c r="AB38" s="56">
        <f>SUM(AB27:AB37)+SUMIF($Y$3:$Y$10,"SotF",$AH$3:$AH$10)</f>
        <v>28</v>
      </c>
      <c r="AC38" s="56">
        <f>+AB38+AA38</f>
        <v>47</v>
      </c>
      <c r="AD38" s="56">
        <f>SUM(AD27:AD37)+SUMIF($Y$3:$Y$10,"SotF",$AG$3:$AG$10)</f>
        <v>10</v>
      </c>
      <c r="AE38" s="27"/>
      <c r="AF38" s="33" t="s">
        <v>50</v>
      </c>
      <c r="AG38" s="33"/>
      <c r="AH38" s="33"/>
      <c r="AI38" s="33"/>
      <c r="AJ38" s="33"/>
      <c r="AK38" s="33"/>
      <c r="AL38" s="33"/>
      <c r="AM38" s="56">
        <f>SUM(AM27:AM37)</f>
        <v>79</v>
      </c>
      <c r="AN38" s="56">
        <f t="shared" ref="AN38" si="16">SUM(AN27:AN37)</f>
        <v>26</v>
      </c>
      <c r="AO38" s="56">
        <f>SUM(AO27:AO37)+SUMIF($Y$3:$Y$10,"State Farm",$AH$3:$AH$10)</f>
        <v>35</v>
      </c>
      <c r="AP38" s="56">
        <f>+AO38+AN38</f>
        <v>61</v>
      </c>
      <c r="AQ38" s="56">
        <f>SUM(AQ27:AQ37)+SUMIF($Y$3:$Y$10,"State Farm",$AG$3:$AG$10)</f>
        <v>8</v>
      </c>
      <c r="AR38" s="46"/>
    </row>
    <row r="39" spans="1:44" ht="15.95" customHeight="1" x14ac:dyDescent="0.25">
      <c r="A39" s="54"/>
      <c r="B39" s="48" t="s">
        <v>36</v>
      </c>
      <c r="C39" s="41" t="s">
        <v>419</v>
      </c>
      <c r="D39" s="18"/>
      <c r="E39" s="18"/>
      <c r="F39" s="18"/>
      <c r="G39" s="18"/>
      <c r="H39" s="43"/>
      <c r="I39" s="41"/>
      <c r="J39" s="41"/>
      <c r="K39" s="41"/>
      <c r="L39" s="41"/>
      <c r="M39" s="41"/>
      <c r="N39" s="41"/>
      <c r="O39" s="41"/>
      <c r="P39" s="41"/>
      <c r="Q39" s="54"/>
      <c r="R39" s="54"/>
      <c r="S39" s="34" t="s">
        <v>53</v>
      </c>
      <c r="T39" s="34"/>
      <c r="U39" s="34"/>
      <c r="V39" s="34"/>
      <c r="W39" s="34"/>
      <c r="X39" s="32" t="s">
        <v>54</v>
      </c>
      <c r="Z39" s="68">
        <v>17</v>
      </c>
      <c r="AA39" s="31">
        <v>5</v>
      </c>
      <c r="AB39" s="31">
        <v>4</v>
      </c>
      <c r="AC39" s="68">
        <f t="shared" ref="AC39" si="17">+AA39+AB39</f>
        <v>9</v>
      </c>
      <c r="AD39" s="31">
        <v>8</v>
      </c>
      <c r="AE39" s="27"/>
      <c r="AF39" s="35" t="s">
        <v>86</v>
      </c>
      <c r="AG39" s="35"/>
      <c r="AH39" s="35"/>
      <c r="AI39" s="35"/>
      <c r="AJ39" s="35"/>
      <c r="AK39" s="32" t="s">
        <v>87</v>
      </c>
      <c r="AM39" s="68">
        <v>12</v>
      </c>
      <c r="AN39" s="31">
        <v>2</v>
      </c>
      <c r="AO39" s="31">
        <v>4</v>
      </c>
      <c r="AP39" s="68">
        <f t="shared" ref="AP39:AP49" si="18">+AN39+AO39</f>
        <v>6</v>
      </c>
      <c r="AQ39" s="31">
        <v>0</v>
      </c>
      <c r="AR39" s="46"/>
    </row>
    <row r="40" spans="1:44" ht="15.95" customHeight="1" x14ac:dyDescent="0.25">
      <c r="A40" s="54"/>
      <c r="C40" s="41" t="s">
        <v>420</v>
      </c>
      <c r="D40" s="65"/>
      <c r="E40" s="18"/>
      <c r="F40" s="18"/>
      <c r="G40" s="18"/>
      <c r="H40" s="43"/>
      <c r="I40" s="41"/>
      <c r="J40" s="18"/>
      <c r="K40" s="18"/>
      <c r="L40" s="41"/>
      <c r="M40" s="18"/>
      <c r="N40" s="18"/>
      <c r="P40" s="41"/>
      <c r="Q40" s="54"/>
      <c r="R40" s="54"/>
      <c r="S40" s="94">
        <v>9.5</v>
      </c>
      <c r="T40" s="47" t="s">
        <v>166</v>
      </c>
      <c r="U40" s="47"/>
      <c r="V40" s="47"/>
      <c r="W40" s="47"/>
      <c r="X40" s="48">
        <v>9</v>
      </c>
      <c r="Y40" s="47" t="s">
        <v>307</v>
      </c>
      <c r="Z40" s="58">
        <v>8</v>
      </c>
      <c r="AA40" s="93">
        <v>13</v>
      </c>
      <c r="AB40" s="93">
        <v>8</v>
      </c>
      <c r="AC40" s="58">
        <f t="shared" ref="AC40:AC49" si="19">+AA40+AB40</f>
        <v>21</v>
      </c>
      <c r="AD40" s="93">
        <v>0</v>
      </c>
      <c r="AE40" s="27"/>
      <c r="AF40" s="94">
        <v>9.5</v>
      </c>
      <c r="AG40" s="47" t="s">
        <v>71</v>
      </c>
      <c r="AH40" s="47"/>
      <c r="AI40" s="47"/>
      <c r="AJ40" s="64"/>
      <c r="AK40" s="48">
        <v>10</v>
      </c>
      <c r="AL40" s="47" t="s">
        <v>17</v>
      </c>
      <c r="AM40" s="58">
        <v>7</v>
      </c>
      <c r="AN40" s="93">
        <v>9</v>
      </c>
      <c r="AO40" s="93">
        <v>2</v>
      </c>
      <c r="AP40" s="58">
        <f t="shared" si="18"/>
        <v>11</v>
      </c>
      <c r="AQ40" s="93">
        <v>4</v>
      </c>
      <c r="AR40" s="46"/>
    </row>
    <row r="41" spans="1:44" ht="15.95" customHeight="1" x14ac:dyDescent="0.25">
      <c r="A41" s="54"/>
      <c r="C41" s="18"/>
      <c r="D41" s="18"/>
      <c r="E41" s="18"/>
      <c r="F41" s="18"/>
      <c r="G41" s="18"/>
      <c r="H41" s="18"/>
      <c r="I41" s="18"/>
      <c r="J41" s="18"/>
      <c r="K41" s="18"/>
      <c r="L41" s="18"/>
      <c r="Q41" s="54"/>
      <c r="R41" s="54"/>
      <c r="S41" s="94">
        <v>8.5</v>
      </c>
      <c r="T41" s="47" t="s">
        <v>73</v>
      </c>
      <c r="U41" s="47"/>
      <c r="V41" s="47"/>
      <c r="W41" s="47"/>
      <c r="X41" s="48">
        <v>14</v>
      </c>
      <c r="Y41" s="47" t="s">
        <v>307</v>
      </c>
      <c r="Z41" s="58">
        <v>7</v>
      </c>
      <c r="AA41" s="93">
        <v>6</v>
      </c>
      <c r="AB41" s="93">
        <v>4</v>
      </c>
      <c r="AC41" s="58">
        <f t="shared" si="19"/>
        <v>10</v>
      </c>
      <c r="AD41" s="93">
        <v>2</v>
      </c>
      <c r="AE41" s="27"/>
      <c r="AF41" s="94">
        <v>8.5</v>
      </c>
      <c r="AG41" s="47" t="s">
        <v>40</v>
      </c>
      <c r="AH41" s="47"/>
      <c r="AI41" s="47"/>
      <c r="AJ41" s="64"/>
      <c r="AK41" s="48">
        <v>7</v>
      </c>
      <c r="AL41" s="47" t="s">
        <v>17</v>
      </c>
      <c r="AM41" s="58">
        <v>7</v>
      </c>
      <c r="AN41" s="93">
        <v>3</v>
      </c>
      <c r="AO41" s="93">
        <v>8</v>
      </c>
      <c r="AP41" s="58">
        <f t="shared" si="18"/>
        <v>11</v>
      </c>
      <c r="AQ41" s="93">
        <v>0</v>
      </c>
      <c r="AR41" s="46"/>
    </row>
    <row r="42" spans="1:44" ht="15.95" customHeight="1" x14ac:dyDescent="0.25">
      <c r="A42" s="54"/>
      <c r="B42" s="26"/>
      <c r="C42" s="20" t="s">
        <v>185</v>
      </c>
      <c r="D42" s="65"/>
      <c r="E42" s="18"/>
      <c r="F42" s="42"/>
      <c r="G42" s="19">
        <v>2</v>
      </c>
      <c r="H42" s="43">
        <v>1</v>
      </c>
      <c r="I42" s="41" t="s">
        <v>158</v>
      </c>
      <c r="J42" s="18"/>
      <c r="K42" s="18"/>
      <c r="L42" s="41" t="s">
        <v>425</v>
      </c>
      <c r="Q42" s="54"/>
      <c r="R42" s="54"/>
      <c r="S42" s="94">
        <v>7.5</v>
      </c>
      <c r="T42" s="47" t="s">
        <v>43</v>
      </c>
      <c r="U42" s="47"/>
      <c r="V42" s="47"/>
      <c r="W42" s="47"/>
      <c r="X42" s="48">
        <v>27</v>
      </c>
      <c r="Y42" s="47" t="s">
        <v>307</v>
      </c>
      <c r="Z42" s="58">
        <v>7</v>
      </c>
      <c r="AA42" s="93">
        <v>2</v>
      </c>
      <c r="AB42" s="93">
        <v>5</v>
      </c>
      <c r="AC42" s="58">
        <f t="shared" si="19"/>
        <v>7</v>
      </c>
      <c r="AD42" s="93">
        <v>0</v>
      </c>
      <c r="AE42" s="27"/>
      <c r="AF42" s="94">
        <v>8</v>
      </c>
      <c r="AG42" s="47" t="s">
        <v>45</v>
      </c>
      <c r="AH42" s="47"/>
      <c r="AI42" s="47"/>
      <c r="AJ42" s="64"/>
      <c r="AK42" s="48">
        <v>4</v>
      </c>
      <c r="AL42" s="47" t="s">
        <v>17</v>
      </c>
      <c r="AM42" s="58">
        <v>6</v>
      </c>
      <c r="AN42" s="93">
        <v>1</v>
      </c>
      <c r="AO42" s="93">
        <v>2</v>
      </c>
      <c r="AP42" s="58">
        <f t="shared" si="18"/>
        <v>3</v>
      </c>
      <c r="AQ42" s="93">
        <v>0</v>
      </c>
      <c r="AR42" s="46"/>
    </row>
    <row r="43" spans="1:44" ht="15.95" customHeight="1" x14ac:dyDescent="0.25">
      <c r="A43" s="54"/>
      <c r="B43" s="48" t="s">
        <v>36</v>
      </c>
      <c r="C43" s="41" t="s">
        <v>421</v>
      </c>
      <c r="D43" s="65"/>
      <c r="E43" s="41"/>
      <c r="F43" s="41"/>
      <c r="G43" s="19"/>
      <c r="H43" s="43">
        <v>2</v>
      </c>
      <c r="I43" s="41" t="s">
        <v>158</v>
      </c>
      <c r="J43" s="18"/>
      <c r="K43" s="18"/>
      <c r="L43" s="41" t="s">
        <v>426</v>
      </c>
      <c r="M43" s="41"/>
      <c r="N43" s="41"/>
      <c r="O43" s="41"/>
      <c r="P43" s="41"/>
      <c r="Q43" s="54"/>
      <c r="R43" s="54"/>
      <c r="S43" s="94">
        <v>8</v>
      </c>
      <c r="T43" s="47" t="s">
        <v>137</v>
      </c>
      <c r="U43" s="47"/>
      <c r="V43" s="47"/>
      <c r="W43" s="47"/>
      <c r="X43" s="48">
        <v>18</v>
      </c>
      <c r="Y43" s="47" t="s">
        <v>307</v>
      </c>
      <c r="Z43" s="58">
        <v>6</v>
      </c>
      <c r="AA43" s="93">
        <v>2</v>
      </c>
      <c r="AB43" s="93">
        <v>3</v>
      </c>
      <c r="AC43" s="58">
        <f t="shared" si="19"/>
        <v>5</v>
      </c>
      <c r="AD43" s="93">
        <v>2</v>
      </c>
      <c r="AE43" s="27"/>
      <c r="AF43" s="94">
        <v>6.5</v>
      </c>
      <c r="AG43" s="47" t="s">
        <v>95</v>
      </c>
      <c r="AH43" s="47"/>
      <c r="AI43" s="47"/>
      <c r="AJ43" s="64"/>
      <c r="AK43" s="48">
        <v>14</v>
      </c>
      <c r="AL43" s="47" t="s">
        <v>17</v>
      </c>
      <c r="AM43" s="58">
        <v>7</v>
      </c>
      <c r="AN43" s="93">
        <v>0</v>
      </c>
      <c r="AO43" s="93">
        <v>3</v>
      </c>
      <c r="AP43" s="58">
        <f t="shared" si="18"/>
        <v>3</v>
      </c>
      <c r="AQ43" s="93">
        <v>0</v>
      </c>
      <c r="AR43" s="46"/>
    </row>
    <row r="44" spans="1:44" ht="15.95" customHeight="1" x14ac:dyDescent="0.25">
      <c r="A44" s="54"/>
      <c r="B44" s="9"/>
      <c r="C44" s="10"/>
      <c r="D44" s="10"/>
      <c r="E44" s="10"/>
      <c r="F44" s="10"/>
      <c r="G44" s="11"/>
      <c r="H44" s="12"/>
      <c r="I44" s="10"/>
      <c r="J44" s="10"/>
      <c r="K44" s="12"/>
      <c r="L44" s="12"/>
      <c r="M44" s="12"/>
      <c r="N44" s="12"/>
      <c r="O44" s="12"/>
      <c r="P44" s="12"/>
      <c r="Q44" s="54"/>
      <c r="R44" s="54"/>
      <c r="S44" s="94">
        <v>7</v>
      </c>
      <c r="T44" s="47" t="s">
        <v>167</v>
      </c>
      <c r="U44" s="47"/>
      <c r="V44" s="47"/>
      <c r="W44" s="47"/>
      <c r="X44" s="48">
        <v>8</v>
      </c>
      <c r="Y44" s="47" t="s">
        <v>307</v>
      </c>
      <c r="Z44" s="58">
        <v>6</v>
      </c>
      <c r="AA44" s="93">
        <v>1</v>
      </c>
      <c r="AB44" s="93">
        <v>4</v>
      </c>
      <c r="AC44" s="58">
        <f t="shared" si="19"/>
        <v>5</v>
      </c>
      <c r="AD44" s="93">
        <v>0</v>
      </c>
      <c r="AE44" s="27"/>
      <c r="AF44" s="94">
        <v>6.5</v>
      </c>
      <c r="AG44" s="47" t="s">
        <v>94</v>
      </c>
      <c r="AH44" s="47"/>
      <c r="AI44" s="47"/>
      <c r="AJ44" s="64"/>
      <c r="AK44" s="48">
        <v>5</v>
      </c>
      <c r="AL44" s="47" t="s">
        <v>17</v>
      </c>
      <c r="AM44" s="58">
        <v>4</v>
      </c>
      <c r="AN44" s="93">
        <v>0</v>
      </c>
      <c r="AO44" s="93">
        <v>2</v>
      </c>
      <c r="AP44" s="58">
        <f t="shared" si="18"/>
        <v>2</v>
      </c>
      <c r="AQ44" s="93">
        <v>0</v>
      </c>
      <c r="AR44" s="46"/>
    </row>
    <row r="45" spans="1:44" ht="15.95" customHeight="1" x14ac:dyDescent="0.25">
      <c r="A45" s="54"/>
      <c r="B45" s="26"/>
      <c r="C45" s="26"/>
      <c r="D45" s="26"/>
      <c r="E45" s="47" t="s">
        <v>211</v>
      </c>
      <c r="F45" s="47"/>
      <c r="G45" s="49">
        <f>SUM(G14:G44)</f>
        <v>15</v>
      </c>
      <c r="H45" s="49"/>
      <c r="I45" s="36"/>
      <c r="J45" s="47" t="s">
        <v>101</v>
      </c>
      <c r="K45" s="36"/>
      <c r="L45" s="49">
        <f>COUNTA(C15:C43)-8</f>
        <v>8</v>
      </c>
      <c r="N45" s="47" t="s">
        <v>132</v>
      </c>
      <c r="O45" s="49">
        <v>16</v>
      </c>
      <c r="P45" s="26"/>
      <c r="Q45" s="54"/>
      <c r="R45" s="54"/>
      <c r="S45" s="94">
        <v>6</v>
      </c>
      <c r="T45" s="47" t="s">
        <v>67</v>
      </c>
      <c r="U45" s="47"/>
      <c r="V45" s="47"/>
      <c r="W45" s="47"/>
      <c r="X45" s="48">
        <v>3</v>
      </c>
      <c r="Y45" s="47" t="s">
        <v>307</v>
      </c>
      <c r="Z45" s="58">
        <v>5</v>
      </c>
      <c r="AA45" s="93">
        <v>0</v>
      </c>
      <c r="AB45" s="93">
        <v>5</v>
      </c>
      <c r="AC45" s="58">
        <f t="shared" si="19"/>
        <v>5</v>
      </c>
      <c r="AD45" s="93">
        <v>0</v>
      </c>
      <c r="AE45" s="27"/>
      <c r="AF45" s="94">
        <v>7.5</v>
      </c>
      <c r="AG45" s="47" t="s">
        <v>89</v>
      </c>
      <c r="AH45" s="47"/>
      <c r="AI45" s="47"/>
      <c r="AJ45" s="64"/>
      <c r="AK45" s="48">
        <v>11</v>
      </c>
      <c r="AL45" s="47" t="s">
        <v>17</v>
      </c>
      <c r="AM45" s="58">
        <v>8</v>
      </c>
      <c r="AN45" s="93">
        <v>0</v>
      </c>
      <c r="AO45" s="93">
        <v>2</v>
      </c>
      <c r="AP45" s="58">
        <f t="shared" si="18"/>
        <v>2</v>
      </c>
      <c r="AQ45" s="93">
        <v>0</v>
      </c>
      <c r="AR45" s="46"/>
    </row>
    <row r="46" spans="1:44" ht="15.95" customHeight="1" x14ac:dyDescent="0.25">
      <c r="A46" s="54"/>
      <c r="E46" s="47" t="s">
        <v>210</v>
      </c>
      <c r="F46" s="47"/>
      <c r="G46" s="49">
        <f>COUNTA(L15:L44)+COUNTIF(L15:L44,"*&amp;*")</f>
        <v>23</v>
      </c>
      <c r="Q46" s="54"/>
      <c r="R46" s="54"/>
      <c r="S46" s="94">
        <v>7.5</v>
      </c>
      <c r="T46" s="47" t="s">
        <v>38</v>
      </c>
      <c r="U46" s="47"/>
      <c r="V46" s="47"/>
      <c r="W46" s="47"/>
      <c r="X46" s="48">
        <v>13</v>
      </c>
      <c r="Y46" s="47" t="s">
        <v>307</v>
      </c>
      <c r="Z46" s="58">
        <v>6</v>
      </c>
      <c r="AA46" s="93">
        <v>0</v>
      </c>
      <c r="AB46" s="93">
        <v>4</v>
      </c>
      <c r="AC46" s="58">
        <f t="shared" si="19"/>
        <v>4</v>
      </c>
      <c r="AD46" s="93">
        <v>0</v>
      </c>
      <c r="AE46" s="27"/>
      <c r="AF46" s="94">
        <v>7.5</v>
      </c>
      <c r="AG46" s="47" t="s">
        <v>153</v>
      </c>
      <c r="AH46" s="47"/>
      <c r="AI46" s="47"/>
      <c r="AJ46" s="64"/>
      <c r="AK46" s="48">
        <v>6</v>
      </c>
      <c r="AL46" s="47" t="s">
        <v>17</v>
      </c>
      <c r="AM46" s="58">
        <v>7</v>
      </c>
      <c r="AN46" s="93">
        <v>0</v>
      </c>
      <c r="AO46" s="93">
        <v>2</v>
      </c>
      <c r="AP46" s="58">
        <f t="shared" si="18"/>
        <v>2</v>
      </c>
      <c r="AQ46" s="93">
        <v>4</v>
      </c>
      <c r="AR46" s="46"/>
    </row>
    <row r="47" spans="1:44" ht="15.95" customHeight="1" x14ac:dyDescent="0.25">
      <c r="A47" s="54"/>
      <c r="Q47" s="54"/>
      <c r="R47" s="54"/>
      <c r="S47" s="94">
        <v>6.5</v>
      </c>
      <c r="T47" s="47" t="s">
        <v>139</v>
      </c>
      <c r="U47" s="47"/>
      <c r="V47" s="47"/>
      <c r="W47" s="47"/>
      <c r="X47" s="48">
        <v>34</v>
      </c>
      <c r="Y47" s="47" t="s">
        <v>307</v>
      </c>
      <c r="Z47" s="58">
        <v>7</v>
      </c>
      <c r="AA47" s="93">
        <v>0</v>
      </c>
      <c r="AB47" s="93">
        <v>4</v>
      </c>
      <c r="AC47" s="58">
        <f t="shared" si="19"/>
        <v>4</v>
      </c>
      <c r="AD47" s="93">
        <v>0</v>
      </c>
      <c r="AE47" s="27"/>
      <c r="AF47" s="94">
        <v>7</v>
      </c>
      <c r="AG47" s="47" t="s">
        <v>138</v>
      </c>
      <c r="AH47" s="47"/>
      <c r="AI47" s="47"/>
      <c r="AJ47" s="64"/>
      <c r="AK47" s="48">
        <v>2</v>
      </c>
      <c r="AL47" s="47" t="s">
        <v>17</v>
      </c>
      <c r="AM47" s="58">
        <v>6</v>
      </c>
      <c r="AN47" s="93">
        <v>0</v>
      </c>
      <c r="AO47" s="93">
        <v>0</v>
      </c>
      <c r="AP47" s="58">
        <f t="shared" si="18"/>
        <v>0</v>
      </c>
      <c r="AQ47" s="93">
        <v>2</v>
      </c>
      <c r="AR47" s="46"/>
    </row>
    <row r="48" spans="1:44" ht="15.95" customHeight="1" x14ac:dyDescent="0.25">
      <c r="A48" s="54"/>
      <c r="B48" s="20" t="s">
        <v>156</v>
      </c>
      <c r="C48" s="20"/>
      <c r="N48" s="20"/>
      <c r="O48" s="20"/>
      <c r="Q48" s="54"/>
      <c r="R48" s="54"/>
      <c r="S48" s="94">
        <v>7.5</v>
      </c>
      <c r="T48" s="47" t="s">
        <v>59</v>
      </c>
      <c r="U48" s="47"/>
      <c r="V48" s="47"/>
      <c r="W48" s="47"/>
      <c r="X48" s="48">
        <v>4</v>
      </c>
      <c r="Y48" s="47" t="s">
        <v>307</v>
      </c>
      <c r="Z48" s="58">
        <v>6</v>
      </c>
      <c r="AA48" s="93">
        <v>0</v>
      </c>
      <c r="AB48" s="93">
        <v>3</v>
      </c>
      <c r="AC48" s="58">
        <f t="shared" si="19"/>
        <v>3</v>
      </c>
      <c r="AD48" s="93">
        <v>0</v>
      </c>
      <c r="AE48" s="27"/>
      <c r="AF48" s="94">
        <v>7</v>
      </c>
      <c r="AG48" s="47" t="s">
        <v>98</v>
      </c>
      <c r="AH48" s="47"/>
      <c r="AI48" s="47"/>
      <c r="AJ48" s="64"/>
      <c r="AK48" s="48">
        <v>15</v>
      </c>
      <c r="AL48" s="47" t="s">
        <v>17</v>
      </c>
      <c r="AM48" s="58">
        <v>8</v>
      </c>
      <c r="AN48" s="93">
        <v>0</v>
      </c>
      <c r="AO48" s="93">
        <v>0</v>
      </c>
      <c r="AP48" s="58">
        <f t="shared" si="18"/>
        <v>0</v>
      </c>
      <c r="AQ48" s="93">
        <v>0</v>
      </c>
      <c r="AR48" s="46"/>
    </row>
    <row r="49" spans="1:44" ht="15.95" customHeight="1" x14ac:dyDescent="0.25">
      <c r="A49" s="54"/>
      <c r="B49" s="18"/>
      <c r="Q49" s="54"/>
      <c r="R49" s="54"/>
      <c r="S49" s="94">
        <v>6</v>
      </c>
      <c r="T49" s="47" t="s">
        <v>362</v>
      </c>
      <c r="U49" s="47"/>
      <c r="V49" s="47"/>
      <c r="W49" s="47"/>
      <c r="X49" s="48">
        <v>5</v>
      </c>
      <c r="Y49" s="47" t="s">
        <v>307</v>
      </c>
      <c r="Z49" s="58">
        <v>3</v>
      </c>
      <c r="AA49" s="93">
        <v>0</v>
      </c>
      <c r="AB49" s="93">
        <v>2</v>
      </c>
      <c r="AC49" s="58">
        <f t="shared" si="19"/>
        <v>2</v>
      </c>
      <c r="AD49" s="93">
        <v>0</v>
      </c>
      <c r="AE49" s="27"/>
      <c r="AF49" s="94">
        <v>6.5</v>
      </c>
      <c r="AG49" s="47" t="s">
        <v>82</v>
      </c>
      <c r="AH49" s="47"/>
      <c r="AI49" s="47"/>
      <c r="AJ49" s="64"/>
      <c r="AK49" s="48">
        <v>3</v>
      </c>
      <c r="AL49" s="47" t="s">
        <v>17</v>
      </c>
      <c r="AM49" s="58">
        <v>7</v>
      </c>
      <c r="AN49" s="93">
        <v>0</v>
      </c>
      <c r="AO49" s="93">
        <v>0</v>
      </c>
      <c r="AP49" s="58">
        <f t="shared" si="18"/>
        <v>0</v>
      </c>
      <c r="AQ49" s="93">
        <v>2</v>
      </c>
      <c r="AR49" s="46"/>
    </row>
    <row r="50" spans="1:44" ht="15.95" customHeight="1" thickBot="1" x14ac:dyDescent="0.3">
      <c r="A50" s="54"/>
      <c r="B50" s="18"/>
      <c r="C50" s="20" t="s">
        <v>105</v>
      </c>
      <c r="H50" s="20" t="s">
        <v>120</v>
      </c>
      <c r="M50" s="20" t="s">
        <v>121</v>
      </c>
      <c r="O50" s="18"/>
      <c r="Q50" s="54"/>
      <c r="R50" s="54"/>
      <c r="S50" s="33" t="s">
        <v>245</v>
      </c>
      <c r="T50" s="33"/>
      <c r="U50" s="33"/>
      <c r="V50" s="33"/>
      <c r="W50" s="33"/>
      <c r="X50" s="33"/>
      <c r="Y50" s="33"/>
      <c r="Z50" s="56">
        <f>SUM(Z39:Z49)</f>
        <v>78</v>
      </c>
      <c r="AA50" s="56">
        <f t="shared" ref="AA50" si="20">SUM(AA39:AA49)</f>
        <v>29</v>
      </c>
      <c r="AB50" s="56">
        <f>SUM(AB39:AB49)+SUMIF($Y$3:$Y$10,"Dive Shop",$AH$3:$AH$10)</f>
        <v>46</v>
      </c>
      <c r="AC50" s="56">
        <f>+AB50+AA50</f>
        <v>75</v>
      </c>
      <c r="AD50" s="56">
        <f>SUM(AD39:AD49)+SUMIF($Y$3:$Y$10,"Dive Shop",$AG$3:$AG$10)</f>
        <v>12</v>
      </c>
      <c r="AE50" s="27"/>
      <c r="AF50" s="33" t="s">
        <v>246</v>
      </c>
      <c r="AG50" s="33"/>
      <c r="AH50" s="33"/>
      <c r="AI50" s="33"/>
      <c r="AJ50" s="33"/>
      <c r="AK50" s="33"/>
      <c r="AL50" s="33"/>
      <c r="AM50" s="56">
        <f>SUM(AM39:AM49)</f>
        <v>79</v>
      </c>
      <c r="AN50" s="56">
        <f t="shared" ref="AN50" si="21">SUM(AN39:AN49)</f>
        <v>15</v>
      </c>
      <c r="AO50" s="56">
        <f>SUM(AO39:AO49)+SUMIF($Y$3:$Y$10,"Bruins",$AH$3:$AH$10)</f>
        <v>25</v>
      </c>
      <c r="AP50" s="56">
        <f>+AO50+AN50</f>
        <v>40</v>
      </c>
      <c r="AQ50" s="56">
        <f>SUM(AQ39:AQ49)+SUMIF($Y$3:$Y$10,"Bruins",$AG$3:$AG$10)</f>
        <v>12</v>
      </c>
      <c r="AR50" s="46"/>
    </row>
    <row r="51" spans="1:44" ht="15.95" customHeight="1" x14ac:dyDescent="0.25">
      <c r="A51" s="54"/>
      <c r="C51" s="41" t="s">
        <v>430</v>
      </c>
      <c r="H51" s="41" t="s">
        <v>190</v>
      </c>
      <c r="I51" s="41"/>
      <c r="J51" s="41"/>
      <c r="K51" s="41"/>
      <c r="L51" s="41"/>
      <c r="M51" s="41" t="s">
        <v>190</v>
      </c>
      <c r="N51" s="41"/>
      <c r="O51" s="41"/>
      <c r="Q51" s="54"/>
      <c r="R51" s="54"/>
      <c r="S51" s="35" t="s">
        <v>21</v>
      </c>
      <c r="T51" s="35"/>
      <c r="U51" s="35"/>
      <c r="V51" s="35"/>
      <c r="W51" s="35"/>
      <c r="X51" s="32" t="s">
        <v>88</v>
      </c>
      <c r="Z51" s="68">
        <v>16</v>
      </c>
      <c r="AA51" s="31">
        <v>2</v>
      </c>
      <c r="AB51" s="31">
        <v>0</v>
      </c>
      <c r="AC51" s="68">
        <f t="shared" ref="AC51:AC61" si="22">+AA51+AB51</f>
        <v>2</v>
      </c>
      <c r="AD51" s="31">
        <v>2</v>
      </c>
      <c r="AE51" s="27"/>
      <c r="AF51" s="35" t="s">
        <v>23</v>
      </c>
      <c r="AG51" s="35"/>
      <c r="AH51" s="35"/>
      <c r="AI51" s="35"/>
      <c r="AJ51" s="35"/>
      <c r="AK51" s="32" t="s">
        <v>70</v>
      </c>
      <c r="AM51" s="68">
        <v>13</v>
      </c>
      <c r="AN51" s="31">
        <v>5</v>
      </c>
      <c r="AO51" s="31">
        <v>7</v>
      </c>
      <c r="AP51" s="68">
        <f t="shared" ref="AP51:AP61" si="23">+AN51+AO51</f>
        <v>12</v>
      </c>
      <c r="AQ51" s="31">
        <v>0</v>
      </c>
      <c r="AR51" s="46"/>
    </row>
    <row r="52" spans="1:44" ht="15.95" customHeight="1" x14ac:dyDescent="0.25">
      <c r="A52" s="54"/>
      <c r="H52" s="41"/>
      <c r="I52" s="41"/>
      <c r="J52" s="41"/>
      <c r="K52" s="41"/>
      <c r="L52" s="41"/>
      <c r="M52" s="41"/>
      <c r="N52" s="41"/>
      <c r="O52" s="41"/>
      <c r="P52" s="41"/>
      <c r="Q52" s="54"/>
      <c r="R52" s="54"/>
      <c r="S52" s="94">
        <v>7.5</v>
      </c>
      <c r="T52" s="47" t="s">
        <v>113</v>
      </c>
      <c r="U52" s="47"/>
      <c r="V52" s="47"/>
      <c r="W52" s="47"/>
      <c r="X52" s="48">
        <v>22</v>
      </c>
      <c r="Y52" s="41" t="s">
        <v>21</v>
      </c>
      <c r="Z52" s="58">
        <v>8</v>
      </c>
      <c r="AA52" s="93">
        <v>2</v>
      </c>
      <c r="AB52" s="93">
        <v>2</v>
      </c>
      <c r="AC52" s="58">
        <f t="shared" si="22"/>
        <v>4</v>
      </c>
      <c r="AD52" s="93">
        <v>0</v>
      </c>
      <c r="AE52" s="27"/>
      <c r="AF52" s="94">
        <v>9.5</v>
      </c>
      <c r="AG52" s="47" t="s">
        <v>91</v>
      </c>
      <c r="AH52" s="47"/>
      <c r="AI52" s="47"/>
      <c r="AJ52" s="64"/>
      <c r="AK52" s="48">
        <v>14</v>
      </c>
      <c r="AL52" s="47" t="s">
        <v>309</v>
      </c>
      <c r="AM52" s="58">
        <v>7</v>
      </c>
      <c r="AN52" s="93">
        <v>10</v>
      </c>
      <c r="AO52" s="93">
        <v>1</v>
      </c>
      <c r="AP52" s="58">
        <f t="shared" si="23"/>
        <v>11</v>
      </c>
      <c r="AQ52" s="93">
        <v>0</v>
      </c>
      <c r="AR52" s="46"/>
    </row>
    <row r="53" spans="1:44" ht="15.95" customHeight="1" x14ac:dyDescent="0.25">
      <c r="A53" s="54"/>
      <c r="Q53" s="54"/>
      <c r="R53" s="54"/>
      <c r="S53" s="94">
        <v>8</v>
      </c>
      <c r="T53" s="47" t="s">
        <v>55</v>
      </c>
      <c r="U53" s="47"/>
      <c r="V53" s="47"/>
      <c r="W53" s="47"/>
      <c r="X53" s="48">
        <v>11</v>
      </c>
      <c r="Y53" s="41" t="s">
        <v>21</v>
      </c>
      <c r="Z53" s="58">
        <v>8</v>
      </c>
      <c r="AA53" s="93">
        <v>2</v>
      </c>
      <c r="AB53" s="93">
        <v>1</v>
      </c>
      <c r="AC53" s="58">
        <f t="shared" si="22"/>
        <v>3</v>
      </c>
      <c r="AD53" s="93">
        <v>4</v>
      </c>
      <c r="AE53" s="27"/>
      <c r="AF53" s="94">
        <v>8.5</v>
      </c>
      <c r="AG53" s="47" t="s">
        <v>112</v>
      </c>
      <c r="AH53" s="47"/>
      <c r="AI53" s="47"/>
      <c r="AJ53" s="64"/>
      <c r="AK53" s="48">
        <v>20</v>
      </c>
      <c r="AL53" s="47" t="s">
        <v>309</v>
      </c>
      <c r="AM53" s="58">
        <v>7</v>
      </c>
      <c r="AN53" s="93">
        <v>4</v>
      </c>
      <c r="AO53" s="93">
        <v>3</v>
      </c>
      <c r="AP53" s="58">
        <f t="shared" si="23"/>
        <v>7</v>
      </c>
      <c r="AQ53" s="93">
        <v>2</v>
      </c>
      <c r="AR53" s="46"/>
    </row>
    <row r="54" spans="1:44" ht="15.95" customHeight="1" x14ac:dyDescent="0.25">
      <c r="A54" s="54"/>
      <c r="Q54" s="54"/>
      <c r="R54" s="54"/>
      <c r="S54" s="94">
        <v>8.5</v>
      </c>
      <c r="T54" s="47" t="s">
        <v>135</v>
      </c>
      <c r="U54" s="47"/>
      <c r="V54" s="47"/>
      <c r="W54" s="47"/>
      <c r="X54" s="48">
        <v>9</v>
      </c>
      <c r="Y54" s="41" t="s">
        <v>21</v>
      </c>
      <c r="Z54" s="58">
        <v>5</v>
      </c>
      <c r="AA54" s="93">
        <v>1</v>
      </c>
      <c r="AB54" s="93">
        <v>1</v>
      </c>
      <c r="AC54" s="58">
        <f t="shared" si="22"/>
        <v>2</v>
      </c>
      <c r="AD54" s="93">
        <v>0</v>
      </c>
      <c r="AE54" s="27"/>
      <c r="AF54" s="94">
        <v>8</v>
      </c>
      <c r="AG54" s="47" t="s">
        <v>154</v>
      </c>
      <c r="AH54" s="47"/>
      <c r="AI54" s="47"/>
      <c r="AJ54" s="64"/>
      <c r="AK54" s="48">
        <v>9</v>
      </c>
      <c r="AL54" s="47" t="s">
        <v>309</v>
      </c>
      <c r="AM54" s="58">
        <v>8</v>
      </c>
      <c r="AN54" s="93">
        <v>0</v>
      </c>
      <c r="AO54" s="93">
        <v>6</v>
      </c>
      <c r="AP54" s="58">
        <f t="shared" si="23"/>
        <v>6</v>
      </c>
      <c r="AQ54" s="93">
        <v>0</v>
      </c>
      <c r="AR54" s="46"/>
    </row>
    <row r="55" spans="1:44" ht="15.95" customHeight="1" x14ac:dyDescent="0.25">
      <c r="A55" s="54"/>
      <c r="Q55" s="54"/>
      <c r="R55" s="54"/>
      <c r="S55" s="94">
        <v>7</v>
      </c>
      <c r="T55" s="47" t="s">
        <v>41</v>
      </c>
      <c r="U55" s="47"/>
      <c r="V55" s="47"/>
      <c r="W55" s="47"/>
      <c r="X55" s="48">
        <v>2</v>
      </c>
      <c r="Y55" s="41" t="s">
        <v>21</v>
      </c>
      <c r="Z55" s="58">
        <v>8</v>
      </c>
      <c r="AA55" s="93">
        <v>0</v>
      </c>
      <c r="AB55" s="93">
        <v>2</v>
      </c>
      <c r="AC55" s="58">
        <f t="shared" si="22"/>
        <v>2</v>
      </c>
      <c r="AD55" s="93">
        <v>2</v>
      </c>
      <c r="AE55" s="27"/>
      <c r="AF55" s="94">
        <v>6.5</v>
      </c>
      <c r="AG55" s="47" t="s">
        <v>44</v>
      </c>
      <c r="AH55" s="47"/>
      <c r="AI55" s="47"/>
      <c r="AJ55" s="64"/>
      <c r="AK55" s="48">
        <v>28</v>
      </c>
      <c r="AL55" s="47" t="s">
        <v>309</v>
      </c>
      <c r="AM55" s="58">
        <v>8</v>
      </c>
      <c r="AN55" s="93">
        <v>2</v>
      </c>
      <c r="AO55" s="93">
        <v>3</v>
      </c>
      <c r="AP55" s="58">
        <f t="shared" si="23"/>
        <v>5</v>
      </c>
      <c r="AQ55" s="93">
        <v>0</v>
      </c>
      <c r="AR55" s="46"/>
    </row>
    <row r="56" spans="1:44" ht="15.95" customHeight="1" x14ac:dyDescent="0.25">
      <c r="A56" s="54"/>
      <c r="Q56" s="54"/>
      <c r="R56" s="54"/>
      <c r="S56" s="94">
        <v>7.5</v>
      </c>
      <c r="T56" s="47" t="s">
        <v>142</v>
      </c>
      <c r="U56" s="47"/>
      <c r="V56" s="47"/>
      <c r="W56" s="47"/>
      <c r="X56" s="48">
        <v>7</v>
      </c>
      <c r="Y56" s="65" t="s">
        <v>21</v>
      </c>
      <c r="Z56" s="58">
        <v>8</v>
      </c>
      <c r="AA56" s="93">
        <v>0</v>
      </c>
      <c r="AB56" s="93">
        <v>2</v>
      </c>
      <c r="AC56" s="58">
        <f t="shared" si="22"/>
        <v>2</v>
      </c>
      <c r="AD56" s="93">
        <v>0</v>
      </c>
      <c r="AE56" s="27"/>
      <c r="AF56" s="94">
        <v>7.5</v>
      </c>
      <c r="AG56" s="47" t="s">
        <v>78</v>
      </c>
      <c r="AH56" s="47"/>
      <c r="AI56" s="47"/>
      <c r="AJ56" s="64"/>
      <c r="AK56" s="48">
        <v>72</v>
      </c>
      <c r="AL56" s="47" t="s">
        <v>309</v>
      </c>
      <c r="AM56" s="58">
        <v>6</v>
      </c>
      <c r="AN56" s="93">
        <v>1</v>
      </c>
      <c r="AO56" s="93">
        <v>3</v>
      </c>
      <c r="AP56" s="58">
        <f t="shared" si="23"/>
        <v>4</v>
      </c>
      <c r="AQ56" s="93">
        <v>0</v>
      </c>
      <c r="AR56" s="46"/>
    </row>
    <row r="57" spans="1:44" ht="15.95" customHeight="1" x14ac:dyDescent="0.25">
      <c r="A57" s="54"/>
      <c r="Q57" s="54"/>
      <c r="R57" s="54"/>
      <c r="S57" s="94">
        <v>8.5</v>
      </c>
      <c r="T57" s="47" t="s">
        <v>39</v>
      </c>
      <c r="U57" s="47"/>
      <c r="V57" s="47"/>
      <c r="W57" s="47"/>
      <c r="X57" s="48">
        <v>4</v>
      </c>
      <c r="Y57" s="41" t="s">
        <v>21</v>
      </c>
      <c r="Z57" s="58">
        <v>6</v>
      </c>
      <c r="AA57" s="93">
        <v>1</v>
      </c>
      <c r="AB57" s="93">
        <v>0</v>
      </c>
      <c r="AC57" s="58">
        <f t="shared" si="22"/>
        <v>1</v>
      </c>
      <c r="AD57" s="93">
        <v>0</v>
      </c>
      <c r="AE57" s="27"/>
      <c r="AF57" s="94">
        <v>8</v>
      </c>
      <c r="AG57" s="47" t="s">
        <v>162</v>
      </c>
      <c r="AH57" s="47"/>
      <c r="AI57" s="47"/>
      <c r="AJ57" s="64"/>
      <c r="AK57" s="48">
        <v>16</v>
      </c>
      <c r="AL57" s="47" t="s">
        <v>309</v>
      </c>
      <c r="AM57" s="58">
        <v>6</v>
      </c>
      <c r="AN57" s="93">
        <v>0</v>
      </c>
      <c r="AO57" s="93">
        <v>3</v>
      </c>
      <c r="AP57" s="58">
        <f t="shared" si="23"/>
        <v>3</v>
      </c>
      <c r="AQ57" s="93">
        <v>2</v>
      </c>
      <c r="AR57" s="46"/>
    </row>
    <row r="58" spans="1:44" ht="15.95" customHeight="1" x14ac:dyDescent="0.25">
      <c r="A58" s="54"/>
      <c r="Q58" s="46"/>
      <c r="R58" s="46"/>
      <c r="S58" s="94">
        <v>6</v>
      </c>
      <c r="T58" s="47" t="s">
        <v>80</v>
      </c>
      <c r="U58" s="47"/>
      <c r="V58" s="47"/>
      <c r="W58" s="47"/>
      <c r="X58" s="48">
        <v>33</v>
      </c>
      <c r="Y58" s="41" t="s">
        <v>21</v>
      </c>
      <c r="Z58" s="58">
        <v>3</v>
      </c>
      <c r="AA58" s="93">
        <v>0</v>
      </c>
      <c r="AB58" s="93">
        <v>1</v>
      </c>
      <c r="AC58" s="58">
        <f t="shared" si="22"/>
        <v>1</v>
      </c>
      <c r="AD58" s="93">
        <v>0</v>
      </c>
      <c r="AE58" s="27"/>
      <c r="AF58" s="94">
        <v>7</v>
      </c>
      <c r="AG58" s="47" t="s">
        <v>61</v>
      </c>
      <c r="AH58" s="47"/>
      <c r="AI58" s="47"/>
      <c r="AJ58" s="64"/>
      <c r="AK58" s="48">
        <v>7</v>
      </c>
      <c r="AL58" s="47" t="s">
        <v>309</v>
      </c>
      <c r="AM58" s="58">
        <v>7</v>
      </c>
      <c r="AN58" s="93">
        <v>0</v>
      </c>
      <c r="AO58" s="93">
        <v>3</v>
      </c>
      <c r="AP58" s="58">
        <f t="shared" si="23"/>
        <v>3</v>
      </c>
      <c r="AQ58" s="93">
        <v>2</v>
      </c>
      <c r="AR58" s="46"/>
    </row>
    <row r="59" spans="1:44" ht="15.95" customHeight="1" x14ac:dyDescent="0.25">
      <c r="A59" s="46"/>
      <c r="Q59" s="54"/>
      <c r="R59" s="54"/>
      <c r="S59" s="94">
        <v>6.5</v>
      </c>
      <c r="T59" s="47" t="s">
        <v>148</v>
      </c>
      <c r="U59" s="47"/>
      <c r="V59" s="47"/>
      <c r="W59" s="47"/>
      <c r="X59" s="48">
        <v>44</v>
      </c>
      <c r="Y59" s="41" t="s">
        <v>21</v>
      </c>
      <c r="Z59" s="58">
        <v>6</v>
      </c>
      <c r="AA59" s="93">
        <v>0</v>
      </c>
      <c r="AB59" s="93">
        <v>1</v>
      </c>
      <c r="AC59" s="58">
        <f t="shared" si="22"/>
        <v>1</v>
      </c>
      <c r="AD59" s="93">
        <v>2</v>
      </c>
      <c r="AE59" s="27"/>
      <c r="AF59" s="94">
        <v>6</v>
      </c>
      <c r="AG59" s="47" t="s">
        <v>84</v>
      </c>
      <c r="AH59" s="47"/>
      <c r="AI59" s="47"/>
      <c r="AJ59" s="64"/>
      <c r="AK59" s="48">
        <v>15</v>
      </c>
      <c r="AL59" s="47" t="s">
        <v>309</v>
      </c>
      <c r="AM59" s="58">
        <v>4</v>
      </c>
      <c r="AN59" s="93">
        <v>1</v>
      </c>
      <c r="AO59" s="93">
        <v>1</v>
      </c>
      <c r="AP59" s="58">
        <f t="shared" si="23"/>
        <v>2</v>
      </c>
      <c r="AQ59" s="93">
        <v>0</v>
      </c>
      <c r="AR59" s="46"/>
    </row>
    <row r="60" spans="1:44" ht="15.95" customHeight="1" x14ac:dyDescent="0.25">
      <c r="A60" s="54"/>
      <c r="Q60" s="46"/>
      <c r="R60" s="46"/>
      <c r="S60" s="94">
        <v>7.5</v>
      </c>
      <c r="T60" s="47" t="s">
        <v>92</v>
      </c>
      <c r="U60" s="47"/>
      <c r="V60" s="47"/>
      <c r="W60" s="47"/>
      <c r="X60" s="48">
        <v>25</v>
      </c>
      <c r="Y60" s="41" t="s">
        <v>21</v>
      </c>
      <c r="Z60" s="58">
        <v>4</v>
      </c>
      <c r="AA60" s="93">
        <v>0</v>
      </c>
      <c r="AB60" s="93">
        <v>0</v>
      </c>
      <c r="AC60" s="58">
        <f t="shared" si="22"/>
        <v>0</v>
      </c>
      <c r="AD60" s="93">
        <v>0</v>
      </c>
      <c r="AE60" s="27"/>
      <c r="AF60" s="94">
        <v>6.5</v>
      </c>
      <c r="AG60" s="47" t="s">
        <v>83</v>
      </c>
      <c r="AH60" s="47"/>
      <c r="AI60" s="47"/>
      <c r="AJ60" s="64"/>
      <c r="AK60" s="48">
        <v>8</v>
      </c>
      <c r="AL60" s="47" t="s">
        <v>309</v>
      </c>
      <c r="AM60" s="58">
        <v>6</v>
      </c>
      <c r="AN60" s="93">
        <v>0</v>
      </c>
      <c r="AO60" s="93">
        <v>1</v>
      </c>
      <c r="AP60" s="58">
        <f t="shared" si="23"/>
        <v>1</v>
      </c>
      <c r="AQ60" s="93">
        <v>0</v>
      </c>
      <c r="AR60" s="46"/>
    </row>
    <row r="61" spans="1:44" ht="15.95" customHeight="1" x14ac:dyDescent="0.25">
      <c r="A61" s="46"/>
      <c r="Q61" s="54"/>
      <c r="R61" s="54"/>
      <c r="S61" s="94">
        <v>6</v>
      </c>
      <c r="T61" s="47" t="s">
        <v>97</v>
      </c>
      <c r="U61" s="47"/>
      <c r="V61" s="47"/>
      <c r="W61" s="47"/>
      <c r="X61" s="48">
        <v>24</v>
      </c>
      <c r="Y61" s="41" t="s">
        <v>21</v>
      </c>
      <c r="Z61" s="58">
        <v>7</v>
      </c>
      <c r="AA61" s="93">
        <v>0</v>
      </c>
      <c r="AB61" s="93">
        <v>0</v>
      </c>
      <c r="AC61" s="58">
        <f t="shared" si="22"/>
        <v>0</v>
      </c>
      <c r="AD61" s="93">
        <v>0</v>
      </c>
      <c r="AE61" s="27"/>
      <c r="AF61" s="94">
        <v>7</v>
      </c>
      <c r="AG61" s="47" t="s">
        <v>79</v>
      </c>
      <c r="AH61" s="47"/>
      <c r="AI61" s="47"/>
      <c r="AJ61" s="64"/>
      <c r="AK61" s="48">
        <v>24</v>
      </c>
      <c r="AL61" s="47" t="s">
        <v>309</v>
      </c>
      <c r="AM61" s="58">
        <v>6</v>
      </c>
      <c r="AN61" s="93">
        <v>0</v>
      </c>
      <c r="AO61" s="93">
        <v>1</v>
      </c>
      <c r="AP61" s="58">
        <f t="shared" si="23"/>
        <v>1</v>
      </c>
      <c r="AQ61" s="93">
        <v>0</v>
      </c>
      <c r="AR61" s="46"/>
    </row>
    <row r="62" spans="1:44" ht="15.95" customHeight="1" thickBot="1" x14ac:dyDescent="0.3">
      <c r="A62" s="54"/>
      <c r="Q62" s="46"/>
      <c r="R62" s="46"/>
      <c r="S62" s="33" t="s">
        <v>103</v>
      </c>
      <c r="T62" s="33"/>
      <c r="U62" s="33"/>
      <c r="V62" s="33"/>
      <c r="W62" s="33"/>
      <c r="X62" s="33"/>
      <c r="Y62" s="33"/>
      <c r="Z62" s="56">
        <f>SUM(Z51:Z61)</f>
        <v>79</v>
      </c>
      <c r="AA62" s="56">
        <f t="shared" ref="AA62" si="24">SUM(AA51:AA61)</f>
        <v>8</v>
      </c>
      <c r="AB62" s="56">
        <f>SUM(AB51:AB61)+SUMIF($Y$3:$Y$10,"Eriton",$AH$3:$AH$10)</f>
        <v>10</v>
      </c>
      <c r="AC62" s="56">
        <f>+AB62+AA62</f>
        <v>18</v>
      </c>
      <c r="AD62" s="56">
        <f>SUM(AD51:AD61)+SUMIF($Y$3:$Y$10,"Eriton",$AG$3:$AG$10)</f>
        <v>10</v>
      </c>
      <c r="AE62" s="27"/>
      <c r="AF62" s="33" t="s">
        <v>85</v>
      </c>
      <c r="AG62" s="33"/>
      <c r="AH62" s="33"/>
      <c r="AI62" s="33"/>
      <c r="AJ62" s="33"/>
      <c r="AK62" s="33"/>
      <c r="AL62" s="33"/>
      <c r="AM62" s="56">
        <f>SUM(AM51:AM61)</f>
        <v>78</v>
      </c>
      <c r="AN62" s="56">
        <f t="shared" ref="AN62" si="25">SUM(AN51:AN61)</f>
        <v>23</v>
      </c>
      <c r="AO62" s="56">
        <f>SUM(AO51:AO61)+SUMIF($Y$3:$Y$10,"Direct Staff",$AH$3:$AH$10)</f>
        <v>33</v>
      </c>
      <c r="AP62" s="56">
        <f>+AO62+AN62</f>
        <v>56</v>
      </c>
      <c r="AQ62" s="56">
        <f>SUM(AQ51:AQ61)+SUMIF($Y$3:$Y$10,"Direct Staff",$AG$3:$AG$10)</f>
        <v>6</v>
      </c>
      <c r="AR62" s="46"/>
    </row>
    <row r="63" spans="1:44" ht="15.95" customHeight="1" thickBot="1" x14ac:dyDescent="0.3">
      <c r="A63" s="46"/>
      <c r="Q63" s="46"/>
      <c r="R63" s="46"/>
      <c r="S63" s="42"/>
      <c r="T63" s="42"/>
      <c r="U63" s="42"/>
      <c r="V63" s="42"/>
      <c r="W63" s="42"/>
      <c r="X63" s="42"/>
      <c r="Y63" s="42"/>
      <c r="Z63" s="123">
        <f>Z26+Z38+Z50+Z62</f>
        <v>317</v>
      </c>
      <c r="AA63" s="123">
        <f>AA26+AA38+AA50+AA62</f>
        <v>74</v>
      </c>
      <c r="AB63" s="123">
        <f>AB26+AB38+AB50+AB62</f>
        <v>104</v>
      </c>
      <c r="AC63" s="123">
        <f>AC26+AC38+AC50+AC62</f>
        <v>178</v>
      </c>
      <c r="AD63" s="123">
        <f>AD26+AD38+AD50+AD62</f>
        <v>36</v>
      </c>
      <c r="AE63" s="42"/>
      <c r="AF63" s="42"/>
      <c r="AG63" s="42"/>
      <c r="AH63" s="42"/>
      <c r="AI63" s="42"/>
      <c r="AJ63" s="41"/>
      <c r="AK63" s="41"/>
      <c r="AL63" s="42"/>
      <c r="AM63" s="123">
        <f>AM26+AM38+AM50+AM62</f>
        <v>315</v>
      </c>
      <c r="AN63" s="123">
        <f>AN26+AN38+AN50+AN62</f>
        <v>88</v>
      </c>
      <c r="AO63" s="123">
        <f>AO26+AO38+AO50+AO62</f>
        <v>134</v>
      </c>
      <c r="AP63" s="123">
        <f>AP26+AP38+AP50+AP62</f>
        <v>222</v>
      </c>
      <c r="AQ63" s="123">
        <f>AQ26+AQ38+AQ50+AQ62</f>
        <v>40</v>
      </c>
      <c r="AR63" s="46"/>
    </row>
    <row r="64" spans="1:44" ht="15.95" customHeight="1" thickTop="1" x14ac:dyDescent="0.25">
      <c r="A64" s="46"/>
      <c r="Q64" s="46"/>
      <c r="R64" s="4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38" t="s">
        <v>122</v>
      </c>
      <c r="AG64" s="37"/>
      <c r="AH64" s="37"/>
      <c r="AI64" s="37"/>
      <c r="AJ64" s="38"/>
      <c r="AK64" s="38"/>
      <c r="AL64" s="26"/>
      <c r="AM64" s="87">
        <f>Z63+AM63</f>
        <v>632</v>
      </c>
      <c r="AN64" s="48">
        <f>AA63+AN63</f>
        <v>162</v>
      </c>
      <c r="AO64" s="48">
        <f>AB63+AO63</f>
        <v>238</v>
      </c>
      <c r="AP64" s="87">
        <f>AC63+AP63</f>
        <v>400</v>
      </c>
      <c r="AQ64" s="48">
        <f>AD63+AQ63</f>
        <v>76</v>
      </c>
      <c r="AR64" s="46"/>
    </row>
    <row r="65" spans="1:44" ht="15.95" customHeight="1" x14ac:dyDescent="0.25">
      <c r="A65" s="46"/>
      <c r="Q65" s="45"/>
      <c r="R65" s="45"/>
      <c r="AR65" s="13"/>
    </row>
    <row r="66" spans="1:44" ht="15.95" customHeight="1" x14ac:dyDescent="0.25">
      <c r="A66" s="45"/>
      <c r="C66" s="41"/>
      <c r="D66" s="41"/>
      <c r="K66" s="41"/>
      <c r="L66" s="41"/>
      <c r="M66" s="41"/>
      <c r="N66" s="41"/>
      <c r="O66" s="41"/>
      <c r="Q66" s="45"/>
      <c r="R66" s="45"/>
      <c r="U66" s="69" t="str">
        <f>"Week "&amp;TEXT(C2+1,"##")</f>
        <v>Week 9</v>
      </c>
      <c r="V66" s="69"/>
      <c r="W66" s="69"/>
      <c r="X66" s="444">
        <f>7+E14</f>
        <v>44214</v>
      </c>
      <c r="Y66" s="444"/>
      <c r="Z66" s="444"/>
      <c r="AA66" s="18"/>
      <c r="AB66" s="80"/>
      <c r="AC66" s="81"/>
      <c r="AD66" s="61"/>
      <c r="AE66" s="61"/>
      <c r="AF66" s="18"/>
      <c r="AG66" s="18"/>
      <c r="AH66" s="69" t="str">
        <f>"Week "&amp;TEXT(C2+2,"##")</f>
        <v>Week 10</v>
      </c>
      <c r="AI66" s="69"/>
      <c r="AJ66" s="69"/>
      <c r="AK66" s="444">
        <f>+X66+7</f>
        <v>44221</v>
      </c>
      <c r="AL66" s="444"/>
      <c r="AM66" s="444"/>
      <c r="AN66" s="92"/>
      <c r="AO66" s="18"/>
      <c r="AP66" s="18"/>
      <c r="AQ66" s="61"/>
      <c r="AR66" s="13"/>
    </row>
    <row r="67" spans="1:44" ht="15.95" customHeight="1" thickBot="1" x14ac:dyDescent="0.3">
      <c r="A67" s="45"/>
      <c r="C67" s="41"/>
      <c r="D67" s="41"/>
      <c r="K67" s="41"/>
      <c r="L67" s="41"/>
      <c r="M67" s="41"/>
      <c r="N67" s="41"/>
      <c r="O67" s="41"/>
      <c r="Q67" s="45"/>
      <c r="R67" s="45"/>
      <c r="U67" s="445" t="s">
        <v>106</v>
      </c>
      <c r="V67" s="445"/>
      <c r="W67" s="130"/>
      <c r="X67" s="130"/>
      <c r="Y67" s="130" t="s">
        <v>107</v>
      </c>
      <c r="Z67" s="130"/>
      <c r="AA67" s="130" t="s">
        <v>108</v>
      </c>
      <c r="AB67" s="130"/>
      <c r="AC67" s="47"/>
      <c r="AD67" s="36"/>
      <c r="AE67" s="36"/>
      <c r="AH67" s="445" t="s">
        <v>106</v>
      </c>
      <c r="AI67" s="445"/>
      <c r="AJ67" s="130"/>
      <c r="AK67" s="130"/>
      <c r="AL67" s="130" t="s">
        <v>107</v>
      </c>
      <c r="AM67" s="130"/>
      <c r="AN67" s="130" t="s">
        <v>108</v>
      </c>
      <c r="AO67" s="130"/>
      <c r="AP67" s="47"/>
      <c r="AQ67" s="36"/>
      <c r="AR67" s="13"/>
    </row>
    <row r="68" spans="1:44" ht="15.95" customHeight="1" x14ac:dyDescent="0.25">
      <c r="A68" s="4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Q68" s="45"/>
      <c r="R68" s="45"/>
      <c r="U68" s="443">
        <v>0.38541666666666669</v>
      </c>
      <c r="V68" s="443"/>
      <c r="W68" s="129"/>
      <c r="X68" s="129"/>
      <c r="Y68" s="49" t="s">
        <v>109</v>
      </c>
      <c r="Z68" s="442" t="s">
        <v>409</v>
      </c>
      <c r="AA68" s="442"/>
      <c r="AB68" s="442"/>
      <c r="AC68" s="39"/>
      <c r="AE68" s="36"/>
      <c r="AH68" s="443">
        <v>0.38541666666666669</v>
      </c>
      <c r="AI68" s="443"/>
      <c r="AJ68" s="129"/>
      <c r="AK68" s="129"/>
      <c r="AL68" s="49" t="s">
        <v>109</v>
      </c>
      <c r="AM68" s="442" t="s">
        <v>275</v>
      </c>
      <c r="AN68" s="442"/>
      <c r="AO68" s="442"/>
      <c r="AP68" s="39"/>
      <c r="AR68" s="13"/>
    </row>
    <row r="69" spans="1:44" ht="15.95" customHeight="1" x14ac:dyDescent="0.25">
      <c r="A69" s="45"/>
      <c r="Q69" s="45"/>
      <c r="R69" s="45"/>
      <c r="U69" s="443">
        <v>0.38541666666666669</v>
      </c>
      <c r="V69" s="443"/>
      <c r="W69" s="129"/>
      <c r="X69" s="129"/>
      <c r="Y69" s="49" t="s">
        <v>110</v>
      </c>
      <c r="Z69" s="442" t="s">
        <v>410</v>
      </c>
      <c r="AA69" s="442"/>
      <c r="AB69" s="442"/>
      <c r="AC69" s="39"/>
      <c r="AE69" s="36"/>
      <c r="AH69" s="443">
        <v>0.38541666666666669</v>
      </c>
      <c r="AI69" s="443"/>
      <c r="AJ69" s="129"/>
      <c r="AK69" s="129"/>
      <c r="AL69" s="49" t="s">
        <v>110</v>
      </c>
      <c r="AM69" s="442" t="s">
        <v>274</v>
      </c>
      <c r="AN69" s="442"/>
      <c r="AO69" s="442"/>
      <c r="AP69" s="39"/>
      <c r="AR69" s="13"/>
    </row>
    <row r="70" spans="1:44" ht="15.95" customHeight="1" x14ac:dyDescent="0.25">
      <c r="A70" s="45"/>
      <c r="B70" s="18"/>
      <c r="C70" s="18"/>
      <c r="I70" s="41"/>
      <c r="N70" s="18"/>
      <c r="O70" s="18"/>
      <c r="P70" s="18"/>
      <c r="Q70" s="45"/>
      <c r="R70" s="45"/>
      <c r="U70" s="443">
        <v>0.4375</v>
      </c>
      <c r="V70" s="443"/>
      <c r="W70" s="129"/>
      <c r="X70" s="129"/>
      <c r="Y70" s="49" t="s">
        <v>109</v>
      </c>
      <c r="Z70" s="442" t="s">
        <v>268</v>
      </c>
      <c r="AA70" s="442"/>
      <c r="AB70" s="442"/>
      <c r="AC70" s="39"/>
      <c r="AE70" s="36"/>
      <c r="AH70" s="443">
        <v>0.4375</v>
      </c>
      <c r="AI70" s="443"/>
      <c r="AJ70" s="129"/>
      <c r="AK70" s="129"/>
      <c r="AL70" s="49" t="s">
        <v>109</v>
      </c>
      <c r="AM70" s="442" t="s">
        <v>273</v>
      </c>
      <c r="AN70" s="442"/>
      <c r="AO70" s="442"/>
      <c r="AP70" s="39"/>
      <c r="AR70" s="13"/>
    </row>
    <row r="71" spans="1:44" ht="15.95" customHeight="1" x14ac:dyDescent="0.25">
      <c r="A71" s="45"/>
      <c r="B71" s="18"/>
      <c r="C71" s="18"/>
      <c r="N71" s="41"/>
      <c r="O71" s="18"/>
      <c r="P71" s="18"/>
      <c r="Q71" s="45"/>
      <c r="R71" s="45"/>
      <c r="U71" s="443">
        <v>0.4375</v>
      </c>
      <c r="V71" s="443"/>
      <c r="W71" s="129"/>
      <c r="X71" s="129"/>
      <c r="Y71" s="49" t="s">
        <v>110</v>
      </c>
      <c r="Z71" s="442" t="s">
        <v>271</v>
      </c>
      <c r="AA71" s="442"/>
      <c r="AB71" s="442"/>
      <c r="AC71" s="26"/>
      <c r="AD71" s="26"/>
      <c r="AE71" s="26"/>
      <c r="AH71" s="443">
        <v>0.4375</v>
      </c>
      <c r="AI71" s="443"/>
      <c r="AJ71" s="129"/>
      <c r="AK71" s="129"/>
      <c r="AL71" s="49" t="s">
        <v>110</v>
      </c>
      <c r="AM71" s="442" t="s">
        <v>411</v>
      </c>
      <c r="AN71" s="442"/>
      <c r="AO71" s="442"/>
      <c r="AP71" s="26"/>
      <c r="AQ71" s="26"/>
      <c r="AR71" s="13"/>
    </row>
    <row r="72" spans="1:44" ht="15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13"/>
    </row>
    <row r="73" spans="1:44" ht="15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13"/>
    </row>
    <row r="74" spans="1:44" ht="20.25" x14ac:dyDescent="0.3">
      <c r="A74" s="45"/>
      <c r="B74" s="431" t="s">
        <v>0</v>
      </c>
      <c r="C74" s="431"/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5"/>
      <c r="R74" s="45"/>
      <c r="S74" s="431" t="s">
        <v>168</v>
      </c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431"/>
      <c r="AE74" s="431"/>
      <c r="AF74" s="431"/>
      <c r="AG74" s="431"/>
      <c r="AH74" s="431"/>
      <c r="AI74" s="431"/>
      <c r="AJ74" s="431"/>
      <c r="AK74" s="431"/>
      <c r="AL74" s="431"/>
      <c r="AM74" s="431"/>
      <c r="AN74" s="431"/>
      <c r="AO74" s="431"/>
      <c r="AP74" s="431"/>
      <c r="AQ74" s="431"/>
      <c r="AR74" s="45"/>
    </row>
    <row r="75" spans="1:44" ht="18.600000000000001" customHeight="1" x14ac:dyDescent="0.3">
      <c r="A75" s="46"/>
      <c r="B75" s="60" t="s">
        <v>146</v>
      </c>
      <c r="C75" s="60">
        <f>+C2</f>
        <v>8</v>
      </c>
      <c r="D75" s="59"/>
      <c r="E75" s="59"/>
      <c r="F75" s="59"/>
      <c r="G75" s="431" t="s">
        <v>209</v>
      </c>
      <c r="H75" s="431"/>
      <c r="I75" s="431"/>
      <c r="J75" s="431"/>
      <c r="K75" s="431"/>
      <c r="L75" s="431"/>
      <c r="M75" s="431"/>
      <c r="N75" s="59"/>
      <c r="O75" s="59"/>
      <c r="P75" s="59"/>
      <c r="Q75" s="46"/>
      <c r="R75" s="46"/>
      <c r="S75" s="72"/>
      <c r="T75" s="73"/>
      <c r="U75" s="73"/>
      <c r="V75" s="73"/>
      <c r="W75" s="73"/>
      <c r="X75" s="73"/>
      <c r="Y75" s="73"/>
      <c r="Z75" s="73"/>
      <c r="AA75" s="74"/>
      <c r="AB75" s="74"/>
      <c r="AC75" s="74"/>
      <c r="AD75" s="74"/>
      <c r="AE75" s="75"/>
      <c r="AF75" s="74"/>
      <c r="AG75" s="74"/>
      <c r="AH75" s="74"/>
      <c r="AI75" s="74"/>
      <c r="AJ75" s="74"/>
      <c r="AK75" s="74"/>
      <c r="AL75" s="74"/>
      <c r="AM75" s="76"/>
      <c r="AN75" s="42"/>
      <c r="AO75" s="42"/>
      <c r="AP75" s="43"/>
      <c r="AQ75" s="43"/>
      <c r="AR75" s="46"/>
    </row>
    <row r="76" spans="1:44" ht="16.5" thickBot="1" x14ac:dyDescent="0.3">
      <c r="A76" s="46"/>
      <c r="B76" s="18"/>
      <c r="C76" s="18"/>
      <c r="N76" s="18"/>
      <c r="O76" s="18"/>
      <c r="P76" s="18"/>
      <c r="Q76" s="45"/>
      <c r="R76" s="45"/>
      <c r="S76" s="67" t="s">
        <v>310</v>
      </c>
      <c r="T76" s="67" t="s">
        <v>312</v>
      </c>
      <c r="U76" s="67"/>
      <c r="V76" s="128"/>
      <c r="W76" s="128"/>
      <c r="X76" s="128"/>
      <c r="Y76" s="128"/>
      <c r="Z76" s="128" t="s">
        <v>4</v>
      </c>
      <c r="AA76" s="128" t="s">
        <v>30</v>
      </c>
      <c r="AB76" s="128" t="s">
        <v>31</v>
      </c>
      <c r="AC76" s="128" t="s">
        <v>32</v>
      </c>
      <c r="AD76" s="128" t="s">
        <v>3</v>
      </c>
      <c r="AE76" s="43"/>
      <c r="AF76" s="67" t="s">
        <v>310</v>
      </c>
      <c r="AG76" s="67" t="s">
        <v>312</v>
      </c>
      <c r="AH76" s="67"/>
      <c r="AI76" s="128"/>
      <c r="AJ76" s="128"/>
      <c r="AK76" s="128"/>
      <c r="AL76" s="128"/>
      <c r="AM76" s="128" t="s">
        <v>4</v>
      </c>
      <c r="AN76" s="128" t="s">
        <v>30</v>
      </c>
      <c r="AO76" s="128" t="s">
        <v>31</v>
      </c>
      <c r="AP76" s="128" t="s">
        <v>32</v>
      </c>
      <c r="AQ76" s="128" t="s">
        <v>3</v>
      </c>
      <c r="AR76" s="45"/>
    </row>
    <row r="77" spans="1:44" ht="15.75" customHeight="1" x14ac:dyDescent="0.25">
      <c r="A77" s="46"/>
      <c r="B77" s="18"/>
      <c r="C77" s="18"/>
      <c r="N77" s="18"/>
      <c r="O77" s="18"/>
      <c r="P77" s="18"/>
      <c r="Q77" s="45"/>
      <c r="R77" s="45"/>
      <c r="S77" s="66">
        <v>6.5</v>
      </c>
      <c r="T77" s="41" t="s">
        <v>366</v>
      </c>
      <c r="Z77" s="43">
        <v>3</v>
      </c>
      <c r="AA77" s="43">
        <v>0</v>
      </c>
      <c r="AB77" s="43">
        <v>1</v>
      </c>
      <c r="AC77" s="43">
        <f>+AA77+AB77</f>
        <v>1</v>
      </c>
      <c r="AD77" s="43">
        <v>0</v>
      </c>
      <c r="AF77" s="66">
        <v>7.5</v>
      </c>
      <c r="AG77" s="41" t="s">
        <v>326</v>
      </c>
      <c r="AM77" s="43">
        <v>2</v>
      </c>
      <c r="AN77" s="43">
        <v>0</v>
      </c>
      <c r="AO77" s="43">
        <v>1</v>
      </c>
      <c r="AP77" s="43">
        <f>+AN77+AO77</f>
        <v>1</v>
      </c>
      <c r="AQ77" s="43">
        <v>0</v>
      </c>
      <c r="AR77" s="45"/>
    </row>
    <row r="78" spans="1:44" ht="15.75" customHeight="1" thickBot="1" x14ac:dyDescent="0.3">
      <c r="A78" s="46"/>
      <c r="B78" s="18"/>
      <c r="C78" s="18"/>
      <c r="D78" s="14" t="s">
        <v>123</v>
      </c>
      <c r="E78" s="14"/>
      <c r="F78" s="14"/>
      <c r="G78" s="16" t="s">
        <v>2</v>
      </c>
      <c r="H78" s="16"/>
      <c r="I78" s="16" t="s">
        <v>4</v>
      </c>
      <c r="J78" s="16" t="s">
        <v>30</v>
      </c>
      <c r="K78" s="16" t="s">
        <v>31</v>
      </c>
      <c r="L78" s="143" t="s">
        <v>32</v>
      </c>
      <c r="M78" s="16" t="s">
        <v>3</v>
      </c>
      <c r="N78" s="18"/>
      <c r="O78" s="18"/>
      <c r="P78" s="18"/>
      <c r="Q78" s="46"/>
      <c r="R78" s="46"/>
      <c r="S78" s="66">
        <v>7.5</v>
      </c>
      <c r="T78" s="41" t="s">
        <v>365</v>
      </c>
      <c r="Z78" s="43">
        <v>2</v>
      </c>
      <c r="AA78" s="43">
        <v>0</v>
      </c>
      <c r="AB78" s="43">
        <v>0</v>
      </c>
      <c r="AC78" s="43">
        <f>+AA78+AB78</f>
        <v>0</v>
      </c>
      <c r="AD78" s="43">
        <v>0</v>
      </c>
      <c r="AF78" s="66">
        <v>8</v>
      </c>
      <c r="AG78" s="41" t="s">
        <v>265</v>
      </c>
      <c r="AH78" s="18"/>
      <c r="AI78" s="18"/>
      <c r="AJ78" s="18"/>
      <c r="AK78" s="18"/>
      <c r="AL78" s="18"/>
      <c r="AM78" s="43">
        <v>3</v>
      </c>
      <c r="AN78" s="43">
        <v>3</v>
      </c>
      <c r="AO78" s="43">
        <v>1</v>
      </c>
      <c r="AP78" s="43">
        <f>+AN78+AO78</f>
        <v>4</v>
      </c>
      <c r="AQ78" s="43">
        <v>0</v>
      </c>
      <c r="AR78" s="46"/>
    </row>
    <row r="79" spans="1:44" ht="15.75" customHeight="1" x14ac:dyDescent="0.25">
      <c r="A79" s="46"/>
      <c r="B79" s="18"/>
      <c r="C79" s="18"/>
      <c r="D79" s="47" t="s">
        <v>166</v>
      </c>
      <c r="E79" s="47"/>
      <c r="F79" s="47"/>
      <c r="G79" s="32" t="s">
        <v>307</v>
      </c>
      <c r="H79" s="48"/>
      <c r="I79" s="93">
        <v>8</v>
      </c>
      <c r="J79" s="93">
        <v>13</v>
      </c>
      <c r="K79" s="93">
        <v>8</v>
      </c>
      <c r="L79" s="144">
        <v>21</v>
      </c>
      <c r="M79" s="93">
        <v>0</v>
      </c>
      <c r="O79" s="18"/>
      <c r="P79" s="18"/>
      <c r="Q79" s="46"/>
      <c r="R79" s="46"/>
      <c r="S79" s="66">
        <v>8</v>
      </c>
      <c r="T79" s="41" t="s">
        <v>408</v>
      </c>
      <c r="Z79" s="43">
        <v>1</v>
      </c>
      <c r="AA79" s="43">
        <v>0</v>
      </c>
      <c r="AB79" s="43">
        <v>0</v>
      </c>
      <c r="AC79" s="43">
        <f t="shared" ref="AC79" si="26">+AA79+AB79</f>
        <v>0</v>
      </c>
      <c r="AD79" s="43">
        <v>0</v>
      </c>
      <c r="AF79" s="66">
        <v>6</v>
      </c>
      <c r="AG79" s="41" t="s">
        <v>63</v>
      </c>
      <c r="AM79" s="43">
        <v>4</v>
      </c>
      <c r="AN79" s="43">
        <v>0</v>
      </c>
      <c r="AO79" s="43">
        <v>0</v>
      </c>
      <c r="AP79" s="43">
        <f t="shared" ref="AP79:AP80" si="27">+AN79+AO79</f>
        <v>0</v>
      </c>
      <c r="AQ79" s="43">
        <v>4</v>
      </c>
      <c r="AR79" s="46"/>
    </row>
    <row r="80" spans="1:44" ht="15.75" customHeight="1" x14ac:dyDescent="0.25">
      <c r="A80" s="46"/>
      <c r="B80" s="18"/>
      <c r="C80" s="18"/>
      <c r="D80" s="47" t="s">
        <v>165</v>
      </c>
      <c r="E80" s="47"/>
      <c r="F80" s="47"/>
      <c r="G80" s="32" t="s">
        <v>308</v>
      </c>
      <c r="H80" s="48"/>
      <c r="I80" s="93">
        <v>8</v>
      </c>
      <c r="J80" s="93">
        <v>11</v>
      </c>
      <c r="K80" s="93">
        <v>5</v>
      </c>
      <c r="L80" s="144">
        <v>16</v>
      </c>
      <c r="M80" s="93">
        <v>4</v>
      </c>
      <c r="O80" s="18"/>
      <c r="P80" s="18"/>
      <c r="Q80" s="46"/>
      <c r="R80" s="46"/>
      <c r="S80" s="66">
        <v>7.5</v>
      </c>
      <c r="T80" s="41" t="s">
        <v>334</v>
      </c>
      <c r="Z80" s="43">
        <v>4</v>
      </c>
      <c r="AA80" s="43">
        <v>0</v>
      </c>
      <c r="AB80" s="43">
        <v>1</v>
      </c>
      <c r="AC80" s="43">
        <f>+AA80+AB80</f>
        <v>1</v>
      </c>
      <c r="AD80" s="43">
        <v>4</v>
      </c>
      <c r="AF80" s="66">
        <v>8.5</v>
      </c>
      <c r="AG80" s="41" t="s">
        <v>424</v>
      </c>
      <c r="AH80" s="18"/>
      <c r="AI80" s="18"/>
      <c r="AJ80" s="18"/>
      <c r="AK80" s="18"/>
      <c r="AL80" s="18"/>
      <c r="AM80" s="43">
        <v>1</v>
      </c>
      <c r="AN80" s="43">
        <v>0</v>
      </c>
      <c r="AO80" s="43">
        <v>0</v>
      </c>
      <c r="AP80" s="43">
        <f t="shared" si="27"/>
        <v>0</v>
      </c>
      <c r="AQ80" s="43">
        <v>2</v>
      </c>
      <c r="AR80" s="46"/>
    </row>
    <row r="81" spans="1:44" ht="15.75" customHeight="1" x14ac:dyDescent="0.25">
      <c r="A81" s="46"/>
      <c r="B81" s="18"/>
      <c r="C81" s="18"/>
      <c r="D81" s="47" t="s">
        <v>158</v>
      </c>
      <c r="E81" s="47"/>
      <c r="F81" s="47"/>
      <c r="G81" s="32" t="s">
        <v>179</v>
      </c>
      <c r="H81" s="48"/>
      <c r="I81" s="93">
        <v>8</v>
      </c>
      <c r="J81" s="93">
        <v>11</v>
      </c>
      <c r="K81" s="93">
        <v>1</v>
      </c>
      <c r="L81" s="144">
        <v>12</v>
      </c>
      <c r="M81" s="93">
        <v>2</v>
      </c>
      <c r="O81" s="18"/>
      <c r="P81" s="18"/>
      <c r="Q81" s="46"/>
      <c r="R81" s="46"/>
      <c r="S81" s="66">
        <v>6</v>
      </c>
      <c r="T81" s="41" t="s">
        <v>367</v>
      </c>
      <c r="Z81" s="43">
        <v>2</v>
      </c>
      <c r="AA81" s="43">
        <v>0</v>
      </c>
      <c r="AB81" s="43">
        <v>0</v>
      </c>
      <c r="AC81" s="43">
        <f t="shared" ref="AC81" si="28">+AA81+AB81</f>
        <v>0</v>
      </c>
      <c r="AD81" s="43">
        <v>0</v>
      </c>
      <c r="AF81" s="66">
        <v>9.5</v>
      </c>
      <c r="AG81" s="41" t="s">
        <v>404</v>
      </c>
      <c r="AH81" s="18"/>
      <c r="AI81" s="18"/>
      <c r="AJ81" s="18"/>
      <c r="AK81" s="18"/>
      <c r="AL81" s="18"/>
      <c r="AM81" s="43">
        <v>1</v>
      </c>
      <c r="AN81" s="43">
        <v>1</v>
      </c>
      <c r="AO81" s="43">
        <v>0</v>
      </c>
      <c r="AP81" s="43">
        <f>+AN81+AO81</f>
        <v>1</v>
      </c>
      <c r="AQ81" s="43">
        <v>0</v>
      </c>
      <c r="AR81" s="46"/>
    </row>
    <row r="82" spans="1:44" ht="15.75" customHeight="1" x14ac:dyDescent="0.25">
      <c r="A82" s="46"/>
      <c r="B82" s="18"/>
      <c r="C82" s="18"/>
      <c r="D82" s="47" t="s">
        <v>150</v>
      </c>
      <c r="E82" s="47"/>
      <c r="F82" s="47"/>
      <c r="G82" s="32" t="s">
        <v>177</v>
      </c>
      <c r="H82" s="48"/>
      <c r="I82" s="93">
        <v>8</v>
      </c>
      <c r="J82" s="93">
        <v>5</v>
      </c>
      <c r="K82" s="93">
        <v>7</v>
      </c>
      <c r="L82" s="144">
        <v>12</v>
      </c>
      <c r="M82" s="93">
        <v>0</v>
      </c>
      <c r="O82" s="18"/>
      <c r="P82" s="18"/>
      <c r="Q82" s="46"/>
      <c r="R82" s="46"/>
      <c r="S82" s="66">
        <v>6.5</v>
      </c>
      <c r="T82" s="41" t="s">
        <v>427</v>
      </c>
      <c r="Z82" s="43">
        <v>1</v>
      </c>
      <c r="AA82" s="43">
        <v>0</v>
      </c>
      <c r="AB82" s="43">
        <v>0</v>
      </c>
      <c r="AC82" s="43">
        <f t="shared" ref="AC82" si="29">+AA82+AB82</f>
        <v>0</v>
      </c>
      <c r="AD82" s="43">
        <v>0</v>
      </c>
      <c r="AF82" s="66">
        <v>9</v>
      </c>
      <c r="AG82" s="41" t="s">
        <v>189</v>
      </c>
      <c r="AH82" s="18"/>
      <c r="AI82" s="18"/>
      <c r="AJ82" s="18"/>
      <c r="AK82" s="18"/>
      <c r="AL82" s="18"/>
      <c r="AM82" s="43">
        <v>3</v>
      </c>
      <c r="AN82" s="43">
        <v>2</v>
      </c>
      <c r="AO82" s="43">
        <v>1</v>
      </c>
      <c r="AP82" s="43">
        <f>+AN82+AO82</f>
        <v>3</v>
      </c>
      <c r="AQ82" s="43">
        <v>0</v>
      </c>
      <c r="AR82" s="46"/>
    </row>
    <row r="83" spans="1:44" ht="15.75" customHeight="1" x14ac:dyDescent="0.25">
      <c r="A83" s="46"/>
      <c r="C83" s="18"/>
      <c r="D83" s="47" t="s">
        <v>91</v>
      </c>
      <c r="E83" s="47"/>
      <c r="F83" s="47"/>
      <c r="G83" s="32" t="s">
        <v>309</v>
      </c>
      <c r="H83" s="48"/>
      <c r="I83" s="93">
        <v>7</v>
      </c>
      <c r="J83" s="93">
        <v>10</v>
      </c>
      <c r="K83" s="93">
        <v>1</v>
      </c>
      <c r="L83" s="144">
        <v>11</v>
      </c>
      <c r="M83" s="93">
        <v>0</v>
      </c>
      <c r="Q83" s="46"/>
      <c r="R83" s="46"/>
      <c r="S83" s="66">
        <v>6.5</v>
      </c>
      <c r="T83" s="41" t="s">
        <v>433</v>
      </c>
      <c r="Z83" s="43">
        <v>1</v>
      </c>
      <c r="AA83" s="43">
        <v>0</v>
      </c>
      <c r="AB83" s="43">
        <v>1</v>
      </c>
      <c r="AC83" s="43">
        <f t="shared" ref="AC83" si="30">+AA83+AB83</f>
        <v>1</v>
      </c>
      <c r="AD83" s="43">
        <v>0</v>
      </c>
      <c r="AF83" s="66">
        <v>7</v>
      </c>
      <c r="AG83" s="41" t="s">
        <v>267</v>
      </c>
      <c r="AH83" s="18"/>
      <c r="AI83" s="18"/>
      <c r="AJ83" s="18"/>
      <c r="AK83" s="18"/>
      <c r="AL83" s="18"/>
      <c r="AM83" s="43">
        <v>5</v>
      </c>
      <c r="AN83" s="43">
        <v>2</v>
      </c>
      <c r="AO83" s="43">
        <v>1</v>
      </c>
      <c r="AP83" s="43">
        <f>+AN83+AO83</f>
        <v>3</v>
      </c>
      <c r="AQ83" s="43">
        <v>2</v>
      </c>
      <c r="AR83" s="46"/>
    </row>
    <row r="84" spans="1:44" ht="15.75" customHeight="1" x14ac:dyDescent="0.25">
      <c r="A84" s="46"/>
      <c r="C84" s="18"/>
      <c r="D84" s="47" t="s">
        <v>71</v>
      </c>
      <c r="E84" s="47"/>
      <c r="F84" s="47"/>
      <c r="G84" s="32" t="s">
        <v>17</v>
      </c>
      <c r="H84" s="48"/>
      <c r="I84" s="93">
        <v>7</v>
      </c>
      <c r="J84" s="93">
        <v>9</v>
      </c>
      <c r="K84" s="93">
        <v>2</v>
      </c>
      <c r="L84" s="144">
        <v>11</v>
      </c>
      <c r="M84" s="93">
        <v>4</v>
      </c>
      <c r="Q84" s="46"/>
      <c r="R84" s="46"/>
      <c r="S84" s="66">
        <v>8</v>
      </c>
      <c r="T84" s="41" t="s">
        <v>401</v>
      </c>
      <c r="Z84" s="43">
        <v>2</v>
      </c>
      <c r="AA84" s="43">
        <v>3</v>
      </c>
      <c r="AB84" s="43">
        <v>0</v>
      </c>
      <c r="AC84" s="43">
        <f>+AA84+AB84</f>
        <v>3</v>
      </c>
      <c r="AD84" s="43">
        <v>0</v>
      </c>
      <c r="AF84" s="66">
        <v>9</v>
      </c>
      <c r="AG84" s="41" t="s">
        <v>207</v>
      </c>
      <c r="AH84" s="18"/>
      <c r="AI84" s="18"/>
      <c r="AJ84" s="18"/>
      <c r="AK84" s="18"/>
      <c r="AL84" s="18"/>
      <c r="AM84" s="43">
        <v>3</v>
      </c>
      <c r="AN84" s="43">
        <v>2</v>
      </c>
      <c r="AO84" s="43">
        <v>0</v>
      </c>
      <c r="AP84" s="43">
        <f>+AN84+AO84</f>
        <v>2</v>
      </c>
      <c r="AQ84" s="43">
        <v>0</v>
      </c>
      <c r="AR84" s="46"/>
    </row>
    <row r="85" spans="1:44" ht="15.75" customHeight="1" x14ac:dyDescent="0.25">
      <c r="A85" s="46"/>
      <c r="C85" s="18"/>
      <c r="D85" s="47" t="s">
        <v>35</v>
      </c>
      <c r="E85" s="47"/>
      <c r="F85" s="47"/>
      <c r="G85" s="32" t="s">
        <v>308</v>
      </c>
      <c r="H85" s="48"/>
      <c r="I85" s="93">
        <v>6</v>
      </c>
      <c r="J85" s="93">
        <v>4</v>
      </c>
      <c r="K85" s="93">
        <v>7</v>
      </c>
      <c r="L85" s="144">
        <v>11</v>
      </c>
      <c r="M85" s="93">
        <v>0</v>
      </c>
      <c r="Q85" s="46"/>
      <c r="R85" s="46"/>
      <c r="S85" s="66">
        <v>8</v>
      </c>
      <c r="T85" s="41" t="s">
        <v>397</v>
      </c>
      <c r="Z85" s="43">
        <v>2</v>
      </c>
      <c r="AA85" s="43">
        <v>0</v>
      </c>
      <c r="AB85" s="43">
        <v>0</v>
      </c>
      <c r="AC85" s="43">
        <f>+AA85+AB85</f>
        <v>0</v>
      </c>
      <c r="AD85" s="43">
        <v>0</v>
      </c>
      <c r="AF85" s="66">
        <v>8</v>
      </c>
      <c r="AG85" s="41" t="s">
        <v>296</v>
      </c>
      <c r="AM85" s="43">
        <v>2</v>
      </c>
      <c r="AN85" s="43">
        <v>0</v>
      </c>
      <c r="AO85" s="43">
        <v>1</v>
      </c>
      <c r="AP85" s="43">
        <f t="shared" ref="AP85:AP88" si="31">+AN85+AO85</f>
        <v>1</v>
      </c>
      <c r="AQ85" s="43">
        <v>0</v>
      </c>
      <c r="AR85" s="46"/>
    </row>
    <row r="86" spans="1:44" ht="15.75" customHeight="1" x14ac:dyDescent="0.25">
      <c r="A86" s="46"/>
      <c r="C86" s="18"/>
      <c r="D86" s="47" t="s">
        <v>37</v>
      </c>
      <c r="E86" s="47"/>
      <c r="F86" s="47"/>
      <c r="G86" s="32" t="s">
        <v>179</v>
      </c>
      <c r="H86" s="48"/>
      <c r="I86" s="93">
        <v>8</v>
      </c>
      <c r="J86" s="93">
        <v>3</v>
      </c>
      <c r="K86" s="93">
        <v>8</v>
      </c>
      <c r="L86" s="144">
        <v>11</v>
      </c>
      <c r="M86" s="93">
        <v>2</v>
      </c>
      <c r="Q86" s="51"/>
      <c r="R86" s="51"/>
      <c r="S86" s="66">
        <v>8</v>
      </c>
      <c r="T86" s="41" t="s">
        <v>368</v>
      </c>
      <c r="Z86" s="43">
        <v>2</v>
      </c>
      <c r="AA86" s="43">
        <v>1</v>
      </c>
      <c r="AB86" s="43">
        <v>2</v>
      </c>
      <c r="AC86" s="43">
        <f>+AA86+AB86</f>
        <v>3</v>
      </c>
      <c r="AD86" s="43">
        <v>0</v>
      </c>
      <c r="AF86" s="66">
        <v>6</v>
      </c>
      <c r="AG86" s="41" t="s">
        <v>305</v>
      </c>
      <c r="AM86" s="43">
        <v>5</v>
      </c>
      <c r="AN86" s="43">
        <v>0</v>
      </c>
      <c r="AO86" s="43">
        <v>0</v>
      </c>
      <c r="AP86" s="43">
        <f t="shared" si="31"/>
        <v>0</v>
      </c>
      <c r="AQ86" s="43">
        <v>0</v>
      </c>
      <c r="AR86" s="51"/>
    </row>
    <row r="87" spans="1:44" ht="15.75" customHeight="1" x14ac:dyDescent="0.25">
      <c r="A87" s="46"/>
      <c r="C87" s="18"/>
      <c r="D87" s="47" t="s">
        <v>40</v>
      </c>
      <c r="E87" s="47"/>
      <c r="F87" s="47"/>
      <c r="G87" s="32" t="s">
        <v>17</v>
      </c>
      <c r="H87" s="48"/>
      <c r="I87" s="93">
        <v>7</v>
      </c>
      <c r="J87" s="93">
        <v>3</v>
      </c>
      <c r="K87" s="93">
        <v>8</v>
      </c>
      <c r="L87" s="144">
        <v>11</v>
      </c>
      <c r="M87" s="93">
        <v>0</v>
      </c>
      <c r="Q87" s="51"/>
      <c r="R87" s="51"/>
      <c r="S87" s="66">
        <v>7</v>
      </c>
      <c r="T87" s="41" t="s">
        <v>423</v>
      </c>
      <c r="Z87" s="43">
        <v>1</v>
      </c>
      <c r="AA87" s="43">
        <v>0</v>
      </c>
      <c r="AB87" s="43">
        <v>0</v>
      </c>
      <c r="AC87" s="43">
        <f>+AA87+AB87</f>
        <v>0</v>
      </c>
      <c r="AD87" s="43">
        <v>0</v>
      </c>
      <c r="AF87" s="66">
        <v>7</v>
      </c>
      <c r="AG87" s="41" t="s">
        <v>369</v>
      </c>
      <c r="AM87" s="43">
        <v>2</v>
      </c>
      <c r="AN87" s="43">
        <v>1</v>
      </c>
      <c r="AO87" s="43">
        <v>0</v>
      </c>
      <c r="AP87" s="43">
        <f t="shared" si="31"/>
        <v>1</v>
      </c>
      <c r="AQ87" s="43">
        <v>0</v>
      </c>
      <c r="AR87" s="51"/>
    </row>
    <row r="88" spans="1:44" ht="15.75" customHeight="1" x14ac:dyDescent="0.25">
      <c r="A88" s="46"/>
      <c r="C88" s="18"/>
      <c r="D88" s="47" t="s">
        <v>73</v>
      </c>
      <c r="E88" s="47"/>
      <c r="F88" s="47"/>
      <c r="G88" s="32" t="s">
        <v>307</v>
      </c>
      <c r="H88" s="48"/>
      <c r="I88" s="93">
        <v>7</v>
      </c>
      <c r="J88" s="93">
        <v>6</v>
      </c>
      <c r="K88" s="93">
        <v>4</v>
      </c>
      <c r="L88" s="144">
        <v>10</v>
      </c>
      <c r="M88" s="93">
        <v>2</v>
      </c>
      <c r="Q88" s="51"/>
      <c r="R88" s="51"/>
      <c r="S88" s="66">
        <v>8</v>
      </c>
      <c r="T88" s="41" t="s">
        <v>398</v>
      </c>
      <c r="Z88" s="43">
        <v>1</v>
      </c>
      <c r="AA88" s="43">
        <v>0</v>
      </c>
      <c r="AB88" s="43">
        <v>0</v>
      </c>
      <c r="AC88" s="43">
        <f t="shared" ref="AC88" si="32">+AA88+AB88</f>
        <v>0</v>
      </c>
      <c r="AD88" s="43">
        <v>0</v>
      </c>
      <c r="AF88" s="66">
        <v>8.5</v>
      </c>
      <c r="AG88" s="41" t="s">
        <v>428</v>
      </c>
      <c r="AM88" s="43">
        <v>1</v>
      </c>
      <c r="AN88" s="43">
        <v>0</v>
      </c>
      <c r="AO88" s="43">
        <v>0</v>
      </c>
      <c r="AP88" s="43">
        <f t="shared" si="31"/>
        <v>0</v>
      </c>
      <c r="AQ88" s="43">
        <v>0</v>
      </c>
      <c r="AR88" s="51"/>
    </row>
    <row r="89" spans="1:44" ht="15.75" customHeight="1" x14ac:dyDescent="0.25">
      <c r="A89" s="46"/>
      <c r="C89" s="18"/>
      <c r="D89" s="47" t="s">
        <v>134</v>
      </c>
      <c r="E89" s="47"/>
      <c r="F89" s="47"/>
      <c r="G89" s="32" t="s">
        <v>179</v>
      </c>
      <c r="H89" s="48"/>
      <c r="I89" s="93">
        <v>8</v>
      </c>
      <c r="J89" s="93">
        <v>6</v>
      </c>
      <c r="K89" s="93">
        <v>4</v>
      </c>
      <c r="L89" s="144">
        <v>10</v>
      </c>
      <c r="M89" s="93">
        <v>0</v>
      </c>
      <c r="Q89" s="54"/>
      <c r="R89" s="54"/>
      <c r="S89" s="66">
        <v>7</v>
      </c>
      <c r="T89" s="41" t="s">
        <v>422</v>
      </c>
      <c r="Z89" s="43">
        <v>1</v>
      </c>
      <c r="AA89" s="43">
        <v>0</v>
      </c>
      <c r="AB89" s="43">
        <v>1</v>
      </c>
      <c r="AC89" s="43">
        <f>+AA89+AB89</f>
        <v>1</v>
      </c>
      <c r="AD89" s="43">
        <v>0</v>
      </c>
      <c r="AF89" s="66">
        <v>7</v>
      </c>
      <c r="AG89" s="41" t="s">
        <v>298</v>
      </c>
      <c r="AH89" s="18"/>
      <c r="AI89" s="18"/>
      <c r="AJ89" s="18"/>
      <c r="AK89" s="18"/>
      <c r="AL89" s="18"/>
      <c r="AM89" s="43">
        <v>4</v>
      </c>
      <c r="AN89" s="43">
        <v>0</v>
      </c>
      <c r="AO89" s="43">
        <v>0</v>
      </c>
      <c r="AP89" s="43">
        <f>+AN89+AO89</f>
        <v>0</v>
      </c>
      <c r="AQ89" s="43">
        <v>0</v>
      </c>
      <c r="AR89" s="54"/>
    </row>
    <row r="90" spans="1:44" ht="15.75" customHeight="1" x14ac:dyDescent="0.25">
      <c r="A90" s="46"/>
      <c r="C90" s="18"/>
      <c r="D90" s="47" t="s">
        <v>72</v>
      </c>
      <c r="E90" s="47"/>
      <c r="F90" s="47"/>
      <c r="G90" s="32" t="s">
        <v>306</v>
      </c>
      <c r="H90" s="48"/>
      <c r="I90" s="93">
        <v>8</v>
      </c>
      <c r="J90" s="93">
        <v>5</v>
      </c>
      <c r="K90" s="93">
        <v>5</v>
      </c>
      <c r="L90" s="144">
        <v>10</v>
      </c>
      <c r="M90" s="93">
        <v>0</v>
      </c>
      <c r="Q90" s="54"/>
      <c r="R90" s="54"/>
      <c r="S90" s="66">
        <v>7.5</v>
      </c>
      <c r="T90" s="41" t="s">
        <v>396</v>
      </c>
      <c r="Z90" s="43">
        <v>1</v>
      </c>
      <c r="AA90" s="43">
        <v>0</v>
      </c>
      <c r="AB90" s="43">
        <v>0</v>
      </c>
      <c r="AC90" s="43">
        <f>+AA90+AB90</f>
        <v>0</v>
      </c>
      <c r="AD90" s="43">
        <v>0</v>
      </c>
      <c r="AF90" s="66">
        <v>8.5</v>
      </c>
      <c r="AG90" s="41" t="s">
        <v>297</v>
      </c>
      <c r="AM90" s="43">
        <v>1</v>
      </c>
      <c r="AN90" s="43">
        <v>0</v>
      </c>
      <c r="AO90" s="43">
        <v>0</v>
      </c>
      <c r="AP90" s="43">
        <f>+AN90+AO90</f>
        <v>0</v>
      </c>
      <c r="AQ90" s="43">
        <v>0</v>
      </c>
      <c r="AR90" s="54"/>
    </row>
    <row r="91" spans="1:44" ht="15.75" customHeight="1" x14ac:dyDescent="0.25">
      <c r="A91" s="46"/>
      <c r="C91" s="18"/>
      <c r="D91" s="47" t="s">
        <v>96</v>
      </c>
      <c r="E91" s="47"/>
      <c r="F91" s="47"/>
      <c r="G91" s="32" t="s">
        <v>179</v>
      </c>
      <c r="H91" s="48"/>
      <c r="I91" s="93">
        <v>8</v>
      </c>
      <c r="J91" s="93">
        <v>1</v>
      </c>
      <c r="K91" s="93">
        <v>8</v>
      </c>
      <c r="L91" s="144">
        <v>9</v>
      </c>
      <c r="M91" s="93">
        <v>0</v>
      </c>
      <c r="Q91" s="54"/>
      <c r="R91" s="54"/>
      <c r="S91" s="66">
        <v>6.5</v>
      </c>
      <c r="T91" s="41" t="s">
        <v>242</v>
      </c>
      <c r="U91" s="18"/>
      <c r="V91" s="18"/>
      <c r="W91" s="18"/>
      <c r="X91" s="18"/>
      <c r="Y91" s="18"/>
      <c r="Z91" s="43">
        <v>5</v>
      </c>
      <c r="AA91" s="43">
        <v>1</v>
      </c>
      <c r="AB91" s="43">
        <v>1</v>
      </c>
      <c r="AC91" s="43">
        <f>+AA91+AB91</f>
        <v>2</v>
      </c>
      <c r="AD91" s="43">
        <v>0</v>
      </c>
      <c r="AF91" s="66">
        <v>7.5</v>
      </c>
      <c r="AG91" s="41" t="s">
        <v>407</v>
      </c>
      <c r="AM91" s="43">
        <v>1</v>
      </c>
      <c r="AN91" s="43">
        <v>0</v>
      </c>
      <c r="AO91" s="43">
        <v>0</v>
      </c>
      <c r="AP91" s="43">
        <f>+AN91+AO91</f>
        <v>0</v>
      </c>
      <c r="AQ91" s="43">
        <v>0</v>
      </c>
      <c r="AR91" s="54"/>
    </row>
    <row r="92" spans="1:44" ht="15.75" customHeight="1" x14ac:dyDescent="0.25">
      <c r="A92" s="46"/>
      <c r="C92" s="18"/>
      <c r="D92" s="47" t="s">
        <v>161</v>
      </c>
      <c r="E92" s="47"/>
      <c r="F92" s="47"/>
      <c r="G92" s="32" t="s">
        <v>177</v>
      </c>
      <c r="H92" s="48"/>
      <c r="I92" s="93">
        <v>8</v>
      </c>
      <c r="J92" s="93">
        <v>2</v>
      </c>
      <c r="K92" s="93">
        <v>6</v>
      </c>
      <c r="L92" s="144">
        <v>8</v>
      </c>
      <c r="M92" s="93">
        <v>0</v>
      </c>
      <c r="Q92" s="54"/>
      <c r="R92" s="54"/>
      <c r="S92" s="66">
        <v>7</v>
      </c>
      <c r="T92" s="41" t="s">
        <v>266</v>
      </c>
      <c r="U92" s="18"/>
      <c r="V92" s="18"/>
      <c r="W92" s="18"/>
      <c r="X92" s="18"/>
      <c r="Y92" s="18"/>
      <c r="Z92" s="43">
        <v>1</v>
      </c>
      <c r="AA92" s="43">
        <v>0</v>
      </c>
      <c r="AB92" s="43">
        <v>2</v>
      </c>
      <c r="AC92" s="43">
        <f>+AA92+AB92</f>
        <v>2</v>
      </c>
      <c r="AD92" s="43">
        <v>0</v>
      </c>
      <c r="AF92" s="66">
        <v>6</v>
      </c>
      <c r="AG92" s="41" t="s">
        <v>163</v>
      </c>
      <c r="AH92" s="18"/>
      <c r="AI92" s="18"/>
      <c r="AJ92" s="18"/>
      <c r="AK92" s="18"/>
      <c r="AL92" s="18"/>
      <c r="AM92" s="43">
        <v>2</v>
      </c>
      <c r="AN92" s="43">
        <v>0</v>
      </c>
      <c r="AO92" s="43">
        <v>1</v>
      </c>
      <c r="AP92" s="43">
        <f>+AN92+AO92</f>
        <v>1</v>
      </c>
      <c r="AQ92" s="43">
        <v>0</v>
      </c>
      <c r="AR92" s="54"/>
    </row>
    <row r="93" spans="1:44" ht="15.75" customHeight="1" thickBot="1" x14ac:dyDescent="0.3">
      <c r="A93" s="46"/>
      <c r="C93" s="18"/>
      <c r="D93" s="47" t="s">
        <v>143</v>
      </c>
      <c r="E93" s="47"/>
      <c r="F93" s="47"/>
      <c r="G93" s="32" t="s">
        <v>177</v>
      </c>
      <c r="H93" s="48"/>
      <c r="I93" s="93">
        <v>7</v>
      </c>
      <c r="J93" s="93">
        <v>5</v>
      </c>
      <c r="K93" s="93">
        <v>2</v>
      </c>
      <c r="L93" s="144">
        <v>7</v>
      </c>
      <c r="M93" s="93">
        <v>0</v>
      </c>
      <c r="Q93" s="54"/>
      <c r="R93" s="54"/>
      <c r="S93" s="66">
        <v>9</v>
      </c>
      <c r="T93" s="41" t="s">
        <v>431</v>
      </c>
      <c r="Z93" s="43">
        <v>1</v>
      </c>
      <c r="AA93" s="43">
        <v>0</v>
      </c>
      <c r="AB93" s="43">
        <v>1</v>
      </c>
      <c r="AC93" s="43">
        <f t="shared" ref="AC93" si="33">+AA93+AB93</f>
        <v>1</v>
      </c>
      <c r="AD93" s="43">
        <v>0</v>
      </c>
      <c r="AF93" s="66">
        <v>6.5</v>
      </c>
      <c r="AG93" s="41" t="s">
        <v>171</v>
      </c>
      <c r="AM93" s="43">
        <v>5</v>
      </c>
      <c r="AN93" s="43">
        <v>1</v>
      </c>
      <c r="AO93" s="43">
        <v>0</v>
      </c>
      <c r="AP93" s="43">
        <f>+AN93+AO93</f>
        <v>1</v>
      </c>
      <c r="AQ93" s="43">
        <v>0</v>
      </c>
      <c r="AR93" s="54"/>
    </row>
    <row r="94" spans="1:44" ht="15.75" customHeight="1" thickBot="1" x14ac:dyDescent="0.3">
      <c r="A94" s="46"/>
      <c r="C94" s="18"/>
      <c r="D94" s="47" t="s">
        <v>112</v>
      </c>
      <c r="E94" s="47"/>
      <c r="F94" s="47"/>
      <c r="G94" s="32" t="s">
        <v>309</v>
      </c>
      <c r="H94" s="48"/>
      <c r="I94" s="93">
        <v>7</v>
      </c>
      <c r="J94" s="93">
        <v>4</v>
      </c>
      <c r="K94" s="93">
        <v>3</v>
      </c>
      <c r="L94" s="144">
        <v>7</v>
      </c>
      <c r="M94" s="93">
        <v>2</v>
      </c>
      <c r="Q94" s="54"/>
      <c r="R94" s="54"/>
      <c r="S94" s="66">
        <v>7</v>
      </c>
      <c r="T94" s="41" t="s">
        <v>303</v>
      </c>
      <c r="Z94" s="43">
        <v>2</v>
      </c>
      <c r="AA94" s="43">
        <v>0</v>
      </c>
      <c r="AB94" s="43">
        <v>1</v>
      </c>
      <c r="AC94" s="43">
        <f>+AA94+AB94</f>
        <v>1</v>
      </c>
      <c r="AD94" s="43">
        <v>0</v>
      </c>
      <c r="AF94" s="82"/>
      <c r="AG94" s="83" t="s">
        <v>164</v>
      </c>
      <c r="AH94" s="22"/>
      <c r="AI94" s="22"/>
      <c r="AJ94" s="22"/>
      <c r="AK94" s="22"/>
      <c r="AL94" s="22"/>
      <c r="AM94" s="68">
        <f>SUM(AM77:AM93)</f>
        <v>45</v>
      </c>
      <c r="AN94" s="68">
        <f>SUM(AN77:AN93)</f>
        <v>12</v>
      </c>
      <c r="AO94" s="68">
        <f>SUM(AO77:AO93)</f>
        <v>6</v>
      </c>
      <c r="AP94" s="68">
        <f>SUM(AP77:AP93)</f>
        <v>18</v>
      </c>
      <c r="AQ94" s="68">
        <f>SUM(AQ77:AQ93)</f>
        <v>8</v>
      </c>
      <c r="AR94" s="54"/>
    </row>
    <row r="95" spans="1:44" ht="15.75" customHeight="1" x14ac:dyDescent="0.25">
      <c r="A95" s="46"/>
      <c r="C95" s="18"/>
      <c r="D95" s="47" t="s">
        <v>43</v>
      </c>
      <c r="E95" s="47"/>
      <c r="F95" s="47"/>
      <c r="G95" s="32" t="s">
        <v>307</v>
      </c>
      <c r="H95" s="48"/>
      <c r="I95" s="93">
        <v>7</v>
      </c>
      <c r="J95" s="93">
        <v>2</v>
      </c>
      <c r="K95" s="93">
        <v>5</v>
      </c>
      <c r="L95" s="144">
        <v>7</v>
      </c>
      <c r="M95" s="93">
        <v>0</v>
      </c>
      <c r="Q95" s="54"/>
      <c r="R95" s="54"/>
      <c r="S95" s="82"/>
      <c r="T95" s="83" t="s">
        <v>164</v>
      </c>
      <c r="U95" s="22"/>
      <c r="V95" s="22"/>
      <c r="W95" s="22"/>
      <c r="X95" s="22"/>
      <c r="Y95" s="22"/>
      <c r="Z95" s="68">
        <f>SUM(Z77:Z94)</f>
        <v>33</v>
      </c>
      <c r="AA95" s="68">
        <f>SUM(AA77:AA94)</f>
        <v>5</v>
      </c>
      <c r="AB95" s="68">
        <f>SUM(AB77:AB94)</f>
        <v>11</v>
      </c>
      <c r="AC95" s="68">
        <f>SUM(AC77:AC94)</f>
        <v>16</v>
      </c>
      <c r="AD95" s="68">
        <f>SUM(AD77:AD94)</f>
        <v>4</v>
      </c>
      <c r="AR95" s="54"/>
    </row>
    <row r="96" spans="1:44" ht="15.75" customHeight="1" x14ac:dyDescent="0.25">
      <c r="A96" s="46"/>
      <c r="C96" s="18"/>
      <c r="D96" s="47" t="s">
        <v>188</v>
      </c>
      <c r="E96" s="47"/>
      <c r="F96" s="47"/>
      <c r="G96" s="32" t="s">
        <v>308</v>
      </c>
      <c r="H96" s="48"/>
      <c r="I96" s="93">
        <v>8</v>
      </c>
      <c r="J96" s="93">
        <v>1</v>
      </c>
      <c r="K96" s="93">
        <v>6</v>
      </c>
      <c r="L96" s="144">
        <v>7</v>
      </c>
      <c r="M96" s="93">
        <v>0</v>
      </c>
      <c r="Q96" s="54"/>
      <c r="R96" s="54"/>
      <c r="T96" s="76" t="s">
        <v>159</v>
      </c>
      <c r="Z96" s="58">
        <f>+Z95+AM94</f>
        <v>78</v>
      </c>
      <c r="AA96" s="58">
        <f>+AA95+AN94</f>
        <v>17</v>
      </c>
      <c r="AB96" s="58">
        <f>+AB95+AO94</f>
        <v>17</v>
      </c>
      <c r="AC96" s="58">
        <f>+AC95+AP94</f>
        <v>34</v>
      </c>
      <c r="AD96" s="58">
        <f>+AD95+AQ94</f>
        <v>12</v>
      </c>
      <c r="AR96" s="54"/>
    </row>
    <row r="97" spans="1:44" ht="15.75" customHeight="1" x14ac:dyDescent="0.25">
      <c r="A97" s="46"/>
      <c r="C97" s="18"/>
      <c r="D97" s="47" t="s">
        <v>81</v>
      </c>
      <c r="E97" s="47"/>
      <c r="F97" s="47"/>
      <c r="G97" s="32" t="s">
        <v>308</v>
      </c>
      <c r="H97" s="48"/>
      <c r="I97" s="93">
        <v>6</v>
      </c>
      <c r="J97" s="93">
        <v>0</v>
      </c>
      <c r="K97" s="93">
        <v>7</v>
      </c>
      <c r="L97" s="144">
        <v>7</v>
      </c>
      <c r="M97" s="93">
        <v>0</v>
      </c>
      <c r="Q97" s="54"/>
      <c r="R97" s="54"/>
      <c r="AR97" s="54"/>
    </row>
    <row r="98" spans="1:44" ht="15.75" customHeight="1" thickBot="1" x14ac:dyDescent="0.3">
      <c r="A98" s="46"/>
      <c r="C98" s="18"/>
      <c r="D98" s="47" t="s">
        <v>90</v>
      </c>
      <c r="E98" s="47"/>
      <c r="F98" s="47"/>
      <c r="G98" s="32" t="s">
        <v>177</v>
      </c>
      <c r="H98" s="48"/>
      <c r="I98" s="93">
        <v>7</v>
      </c>
      <c r="J98" s="93">
        <v>3</v>
      </c>
      <c r="K98" s="93">
        <v>3</v>
      </c>
      <c r="L98" s="144">
        <v>6</v>
      </c>
      <c r="M98" s="93">
        <v>0</v>
      </c>
      <c r="Q98" s="54"/>
      <c r="R98" s="54"/>
      <c r="S98" s="67" t="s">
        <v>310</v>
      </c>
      <c r="T98" s="67" t="s">
        <v>313</v>
      </c>
      <c r="U98" s="67"/>
      <c r="V98" s="128"/>
      <c r="W98" s="128"/>
      <c r="X98" s="128"/>
      <c r="Y98" s="128"/>
      <c r="Z98" s="128" t="s">
        <v>4</v>
      </c>
      <c r="AA98" s="128" t="s">
        <v>30</v>
      </c>
      <c r="AB98" s="128" t="s">
        <v>31</v>
      </c>
      <c r="AC98" s="128" t="s">
        <v>32</v>
      </c>
      <c r="AD98" s="128" t="s">
        <v>3</v>
      </c>
      <c r="AE98" s="1"/>
      <c r="AF98" s="67" t="s">
        <v>310</v>
      </c>
      <c r="AG98" s="67" t="s">
        <v>313</v>
      </c>
      <c r="AH98" s="67"/>
      <c r="AI98" s="128"/>
      <c r="AJ98" s="128"/>
      <c r="AK98" s="128"/>
      <c r="AL98" s="128"/>
      <c r="AM98" s="128" t="s">
        <v>4</v>
      </c>
      <c r="AN98" s="128" t="s">
        <v>30</v>
      </c>
      <c r="AO98" s="128" t="s">
        <v>31</v>
      </c>
      <c r="AP98" s="128" t="s">
        <v>32</v>
      </c>
      <c r="AQ98" s="128" t="s">
        <v>3</v>
      </c>
      <c r="AR98" s="54"/>
    </row>
    <row r="99" spans="1:44" ht="15.75" customHeight="1" x14ac:dyDescent="0.25">
      <c r="A99" s="46"/>
      <c r="C99" s="18"/>
      <c r="D99" s="47" t="s">
        <v>57</v>
      </c>
      <c r="E99" s="47"/>
      <c r="F99" s="47"/>
      <c r="G99" s="32" t="s">
        <v>179</v>
      </c>
      <c r="H99" s="48"/>
      <c r="I99" s="93">
        <v>8</v>
      </c>
      <c r="J99" s="93">
        <v>1</v>
      </c>
      <c r="K99" s="93">
        <v>5</v>
      </c>
      <c r="L99" s="144">
        <v>6</v>
      </c>
      <c r="M99" s="93">
        <v>0</v>
      </c>
      <c r="Q99" s="54"/>
      <c r="R99" s="54"/>
      <c r="S99" s="66">
        <v>8</v>
      </c>
      <c r="T99" s="41" t="s">
        <v>45</v>
      </c>
      <c r="Z99" s="43">
        <v>1</v>
      </c>
      <c r="AA99" s="43">
        <v>1</v>
      </c>
      <c r="AB99" s="43">
        <v>0</v>
      </c>
      <c r="AC99" s="43">
        <f>+AA99+AB99</f>
        <v>1</v>
      </c>
      <c r="AD99" s="43">
        <v>0</v>
      </c>
      <c r="AF99" s="66">
        <v>9.5</v>
      </c>
      <c r="AG99" s="41" t="s">
        <v>166</v>
      </c>
      <c r="AM99" s="43">
        <v>1</v>
      </c>
      <c r="AN99" s="43">
        <v>2</v>
      </c>
      <c r="AO99" s="43">
        <v>1</v>
      </c>
      <c r="AP99" s="43">
        <f>+AN99+AO99</f>
        <v>3</v>
      </c>
      <c r="AQ99" s="43">
        <v>0</v>
      </c>
      <c r="AR99" s="54"/>
    </row>
    <row r="100" spans="1:44" ht="15.75" customHeight="1" x14ac:dyDescent="0.25">
      <c r="A100" s="46"/>
      <c r="C100" s="18"/>
      <c r="D100" s="47" t="s">
        <v>154</v>
      </c>
      <c r="E100" s="47"/>
      <c r="F100" s="47"/>
      <c r="G100" s="32" t="s">
        <v>309</v>
      </c>
      <c r="H100" s="48"/>
      <c r="I100" s="93">
        <v>8</v>
      </c>
      <c r="J100" s="93">
        <v>0</v>
      </c>
      <c r="K100" s="93">
        <v>6</v>
      </c>
      <c r="L100" s="144">
        <v>6</v>
      </c>
      <c r="M100" s="93">
        <v>0</v>
      </c>
      <c r="Q100" s="54"/>
      <c r="R100" s="54"/>
      <c r="S100" s="66">
        <v>6.5</v>
      </c>
      <c r="T100" s="41" t="s">
        <v>82</v>
      </c>
      <c r="Z100" s="43">
        <v>1</v>
      </c>
      <c r="AA100" s="43">
        <v>0</v>
      </c>
      <c r="AB100" s="43">
        <v>0</v>
      </c>
      <c r="AC100" s="43">
        <f>+AA100+AB100</f>
        <v>0</v>
      </c>
      <c r="AD100" s="43">
        <v>0</v>
      </c>
      <c r="AF100" s="66">
        <v>6.5</v>
      </c>
      <c r="AG100" s="41" t="s">
        <v>83</v>
      </c>
      <c r="AM100" s="43">
        <v>1</v>
      </c>
      <c r="AN100" s="43">
        <v>0</v>
      </c>
      <c r="AO100" s="43">
        <v>1</v>
      </c>
      <c r="AP100" s="43">
        <f>+AN100+AO100</f>
        <v>1</v>
      </c>
      <c r="AQ100" s="43">
        <v>0</v>
      </c>
      <c r="AR100" s="54"/>
    </row>
    <row r="101" spans="1:44" ht="15.75" customHeight="1" x14ac:dyDescent="0.25">
      <c r="A101" s="46"/>
      <c r="C101" s="18"/>
      <c r="D101" s="47"/>
      <c r="E101" s="47"/>
      <c r="F101" s="47"/>
      <c r="G101" s="47"/>
      <c r="I101" s="48"/>
      <c r="J101" s="48"/>
      <c r="K101" s="48"/>
      <c r="L101" s="43"/>
      <c r="M101" s="48"/>
      <c r="Q101" s="54"/>
      <c r="R101" s="54"/>
      <c r="S101" s="66">
        <v>7.5</v>
      </c>
      <c r="T101" s="41" t="s">
        <v>115</v>
      </c>
      <c r="Z101" s="43">
        <v>2</v>
      </c>
      <c r="AA101" s="43">
        <v>0</v>
      </c>
      <c r="AB101" s="43">
        <v>0</v>
      </c>
      <c r="AC101" s="43">
        <f>+AA101+AB101</f>
        <v>0</v>
      </c>
      <c r="AD101" s="43">
        <v>0</v>
      </c>
      <c r="AF101" s="66">
        <v>6</v>
      </c>
      <c r="AG101" s="41" t="s">
        <v>97</v>
      </c>
      <c r="AM101" s="43">
        <v>4</v>
      </c>
      <c r="AN101" s="43">
        <v>0</v>
      </c>
      <c r="AO101" s="43">
        <v>0</v>
      </c>
      <c r="AP101" s="43">
        <f>+AN101+AO101</f>
        <v>0</v>
      </c>
      <c r="AQ101" s="43">
        <v>2</v>
      </c>
      <c r="AR101" s="54"/>
    </row>
    <row r="102" spans="1:44" ht="15.75" customHeight="1" thickBot="1" x14ac:dyDescent="0.3">
      <c r="A102" s="46"/>
      <c r="C102" s="18"/>
      <c r="Q102" s="54"/>
      <c r="R102" s="54"/>
      <c r="S102" s="66">
        <v>6.5</v>
      </c>
      <c r="T102" s="41" t="s">
        <v>75</v>
      </c>
      <c r="Z102" s="43">
        <v>1</v>
      </c>
      <c r="AA102" s="43">
        <v>1</v>
      </c>
      <c r="AB102" s="43">
        <v>1</v>
      </c>
      <c r="AC102" s="43">
        <f>+AA102+AB102</f>
        <v>2</v>
      </c>
      <c r="AD102" s="43">
        <v>0</v>
      </c>
      <c r="AF102" s="66">
        <v>6.5</v>
      </c>
      <c r="AG102" s="41" t="s">
        <v>119</v>
      </c>
      <c r="AM102" s="43">
        <v>2</v>
      </c>
      <c r="AN102" s="43">
        <v>0</v>
      </c>
      <c r="AO102" s="43">
        <v>0</v>
      </c>
      <c r="AP102" s="43">
        <f>+AN102+AO102</f>
        <v>0</v>
      </c>
      <c r="AQ102" s="43">
        <v>0</v>
      </c>
      <c r="AR102" s="54"/>
    </row>
    <row r="103" spans="1:44" ht="15.75" customHeight="1" thickBot="1" x14ac:dyDescent="0.3">
      <c r="A103" s="46"/>
      <c r="C103" s="18"/>
      <c r="D103" s="14" t="s">
        <v>147</v>
      </c>
      <c r="E103" s="14"/>
      <c r="F103" s="14"/>
      <c r="G103" s="16" t="s">
        <v>2</v>
      </c>
      <c r="H103" s="16"/>
      <c r="I103" s="16" t="s">
        <v>4</v>
      </c>
      <c r="J103" s="16" t="s">
        <v>30</v>
      </c>
      <c r="K103" s="16" t="s">
        <v>31</v>
      </c>
      <c r="L103" s="16" t="s">
        <v>32</v>
      </c>
      <c r="M103" s="143" t="s">
        <v>3</v>
      </c>
      <c r="Q103" s="54"/>
      <c r="R103" s="54"/>
      <c r="S103" s="82"/>
      <c r="T103" s="83" t="s">
        <v>164</v>
      </c>
      <c r="U103" s="22"/>
      <c r="V103" s="22"/>
      <c r="W103" s="22"/>
      <c r="X103" s="22"/>
      <c r="Y103" s="22"/>
      <c r="Z103" s="68">
        <f>SUM(Z99:Z102)</f>
        <v>5</v>
      </c>
      <c r="AA103" s="68">
        <f>SUM(AA99:AA102)</f>
        <v>2</v>
      </c>
      <c r="AB103" s="68">
        <f>SUM(AB99:AB102)</f>
        <v>1</v>
      </c>
      <c r="AC103" s="68">
        <f>SUM(AC99:AC102)</f>
        <v>3</v>
      </c>
      <c r="AD103" s="68">
        <f>SUM(AD99:AD102)</f>
        <v>0</v>
      </c>
      <c r="AF103" s="82"/>
      <c r="AG103" s="83" t="s">
        <v>164</v>
      </c>
      <c r="AH103" s="22"/>
      <c r="AI103" s="22"/>
      <c r="AJ103" s="22"/>
      <c r="AK103" s="22"/>
      <c r="AL103" s="22"/>
      <c r="AM103" s="68">
        <f>SUM(AM99:AM102)</f>
        <v>8</v>
      </c>
      <c r="AN103" s="68">
        <f t="shared" ref="AN103:AQ103" si="34">SUM(AN99:AN102)</f>
        <v>2</v>
      </c>
      <c r="AO103" s="68">
        <f t="shared" si="34"/>
        <v>2</v>
      </c>
      <c r="AP103" s="68">
        <f t="shared" si="34"/>
        <v>4</v>
      </c>
      <c r="AQ103" s="68">
        <f t="shared" si="34"/>
        <v>2</v>
      </c>
      <c r="AR103" s="54"/>
    </row>
    <row r="104" spans="1:44" ht="15.75" customHeight="1" x14ac:dyDescent="0.25">
      <c r="A104" s="46"/>
      <c r="C104" s="18"/>
      <c r="D104" s="47" t="s">
        <v>46</v>
      </c>
      <c r="E104" s="47"/>
      <c r="F104" s="47"/>
      <c r="G104" s="32" t="s">
        <v>177</v>
      </c>
      <c r="H104" s="48"/>
      <c r="I104" s="93">
        <v>8</v>
      </c>
      <c r="J104" s="93">
        <v>0</v>
      </c>
      <c r="K104" s="93">
        <v>1</v>
      </c>
      <c r="L104" s="58">
        <v>1</v>
      </c>
      <c r="M104" s="144">
        <v>6</v>
      </c>
      <c r="Q104" s="54"/>
      <c r="R104" s="54"/>
      <c r="T104" s="76" t="s">
        <v>160</v>
      </c>
      <c r="U104" s="86"/>
      <c r="V104" s="86"/>
      <c r="W104" s="86"/>
      <c r="X104" s="86"/>
      <c r="Y104" s="86"/>
      <c r="Z104" s="58">
        <f>+Z103+AM103</f>
        <v>13</v>
      </c>
      <c r="AA104" s="58">
        <f>+AA103+AN103</f>
        <v>4</v>
      </c>
      <c r="AB104" s="58">
        <f>+AB103+AO103</f>
        <v>3</v>
      </c>
      <c r="AC104" s="58">
        <f>+AC103+AP103</f>
        <v>7</v>
      </c>
      <c r="AD104" s="58">
        <f>+AD103+AQ103</f>
        <v>2</v>
      </c>
      <c r="AF104" s="66"/>
      <c r="AG104" s="41"/>
      <c r="AM104" s="43"/>
      <c r="AN104" s="43"/>
      <c r="AO104" s="43"/>
      <c r="AP104" s="43"/>
      <c r="AQ104" s="43"/>
      <c r="AR104" s="54"/>
    </row>
    <row r="105" spans="1:44" ht="15.75" customHeight="1" x14ac:dyDescent="0.25">
      <c r="A105" s="46"/>
      <c r="C105" s="18"/>
      <c r="D105" s="47" t="s">
        <v>71</v>
      </c>
      <c r="E105" s="47"/>
      <c r="F105" s="47"/>
      <c r="G105" s="32" t="s">
        <v>17</v>
      </c>
      <c r="H105" s="48"/>
      <c r="I105" s="93">
        <v>7</v>
      </c>
      <c r="J105" s="93">
        <v>9</v>
      </c>
      <c r="K105" s="93">
        <v>2</v>
      </c>
      <c r="L105" s="58">
        <v>11</v>
      </c>
      <c r="M105" s="144">
        <v>4</v>
      </c>
      <c r="Q105" s="54"/>
      <c r="R105" s="54"/>
      <c r="S105" s="66"/>
      <c r="T105" s="41"/>
      <c r="Z105" s="43"/>
      <c r="AA105" s="43"/>
      <c r="AB105" s="43"/>
      <c r="AC105" s="43"/>
      <c r="AD105" s="43"/>
      <c r="AF105" s="66"/>
      <c r="AG105" s="41"/>
      <c r="AM105" s="43"/>
      <c r="AN105" s="43"/>
      <c r="AO105" s="43"/>
      <c r="AP105" s="43"/>
      <c r="AQ105" s="43"/>
      <c r="AR105" s="54"/>
    </row>
    <row r="106" spans="1:44" ht="15.75" customHeight="1" x14ac:dyDescent="0.25">
      <c r="A106" s="46"/>
      <c r="C106" s="18"/>
      <c r="D106" s="47" t="s">
        <v>111</v>
      </c>
      <c r="E106" s="47"/>
      <c r="F106" s="47"/>
      <c r="G106" s="32" t="s">
        <v>179</v>
      </c>
      <c r="H106" s="48"/>
      <c r="I106" s="93">
        <v>7</v>
      </c>
      <c r="J106" s="93">
        <v>0</v>
      </c>
      <c r="K106" s="93">
        <v>2</v>
      </c>
      <c r="L106" s="58">
        <v>2</v>
      </c>
      <c r="M106" s="144">
        <v>4</v>
      </c>
      <c r="Q106" s="54"/>
      <c r="R106" s="54"/>
      <c r="S106" s="66"/>
      <c r="T106" s="41" t="s">
        <v>159</v>
      </c>
      <c r="U106" s="18"/>
      <c r="V106" s="18"/>
      <c r="W106" s="18"/>
      <c r="X106" s="18"/>
      <c r="Y106" s="18"/>
      <c r="Z106" s="43">
        <f>+Z96+Z104</f>
        <v>91</v>
      </c>
      <c r="AA106" s="43">
        <f>+AA96+AA104</f>
        <v>21</v>
      </c>
      <c r="AB106" s="43">
        <f>+AB96+AB104</f>
        <v>20</v>
      </c>
      <c r="AC106" s="43">
        <f>+AC96+AC104</f>
        <v>41</v>
      </c>
      <c r="AD106" s="43">
        <f>+AD96+AD104</f>
        <v>14</v>
      </c>
      <c r="AF106" s="66"/>
      <c r="AG106" s="41"/>
      <c r="AM106" s="43"/>
      <c r="AN106" s="43"/>
      <c r="AO106" s="43"/>
      <c r="AP106" s="43"/>
      <c r="AQ106" s="43"/>
      <c r="AR106" s="54"/>
    </row>
    <row r="107" spans="1:44" ht="15.75" customHeight="1" x14ac:dyDescent="0.25">
      <c r="A107" s="46"/>
      <c r="C107" s="18"/>
      <c r="D107" s="47" t="s">
        <v>153</v>
      </c>
      <c r="E107" s="47"/>
      <c r="F107" s="47"/>
      <c r="G107" s="32" t="s">
        <v>17</v>
      </c>
      <c r="H107" s="48"/>
      <c r="I107" s="93">
        <v>7</v>
      </c>
      <c r="J107" s="93">
        <v>0</v>
      </c>
      <c r="K107" s="93">
        <v>2</v>
      </c>
      <c r="L107" s="58">
        <v>2</v>
      </c>
      <c r="M107" s="144">
        <v>4</v>
      </c>
      <c r="Q107" s="54"/>
      <c r="R107" s="54"/>
      <c r="S107" s="66"/>
      <c r="T107" s="41" t="s">
        <v>144</v>
      </c>
      <c r="U107" s="18"/>
      <c r="V107" s="18"/>
      <c r="W107" s="18"/>
      <c r="X107" s="18"/>
      <c r="Y107" s="18"/>
      <c r="Z107" s="43">
        <f>+Z15+Z27+Z39+Z51+AM15+AM27+AM39+AM51</f>
        <v>91</v>
      </c>
      <c r="AA107" s="43">
        <f>+AA15+AA27+AA39+AA51+AN15+AN27+AN39+AN51</f>
        <v>21</v>
      </c>
      <c r="AB107" s="43">
        <f>+AB15+AB27+AB39+AB51+AO15+AO27+AO39+AO51</f>
        <v>20</v>
      </c>
      <c r="AC107" s="43">
        <f>+AC15+AC27+AC39+AC51+AP15+AP27+AP39+AP51</f>
        <v>41</v>
      </c>
      <c r="AD107" s="43">
        <f>+AD15+AD27+AD39+AD51+AQ15+AQ27+AQ39+AQ51</f>
        <v>14</v>
      </c>
      <c r="AR107" s="54"/>
    </row>
    <row r="108" spans="1:44" ht="15.75" customHeight="1" x14ac:dyDescent="0.25">
      <c r="A108" s="46"/>
      <c r="C108" s="18"/>
      <c r="D108" s="47" t="s">
        <v>165</v>
      </c>
      <c r="E108" s="47"/>
      <c r="F108" s="47"/>
      <c r="G108" s="32" t="s">
        <v>308</v>
      </c>
      <c r="H108" s="48"/>
      <c r="I108" s="93">
        <v>8</v>
      </c>
      <c r="J108" s="93">
        <v>11</v>
      </c>
      <c r="K108" s="93">
        <v>5</v>
      </c>
      <c r="L108" s="58">
        <v>16</v>
      </c>
      <c r="M108" s="144">
        <v>4</v>
      </c>
      <c r="Q108" s="54"/>
      <c r="R108" s="54"/>
      <c r="AR108" s="54"/>
    </row>
    <row r="109" spans="1:44" ht="15.75" customHeight="1" x14ac:dyDescent="0.25">
      <c r="A109" s="46"/>
      <c r="C109" s="18"/>
      <c r="D109" s="47" t="s">
        <v>55</v>
      </c>
      <c r="E109" s="47"/>
      <c r="F109" s="47"/>
      <c r="G109" s="32" t="s">
        <v>21</v>
      </c>
      <c r="H109" s="48"/>
      <c r="I109" s="93">
        <v>8</v>
      </c>
      <c r="J109" s="93">
        <v>2</v>
      </c>
      <c r="K109" s="93">
        <v>1</v>
      </c>
      <c r="L109" s="58">
        <v>3</v>
      </c>
      <c r="M109" s="144">
        <v>4</v>
      </c>
      <c r="Q109" s="54"/>
      <c r="R109" s="54"/>
      <c r="AR109" s="54"/>
    </row>
    <row r="110" spans="1:44" ht="15.75" customHeight="1" x14ac:dyDescent="0.25">
      <c r="A110" s="46"/>
      <c r="C110" s="18"/>
      <c r="D110" s="47" t="s">
        <v>133</v>
      </c>
      <c r="E110" s="47"/>
      <c r="F110" s="47"/>
      <c r="G110" s="32" t="s">
        <v>306</v>
      </c>
      <c r="H110" s="48"/>
      <c r="I110" s="93">
        <v>5</v>
      </c>
      <c r="J110" s="93">
        <v>1</v>
      </c>
      <c r="K110" s="93">
        <v>3</v>
      </c>
      <c r="L110" s="58">
        <v>4</v>
      </c>
      <c r="M110" s="144">
        <v>2</v>
      </c>
      <c r="Q110" s="54"/>
      <c r="R110" s="54"/>
      <c r="AR110" s="54"/>
    </row>
    <row r="111" spans="1:44" ht="15.75" customHeight="1" x14ac:dyDescent="0.25">
      <c r="A111" s="46"/>
      <c r="C111" s="18"/>
      <c r="D111" s="47" t="s">
        <v>137</v>
      </c>
      <c r="E111" s="47"/>
      <c r="F111" s="47"/>
      <c r="G111" s="32" t="s">
        <v>307</v>
      </c>
      <c r="H111" s="48"/>
      <c r="I111" s="93">
        <v>6</v>
      </c>
      <c r="J111" s="93">
        <v>2</v>
      </c>
      <c r="K111" s="93">
        <v>3</v>
      </c>
      <c r="L111" s="58">
        <v>5</v>
      </c>
      <c r="M111" s="144">
        <v>2</v>
      </c>
      <c r="Q111" s="54"/>
      <c r="R111" s="54"/>
      <c r="AP111" s="43"/>
      <c r="AQ111" s="43"/>
      <c r="AR111" s="54"/>
    </row>
    <row r="112" spans="1:44" ht="15.75" customHeight="1" thickBot="1" x14ac:dyDescent="0.3">
      <c r="A112" s="46"/>
      <c r="D112" s="47" t="s">
        <v>162</v>
      </c>
      <c r="E112" s="47"/>
      <c r="F112" s="47"/>
      <c r="G112" s="32" t="s">
        <v>309</v>
      </c>
      <c r="H112" s="48"/>
      <c r="I112" s="93">
        <v>6</v>
      </c>
      <c r="J112" s="93">
        <v>0</v>
      </c>
      <c r="K112" s="93">
        <v>3</v>
      </c>
      <c r="L112" s="58">
        <v>3</v>
      </c>
      <c r="M112" s="144">
        <v>2</v>
      </c>
      <c r="Q112" s="54"/>
      <c r="R112" s="54"/>
      <c r="S112" s="67" t="s">
        <v>310</v>
      </c>
      <c r="T112" s="67" t="s">
        <v>314</v>
      </c>
      <c r="U112" s="67"/>
      <c r="V112" s="67"/>
      <c r="W112" s="67"/>
      <c r="X112" s="67"/>
      <c r="Y112" s="67"/>
      <c r="Z112" s="67"/>
      <c r="AA112" s="128" t="s">
        <v>4</v>
      </c>
      <c r="AB112" s="128" t="s">
        <v>8</v>
      </c>
      <c r="AC112" s="128" t="s">
        <v>9</v>
      </c>
      <c r="AD112" s="128" t="s">
        <v>10</v>
      </c>
      <c r="AE112" s="414" t="s">
        <v>129</v>
      </c>
      <c r="AF112" s="414"/>
      <c r="AG112" s="128" t="s">
        <v>3</v>
      </c>
      <c r="AH112" s="128" t="s">
        <v>130</v>
      </c>
      <c r="AI112" s="128" t="s">
        <v>5</v>
      </c>
      <c r="AJ112" s="128" t="s">
        <v>7</v>
      </c>
      <c r="AK112" s="128" t="s">
        <v>6</v>
      </c>
      <c r="AL112" s="128" t="s">
        <v>131</v>
      </c>
      <c r="AP112" s="43"/>
      <c r="AQ112" s="43"/>
      <c r="AR112" s="54"/>
    </row>
    <row r="113" spans="1:44" ht="15.75" customHeight="1" x14ac:dyDescent="0.25">
      <c r="A113" s="46"/>
      <c r="D113" s="47" t="s">
        <v>148</v>
      </c>
      <c r="E113" s="47"/>
      <c r="F113" s="47"/>
      <c r="G113" s="32" t="s">
        <v>21</v>
      </c>
      <c r="H113" s="48"/>
      <c r="I113" s="93">
        <v>6</v>
      </c>
      <c r="J113" s="93">
        <v>0</v>
      </c>
      <c r="K113" s="93">
        <v>1</v>
      </c>
      <c r="L113" s="58">
        <v>1</v>
      </c>
      <c r="M113" s="144">
        <v>2</v>
      </c>
      <c r="Q113" s="54"/>
      <c r="R113" s="54"/>
      <c r="S113" s="118">
        <v>7.5</v>
      </c>
      <c r="T113" s="76" t="s">
        <v>327</v>
      </c>
      <c r="U113" s="76"/>
      <c r="V113" s="76"/>
      <c r="W113" s="76"/>
      <c r="X113" s="119"/>
      <c r="Y113" s="76"/>
      <c r="Z113" s="58"/>
      <c r="AA113" s="58">
        <v>1</v>
      </c>
      <c r="AB113" s="58">
        <v>1</v>
      </c>
      <c r="AC113" s="58">
        <v>0</v>
      </c>
      <c r="AD113" s="58">
        <v>0</v>
      </c>
      <c r="AE113" s="411">
        <f>(2*AB113+AD113)/(2*AA113)</f>
        <v>1</v>
      </c>
      <c r="AF113" s="411"/>
      <c r="AG113" s="58">
        <v>0</v>
      </c>
      <c r="AH113" s="58">
        <v>0</v>
      </c>
      <c r="AI113" s="58">
        <v>1</v>
      </c>
      <c r="AJ113" s="58">
        <v>0</v>
      </c>
      <c r="AK113" s="58">
        <v>0</v>
      </c>
      <c r="AL113" s="120">
        <f>+AI113/AA113</f>
        <v>1</v>
      </c>
      <c r="AR113" s="54"/>
    </row>
    <row r="114" spans="1:44" ht="15.75" customHeight="1" x14ac:dyDescent="0.25">
      <c r="A114" s="46"/>
      <c r="D114" s="47" t="s">
        <v>138</v>
      </c>
      <c r="E114" s="47"/>
      <c r="F114" s="47"/>
      <c r="G114" s="32" t="s">
        <v>17</v>
      </c>
      <c r="H114" s="48"/>
      <c r="I114" s="93">
        <v>6</v>
      </c>
      <c r="J114" s="93">
        <v>0</v>
      </c>
      <c r="K114" s="93">
        <v>0</v>
      </c>
      <c r="L114" s="58">
        <v>0</v>
      </c>
      <c r="M114" s="144">
        <v>2</v>
      </c>
      <c r="Q114" s="54"/>
      <c r="R114" s="54"/>
      <c r="S114" s="118">
        <v>6.5</v>
      </c>
      <c r="T114" s="76" t="s">
        <v>251</v>
      </c>
      <c r="U114" s="76"/>
      <c r="V114" s="76"/>
      <c r="W114" s="76"/>
      <c r="X114" s="119"/>
      <c r="Y114" s="76"/>
      <c r="Z114" s="58"/>
      <c r="AA114" s="58">
        <v>1</v>
      </c>
      <c r="AB114" s="58">
        <v>0</v>
      </c>
      <c r="AC114" s="58">
        <v>0</v>
      </c>
      <c r="AD114" s="58">
        <v>1</v>
      </c>
      <c r="AE114" s="411">
        <f>(2*AB114+AD114)/(2*AA114)</f>
        <v>0.5</v>
      </c>
      <c r="AF114" s="411"/>
      <c r="AG114" s="58">
        <v>0</v>
      </c>
      <c r="AH114" s="58">
        <v>0</v>
      </c>
      <c r="AI114" s="58">
        <v>3</v>
      </c>
      <c r="AJ114" s="58">
        <v>0</v>
      </c>
      <c r="AK114" s="58">
        <v>0</v>
      </c>
      <c r="AL114" s="120">
        <f>+AI114/AA114</f>
        <v>3</v>
      </c>
      <c r="AR114" s="54"/>
    </row>
    <row r="115" spans="1:44" ht="15.75" customHeight="1" x14ac:dyDescent="0.25">
      <c r="A115" s="46"/>
      <c r="D115" s="47" t="s">
        <v>73</v>
      </c>
      <c r="E115" s="47"/>
      <c r="F115" s="47"/>
      <c r="G115" s="32" t="s">
        <v>307</v>
      </c>
      <c r="H115" s="48"/>
      <c r="I115" s="93">
        <v>7</v>
      </c>
      <c r="J115" s="93">
        <v>6</v>
      </c>
      <c r="K115" s="93">
        <v>4</v>
      </c>
      <c r="L115" s="58">
        <v>10</v>
      </c>
      <c r="M115" s="144">
        <v>2</v>
      </c>
      <c r="Q115" s="54"/>
      <c r="R115" s="54"/>
      <c r="S115" s="118">
        <v>7.5</v>
      </c>
      <c r="T115" s="76" t="s">
        <v>16</v>
      </c>
      <c r="U115" s="76"/>
      <c r="V115" s="76"/>
      <c r="W115" s="76"/>
      <c r="X115" s="119"/>
      <c r="Y115" s="76"/>
      <c r="Z115" s="58"/>
      <c r="AA115" s="58">
        <v>1</v>
      </c>
      <c r="AB115" s="58">
        <v>1</v>
      </c>
      <c r="AC115" s="58">
        <v>0</v>
      </c>
      <c r="AD115" s="58">
        <v>0</v>
      </c>
      <c r="AE115" s="411">
        <f>(2*AB115+AD115)/(2*AA115)</f>
        <v>1</v>
      </c>
      <c r="AF115" s="411"/>
      <c r="AG115" s="58">
        <v>0</v>
      </c>
      <c r="AH115" s="58">
        <v>0</v>
      </c>
      <c r="AI115" s="58">
        <v>1</v>
      </c>
      <c r="AJ115" s="58">
        <v>0</v>
      </c>
      <c r="AK115" s="58">
        <v>0</v>
      </c>
      <c r="AL115" s="120">
        <f>+AI115/AA115</f>
        <v>1</v>
      </c>
      <c r="AR115" s="54"/>
    </row>
    <row r="116" spans="1:44" ht="15.75" customHeight="1" thickBot="1" x14ac:dyDescent="0.3">
      <c r="A116" s="46"/>
      <c r="D116" s="47" t="s">
        <v>112</v>
      </c>
      <c r="E116" s="47"/>
      <c r="F116" s="47"/>
      <c r="G116" s="32" t="s">
        <v>309</v>
      </c>
      <c r="H116" s="48"/>
      <c r="I116" s="93">
        <v>7</v>
      </c>
      <c r="J116" s="93">
        <v>4</v>
      </c>
      <c r="K116" s="93">
        <v>3</v>
      </c>
      <c r="L116" s="58">
        <v>7</v>
      </c>
      <c r="M116" s="144">
        <v>2</v>
      </c>
      <c r="Q116" s="54"/>
      <c r="R116" s="54"/>
      <c r="S116" s="118">
        <v>7.5</v>
      </c>
      <c r="T116" s="76" t="s">
        <v>127</v>
      </c>
      <c r="U116" s="76"/>
      <c r="V116" s="76"/>
      <c r="W116" s="76"/>
      <c r="X116" s="119"/>
      <c r="Y116" s="76"/>
      <c r="Z116" s="58"/>
      <c r="AA116" s="58">
        <v>1</v>
      </c>
      <c r="AB116" s="58">
        <v>0</v>
      </c>
      <c r="AC116" s="58">
        <v>1</v>
      </c>
      <c r="AD116" s="58">
        <v>0</v>
      </c>
      <c r="AE116" s="411">
        <f>(2*AB116+AD116)/(2*AA116)</f>
        <v>0</v>
      </c>
      <c r="AF116" s="411"/>
      <c r="AG116" s="58">
        <v>0</v>
      </c>
      <c r="AH116" s="58">
        <v>0</v>
      </c>
      <c r="AI116" s="58">
        <v>3</v>
      </c>
      <c r="AJ116" s="58">
        <v>0</v>
      </c>
      <c r="AK116" s="58">
        <v>0</v>
      </c>
      <c r="AL116" s="120">
        <f>+AI116/AA116</f>
        <v>3</v>
      </c>
      <c r="AR116" s="54"/>
    </row>
    <row r="117" spans="1:44" ht="15.75" customHeight="1" x14ac:dyDescent="0.25">
      <c r="A117" s="46"/>
      <c r="D117" s="47" t="s">
        <v>99</v>
      </c>
      <c r="E117" s="47"/>
      <c r="F117" s="47"/>
      <c r="G117" s="32" t="s">
        <v>306</v>
      </c>
      <c r="H117" s="48"/>
      <c r="I117" s="93">
        <v>7</v>
      </c>
      <c r="J117" s="93">
        <v>3</v>
      </c>
      <c r="K117" s="93">
        <v>2</v>
      </c>
      <c r="L117" s="58">
        <v>5</v>
      </c>
      <c r="M117" s="144">
        <v>2</v>
      </c>
      <c r="Q117" s="54"/>
      <c r="R117" s="54"/>
      <c r="S117" s="82"/>
      <c r="T117" s="84"/>
      <c r="U117" s="83" t="s">
        <v>27</v>
      </c>
      <c r="V117" s="84"/>
      <c r="W117" s="84"/>
      <c r="X117" s="84"/>
      <c r="Y117" s="83"/>
      <c r="Z117" s="68"/>
      <c r="AA117" s="68">
        <f>SUM(AA113:AA116)</f>
        <v>4</v>
      </c>
      <c r="AB117" s="68">
        <f>SUM(AB113:AB116)</f>
        <v>2</v>
      </c>
      <c r="AC117" s="68">
        <f>SUM(AC113:AC116)</f>
        <v>1</v>
      </c>
      <c r="AD117" s="68">
        <f>SUM(AD113:AD116)</f>
        <v>1</v>
      </c>
      <c r="AE117" s="413">
        <f>(2*AB117+AD117)/(2*AA117)</f>
        <v>0.625</v>
      </c>
      <c r="AF117" s="413"/>
      <c r="AG117" s="68">
        <f>SUM(AG113:AG116)</f>
        <v>0</v>
      </c>
      <c r="AH117" s="68">
        <f>SUM(AH113:AH116)</f>
        <v>0</v>
      </c>
      <c r="AI117" s="68">
        <f>SUM(AI113:AI116)</f>
        <v>8</v>
      </c>
      <c r="AJ117" s="68">
        <f>SUM(AJ113:AJ116)</f>
        <v>0</v>
      </c>
      <c r="AK117" s="68">
        <f>SUM(AK113:AK116)</f>
        <v>0</v>
      </c>
      <c r="AL117" s="85">
        <f>+AI117/AA117</f>
        <v>2</v>
      </c>
      <c r="AR117" s="54"/>
    </row>
    <row r="118" spans="1:44" ht="15.75" customHeight="1" x14ac:dyDescent="0.25">
      <c r="A118" s="46"/>
      <c r="D118" s="47" t="s">
        <v>61</v>
      </c>
      <c r="E118" s="47"/>
      <c r="F118" s="47"/>
      <c r="G118" s="32" t="s">
        <v>309</v>
      </c>
      <c r="H118" s="48"/>
      <c r="I118" s="93">
        <v>7</v>
      </c>
      <c r="J118" s="93">
        <v>0</v>
      </c>
      <c r="K118" s="93">
        <v>3</v>
      </c>
      <c r="L118" s="58">
        <v>3</v>
      </c>
      <c r="M118" s="144">
        <v>2</v>
      </c>
      <c r="Q118" s="54"/>
      <c r="R118" s="54"/>
      <c r="AR118" s="54"/>
    </row>
    <row r="119" spans="1:44" ht="15.75" customHeight="1" x14ac:dyDescent="0.25">
      <c r="A119" s="46"/>
      <c r="D119" s="47" t="s">
        <v>20</v>
      </c>
      <c r="E119" s="47"/>
      <c r="F119" s="47"/>
      <c r="G119" s="32" t="s">
        <v>179</v>
      </c>
      <c r="H119" s="48"/>
      <c r="I119" s="93">
        <v>7</v>
      </c>
      <c r="J119" s="93">
        <v>0</v>
      </c>
      <c r="K119" s="93">
        <v>2</v>
      </c>
      <c r="L119" s="58">
        <v>2</v>
      </c>
      <c r="M119" s="144">
        <v>2</v>
      </c>
      <c r="Q119" s="54"/>
      <c r="R119" s="54"/>
      <c r="AR119" s="54"/>
    </row>
    <row r="120" spans="1:44" ht="15.75" customHeight="1" x14ac:dyDescent="0.25">
      <c r="A120" s="46"/>
      <c r="D120" s="47" t="s">
        <v>62</v>
      </c>
      <c r="E120" s="47"/>
      <c r="F120" s="47"/>
      <c r="G120" s="32" t="s">
        <v>308</v>
      </c>
      <c r="H120" s="48"/>
      <c r="I120" s="93">
        <v>7</v>
      </c>
      <c r="J120" s="93">
        <v>0</v>
      </c>
      <c r="K120" s="93">
        <v>1</v>
      </c>
      <c r="L120" s="58">
        <v>1</v>
      </c>
      <c r="M120" s="144">
        <v>2</v>
      </c>
      <c r="Q120" s="54"/>
      <c r="R120" s="54"/>
      <c r="AR120" s="54"/>
    </row>
    <row r="121" spans="1:44" ht="15.75" customHeight="1" x14ac:dyDescent="0.25">
      <c r="A121" s="46"/>
      <c r="D121" s="47" t="s">
        <v>82</v>
      </c>
      <c r="E121" s="47"/>
      <c r="F121" s="47"/>
      <c r="G121" s="32" t="s">
        <v>17</v>
      </c>
      <c r="H121" s="48"/>
      <c r="I121" s="93">
        <v>7</v>
      </c>
      <c r="J121" s="93">
        <v>0</v>
      </c>
      <c r="K121" s="93">
        <v>0</v>
      </c>
      <c r="L121" s="58">
        <v>0</v>
      </c>
      <c r="M121" s="144">
        <v>2</v>
      </c>
      <c r="Q121" s="54"/>
      <c r="R121" s="54"/>
      <c r="AR121" s="54"/>
    </row>
    <row r="122" spans="1:44" ht="15.75" customHeight="1" x14ac:dyDescent="0.25">
      <c r="A122" s="46"/>
      <c r="D122" s="47" t="s">
        <v>158</v>
      </c>
      <c r="E122" s="47"/>
      <c r="F122" s="47"/>
      <c r="G122" s="32" t="s">
        <v>179</v>
      </c>
      <c r="H122" s="48"/>
      <c r="I122" s="93">
        <v>8</v>
      </c>
      <c r="J122" s="93">
        <v>11</v>
      </c>
      <c r="K122" s="93">
        <v>1</v>
      </c>
      <c r="L122" s="58">
        <v>12</v>
      </c>
      <c r="M122" s="144">
        <v>2</v>
      </c>
      <c r="Q122" s="54"/>
      <c r="R122" s="54"/>
      <c r="AR122" s="54"/>
    </row>
    <row r="123" spans="1:44" ht="15.75" customHeight="1" x14ac:dyDescent="0.25">
      <c r="A123" s="46"/>
      <c r="D123" s="47" t="s">
        <v>37</v>
      </c>
      <c r="E123" s="47"/>
      <c r="F123" s="47"/>
      <c r="G123" s="32" t="s">
        <v>179</v>
      </c>
      <c r="H123" s="48"/>
      <c r="I123" s="93">
        <v>8</v>
      </c>
      <c r="J123" s="93">
        <v>3</v>
      </c>
      <c r="K123" s="93">
        <v>8</v>
      </c>
      <c r="L123" s="58">
        <v>11</v>
      </c>
      <c r="M123" s="144">
        <v>2</v>
      </c>
      <c r="Q123" s="54"/>
      <c r="R123" s="54"/>
      <c r="AR123" s="54"/>
    </row>
    <row r="124" spans="1:44" ht="15.75" customHeight="1" x14ac:dyDescent="0.25">
      <c r="A124" s="46"/>
      <c r="D124" s="47" t="s">
        <v>49</v>
      </c>
      <c r="E124" s="47"/>
      <c r="F124" s="47"/>
      <c r="G124" s="32" t="s">
        <v>179</v>
      </c>
      <c r="H124" s="48"/>
      <c r="I124" s="93">
        <v>8</v>
      </c>
      <c r="J124" s="93">
        <v>1</v>
      </c>
      <c r="K124" s="93">
        <v>4</v>
      </c>
      <c r="L124" s="58">
        <v>5</v>
      </c>
      <c r="M124" s="144">
        <v>2</v>
      </c>
      <c r="Q124" s="54"/>
      <c r="R124" s="54"/>
      <c r="AR124" s="54"/>
    </row>
    <row r="125" spans="1:44" ht="15.75" customHeight="1" x14ac:dyDescent="0.25">
      <c r="A125" s="46"/>
      <c r="D125" s="47" t="s">
        <v>157</v>
      </c>
      <c r="E125" s="47"/>
      <c r="F125" s="47"/>
      <c r="G125" s="32" t="s">
        <v>308</v>
      </c>
      <c r="H125" s="48"/>
      <c r="I125" s="93">
        <v>8</v>
      </c>
      <c r="J125" s="93">
        <v>3</v>
      </c>
      <c r="K125" s="93">
        <v>1</v>
      </c>
      <c r="L125" s="58">
        <v>4</v>
      </c>
      <c r="M125" s="144">
        <v>2</v>
      </c>
      <c r="Q125" s="54"/>
      <c r="R125" s="54"/>
      <c r="AR125" s="54"/>
    </row>
    <row r="126" spans="1:44" ht="15.75" customHeight="1" x14ac:dyDescent="0.25">
      <c r="A126" s="46"/>
      <c r="D126" s="47" t="s">
        <v>41</v>
      </c>
      <c r="E126" s="47"/>
      <c r="F126" s="47"/>
      <c r="G126" s="32" t="s">
        <v>21</v>
      </c>
      <c r="H126" s="48"/>
      <c r="I126" s="93">
        <v>8</v>
      </c>
      <c r="J126" s="93">
        <v>0</v>
      </c>
      <c r="K126" s="93">
        <v>2</v>
      </c>
      <c r="L126" s="58">
        <v>2</v>
      </c>
      <c r="M126" s="144">
        <v>2</v>
      </c>
      <c r="Q126" s="54"/>
      <c r="R126" s="54"/>
      <c r="AR126" s="54"/>
    </row>
    <row r="127" spans="1:44" ht="15.75" customHeight="1" x14ac:dyDescent="0.25">
      <c r="A127" s="46"/>
      <c r="D127" s="47" t="s">
        <v>140</v>
      </c>
      <c r="E127" s="47"/>
      <c r="F127" s="47"/>
      <c r="G127" s="32" t="s">
        <v>177</v>
      </c>
      <c r="H127" s="48"/>
      <c r="I127" s="93">
        <v>8</v>
      </c>
      <c r="J127" s="93">
        <v>0</v>
      </c>
      <c r="K127" s="93">
        <v>1</v>
      </c>
      <c r="L127" s="58">
        <v>1</v>
      </c>
      <c r="M127" s="144">
        <v>2</v>
      </c>
      <c r="Q127" s="54"/>
      <c r="R127" s="54"/>
      <c r="AR127" s="54"/>
    </row>
    <row r="128" spans="1:44" ht="15.75" customHeight="1" x14ac:dyDescent="0.25">
      <c r="A128" s="46"/>
      <c r="Q128" s="54"/>
      <c r="R128" s="54"/>
      <c r="AR128" s="54"/>
    </row>
    <row r="129" spans="1:44" ht="15.75" customHeight="1" x14ac:dyDescent="0.25">
      <c r="A129" s="46"/>
      <c r="Q129" s="54"/>
      <c r="R129" s="54"/>
      <c r="AR129" s="54"/>
    </row>
    <row r="130" spans="1:44" ht="15.75" customHeight="1" x14ac:dyDescent="0.25">
      <c r="A130" s="46"/>
      <c r="Q130" s="54"/>
      <c r="R130" s="54"/>
      <c r="AR130" s="54"/>
    </row>
    <row r="131" spans="1:44" ht="15.75" customHeight="1" x14ac:dyDescent="0.25">
      <c r="A131" s="46"/>
      <c r="Q131" s="46"/>
      <c r="R131" s="46"/>
      <c r="AR131" s="46"/>
    </row>
    <row r="132" spans="1:44" ht="15.75" customHeight="1" x14ac:dyDescent="0.25">
      <c r="A132" s="46"/>
      <c r="Q132" s="54"/>
      <c r="R132" s="54"/>
      <c r="AR132" s="54"/>
    </row>
    <row r="133" spans="1:44" ht="15.75" customHeight="1" x14ac:dyDescent="0.25">
      <c r="A133" s="46"/>
      <c r="Q133" s="46"/>
      <c r="R133" s="46"/>
      <c r="AR133" s="46"/>
    </row>
    <row r="134" spans="1:44" ht="15.75" customHeight="1" x14ac:dyDescent="0.25">
      <c r="A134" s="46"/>
      <c r="Q134" s="46"/>
      <c r="R134" s="46"/>
      <c r="AR134" s="46"/>
    </row>
    <row r="135" spans="1:44" ht="15.75" customHeight="1" x14ac:dyDescent="0.25">
      <c r="A135" s="46"/>
      <c r="Q135" s="46"/>
      <c r="R135" s="46"/>
      <c r="AR135" s="46"/>
    </row>
    <row r="136" spans="1:44" ht="15.75" customHeight="1" x14ac:dyDescent="0.25">
      <c r="A136" s="46"/>
      <c r="Q136" s="46"/>
      <c r="R136" s="46"/>
      <c r="AR136" s="46"/>
    </row>
    <row r="137" spans="1:44" ht="15.75" customHeight="1" x14ac:dyDescent="0.25">
      <c r="A137" s="46"/>
      <c r="Q137" s="46"/>
      <c r="R137" s="46"/>
      <c r="S137" s="64"/>
      <c r="T137" s="41"/>
      <c r="U137" s="41"/>
      <c r="V137" s="41"/>
      <c r="W137" s="41"/>
      <c r="X137" s="42"/>
      <c r="Y137" s="41"/>
      <c r="Z137" s="43"/>
      <c r="AA137" s="43"/>
      <c r="AB137" s="43"/>
      <c r="AC137" s="43"/>
      <c r="AD137" s="43"/>
      <c r="AE137" s="63"/>
      <c r="AF137" s="43"/>
      <c r="AG137" s="43"/>
      <c r="AH137" s="43"/>
      <c r="AI137" s="43"/>
      <c r="AJ137" s="43"/>
      <c r="AK137" s="43"/>
      <c r="AL137" s="57"/>
      <c r="AR137" s="46"/>
    </row>
    <row r="138" spans="1:44" ht="15.75" customHeight="1" x14ac:dyDescent="0.25">
      <c r="A138" s="46"/>
      <c r="Q138" s="46"/>
      <c r="R138" s="46"/>
      <c r="S138" s="64"/>
      <c r="T138" s="41"/>
      <c r="AA138" s="43"/>
      <c r="AB138" s="43"/>
      <c r="AC138" s="43"/>
      <c r="AD138" s="43"/>
      <c r="AE138" s="63"/>
      <c r="AF138" s="43"/>
      <c r="AG138" s="43"/>
      <c r="AH138" s="43"/>
      <c r="AI138" s="43"/>
      <c r="AJ138" s="43"/>
      <c r="AK138" s="43"/>
      <c r="AL138" s="57"/>
      <c r="AR138" s="46"/>
    </row>
    <row r="139" spans="1:44" ht="15.75" customHeight="1" x14ac:dyDescent="0.25">
      <c r="A139" s="46"/>
      <c r="Q139" s="46"/>
      <c r="R139" s="46"/>
      <c r="S139" s="64"/>
      <c r="T139" s="41"/>
      <c r="U139" s="41"/>
      <c r="V139" s="41"/>
      <c r="W139" s="41"/>
      <c r="X139" s="42"/>
      <c r="Y139" s="41"/>
      <c r="Z139" s="43"/>
      <c r="AA139" s="43"/>
      <c r="AB139" s="43"/>
      <c r="AC139" s="43"/>
      <c r="AD139" s="43"/>
      <c r="AE139" s="63"/>
      <c r="AF139" s="43"/>
      <c r="AG139" s="43"/>
      <c r="AH139" s="43"/>
      <c r="AI139" s="43"/>
      <c r="AJ139" s="43"/>
      <c r="AK139" s="43"/>
      <c r="AL139" s="57"/>
      <c r="AR139" s="46"/>
    </row>
    <row r="140" spans="1:44" ht="15.75" customHeight="1" x14ac:dyDescent="0.25">
      <c r="A140" s="46"/>
      <c r="Q140" s="45"/>
      <c r="R140" s="45"/>
      <c r="AR140" s="45"/>
    </row>
    <row r="141" spans="1:44" ht="15.75" customHeight="1" x14ac:dyDescent="0.25">
      <c r="A141" s="46"/>
      <c r="Q141" s="45"/>
      <c r="R141" s="45"/>
      <c r="AR141" s="45"/>
    </row>
    <row r="142" spans="1:44" ht="15.75" customHeight="1" x14ac:dyDescent="0.25">
      <c r="A142" s="46"/>
      <c r="Q142" s="45"/>
      <c r="R142" s="45"/>
      <c r="AR142" s="45"/>
    </row>
    <row r="143" spans="1:44" ht="15.75" customHeight="1" x14ac:dyDescent="0.25">
      <c r="A143" s="46"/>
      <c r="Q143" s="45"/>
      <c r="R143" s="45"/>
      <c r="AR143" s="45"/>
    </row>
    <row r="144" spans="1:44" ht="15.75" customHeight="1" x14ac:dyDescent="0.25">
      <c r="A144" s="46"/>
      <c r="D144" s="47"/>
      <c r="E144" s="47"/>
      <c r="F144" s="47"/>
      <c r="G144" s="47"/>
      <c r="I144" s="48"/>
      <c r="J144" s="48"/>
      <c r="K144" s="48"/>
      <c r="L144" s="43"/>
      <c r="M144" s="48"/>
      <c r="Q144" s="45"/>
      <c r="R144" s="45"/>
      <c r="AR144" s="45"/>
    </row>
    <row r="145" spans="1:44" ht="15.75" x14ac:dyDescent="0.25">
      <c r="A145" s="46"/>
      <c r="Q145" s="45"/>
      <c r="R145" s="45"/>
      <c r="AR145" s="45"/>
    </row>
    <row r="146" spans="1:44" ht="15" x14ac:dyDescent="0.2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13"/>
    </row>
  </sheetData>
  <mergeCells count="42">
    <mergeCell ref="AE5:AF5"/>
    <mergeCell ref="B1:P1"/>
    <mergeCell ref="G2:M2"/>
    <mergeCell ref="AE2:AF2"/>
    <mergeCell ref="AE3:AF3"/>
    <mergeCell ref="AE4:AF4"/>
    <mergeCell ref="U68:V68"/>
    <mergeCell ref="Z68:AB68"/>
    <mergeCell ref="AH68:AI68"/>
    <mergeCell ref="AM68:AO68"/>
    <mergeCell ref="AE6:AF6"/>
    <mergeCell ref="AE7:AF7"/>
    <mergeCell ref="AE8:AF8"/>
    <mergeCell ref="AE9:AF9"/>
    <mergeCell ref="AE10:AF10"/>
    <mergeCell ref="AE11:AF11"/>
    <mergeCell ref="E14:F14"/>
    <mergeCell ref="X66:Z66"/>
    <mergeCell ref="AK66:AM66"/>
    <mergeCell ref="U67:V67"/>
    <mergeCell ref="AH67:AI67"/>
    <mergeCell ref="AH71:AI71"/>
    <mergeCell ref="AM71:AO71"/>
    <mergeCell ref="B74:P74"/>
    <mergeCell ref="S74:AQ74"/>
    <mergeCell ref="U69:V69"/>
    <mergeCell ref="AH69:AI69"/>
    <mergeCell ref="AM69:AO69"/>
    <mergeCell ref="U70:V70"/>
    <mergeCell ref="AH70:AI70"/>
    <mergeCell ref="AM70:AO70"/>
    <mergeCell ref="AE117:AF117"/>
    <mergeCell ref="Z69:AB69"/>
    <mergeCell ref="Z70:AB70"/>
    <mergeCell ref="G75:M75"/>
    <mergeCell ref="AE112:AF112"/>
    <mergeCell ref="AE113:AF113"/>
    <mergeCell ref="AE114:AF114"/>
    <mergeCell ref="AE115:AF115"/>
    <mergeCell ref="AE116:AF116"/>
    <mergeCell ref="U71:V71"/>
    <mergeCell ref="Z71:AB71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0968-955F-4101-8032-BA96515CE23A}">
  <dimension ref="A1:AR235"/>
  <sheetViews>
    <sheetView topLeftCell="A19" zoomScale="71" zoomScaleNormal="71" zoomScaleSheetLayoutView="78" workbookViewId="0">
      <selection activeCell="AO27" sqref="AO27:AO37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3" width="9.7109375" style="44" customWidth="1"/>
    <col min="14" max="15" width="10.7109375" style="44" customWidth="1"/>
    <col min="16" max="16" width="18.7109375" style="44" customWidth="1"/>
    <col min="17" max="18" width="2.7109375" style="44" customWidth="1"/>
    <col min="19" max="19" width="5.85546875" style="44" customWidth="1"/>
    <col min="20" max="23" width="6" style="44" customWidth="1"/>
    <col min="24" max="24" width="4.7109375" style="44" customWidth="1"/>
    <col min="25" max="25" width="10.7109375" style="44" customWidth="1"/>
    <col min="26" max="30" width="5.85546875" style="44" customWidth="1"/>
    <col min="31" max="31" width="5.28515625" style="44" customWidth="1"/>
    <col min="32" max="32" width="5.85546875" style="44" customWidth="1"/>
    <col min="33" max="36" width="6" style="44" customWidth="1"/>
    <col min="37" max="37" width="4.7109375" style="44" customWidth="1"/>
    <col min="38" max="38" width="10.7109375" style="44" customWidth="1"/>
    <col min="39" max="43" width="5.85546875" style="44" customWidth="1"/>
    <col min="44" max="44" width="2.7109375" style="44" customWidth="1"/>
    <col min="45" max="16384" width="9.140625" style="44"/>
  </cols>
  <sheetData>
    <row r="1" spans="1:44" ht="24" customHeight="1" x14ac:dyDescent="0.3">
      <c r="A1" s="45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5"/>
      <c r="R1" s="45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55"/>
      <c r="AN1" s="46"/>
      <c r="AO1" s="46"/>
      <c r="AP1" s="46"/>
      <c r="AQ1" s="46"/>
      <c r="AR1" s="45"/>
    </row>
    <row r="2" spans="1:44" ht="18.600000000000001" customHeight="1" thickBot="1" x14ac:dyDescent="0.35">
      <c r="A2" s="46"/>
      <c r="B2" s="60" t="s">
        <v>146</v>
      </c>
      <c r="C2" s="60">
        <v>7</v>
      </c>
      <c r="D2" s="59"/>
      <c r="E2" s="59"/>
      <c r="F2" s="59"/>
      <c r="G2" s="431" t="s">
        <v>209</v>
      </c>
      <c r="H2" s="431"/>
      <c r="I2" s="431"/>
      <c r="J2" s="431"/>
      <c r="K2" s="431"/>
      <c r="L2" s="431"/>
      <c r="M2" s="431"/>
      <c r="N2" s="59"/>
      <c r="O2" s="59"/>
      <c r="P2" s="59"/>
      <c r="Q2" s="46"/>
      <c r="R2" s="46"/>
      <c r="S2" s="127" t="s">
        <v>310</v>
      </c>
      <c r="T2" s="25" t="s">
        <v>1</v>
      </c>
      <c r="U2" s="25"/>
      <c r="V2" s="25"/>
      <c r="W2" s="25"/>
      <c r="X2" s="25"/>
      <c r="Y2" s="25" t="s">
        <v>2</v>
      </c>
      <c r="Z2" s="25"/>
      <c r="AA2" s="127" t="s">
        <v>4</v>
      </c>
      <c r="AB2" s="127" t="s">
        <v>8</v>
      </c>
      <c r="AC2" s="127" t="s">
        <v>9</v>
      </c>
      <c r="AD2" s="127" t="s">
        <v>10</v>
      </c>
      <c r="AE2" s="423" t="s">
        <v>129</v>
      </c>
      <c r="AF2" s="423"/>
      <c r="AG2" s="127" t="s">
        <v>3</v>
      </c>
      <c r="AH2" s="127" t="s">
        <v>130</v>
      </c>
      <c r="AI2" s="127" t="s">
        <v>5</v>
      </c>
      <c r="AJ2" s="127" t="s">
        <v>7</v>
      </c>
      <c r="AK2" s="127" t="s">
        <v>6</v>
      </c>
      <c r="AL2" s="127" t="s">
        <v>131</v>
      </c>
      <c r="AM2" s="41"/>
      <c r="AN2" s="42"/>
      <c r="AO2" s="42"/>
      <c r="AP2" s="43"/>
      <c r="AQ2" s="43"/>
      <c r="AR2" s="45"/>
    </row>
    <row r="3" spans="1:44" ht="18.75" thickBot="1" x14ac:dyDescent="0.3">
      <c r="A3" s="46"/>
      <c r="B3" s="14" t="s">
        <v>151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16" t="str">
        <f>"Week "&amp;TEXT(C2-1,"##")</f>
        <v>Week 6</v>
      </c>
      <c r="Q3" s="46"/>
      <c r="R3" s="46"/>
      <c r="S3" s="94">
        <v>7.5</v>
      </c>
      <c r="T3" s="106" t="s">
        <v>16</v>
      </c>
      <c r="U3" s="107"/>
      <c r="V3" s="106"/>
      <c r="W3" s="106"/>
      <c r="X3" s="108"/>
      <c r="Y3" s="106" t="s">
        <v>17</v>
      </c>
      <c r="Z3" s="58"/>
      <c r="AA3" s="58">
        <v>6</v>
      </c>
      <c r="AB3" s="58">
        <v>3</v>
      </c>
      <c r="AC3" s="58">
        <v>2</v>
      </c>
      <c r="AD3" s="58">
        <v>1</v>
      </c>
      <c r="AE3" s="413">
        <f t="shared" ref="AE3:AE10" si="0">+(AB3*2+AD3)/(2*AA3)</f>
        <v>0.58333333333333337</v>
      </c>
      <c r="AF3" s="413"/>
      <c r="AG3" s="58">
        <v>0</v>
      </c>
      <c r="AH3" s="58">
        <v>0</v>
      </c>
      <c r="AI3" s="58">
        <v>12</v>
      </c>
      <c r="AJ3" s="58">
        <v>0</v>
      </c>
      <c r="AK3" s="58">
        <v>1</v>
      </c>
      <c r="AL3" s="79">
        <f t="shared" ref="AL3:AL10" si="1">+AI3/AA3</f>
        <v>2</v>
      </c>
      <c r="AM3" s="18"/>
      <c r="AN3" s="18"/>
      <c r="AQ3" s="43"/>
      <c r="AR3" s="45"/>
    </row>
    <row r="4" spans="1:44" ht="18" x14ac:dyDescent="0.25">
      <c r="A4" s="46"/>
      <c r="B4" s="19">
        <v>3</v>
      </c>
      <c r="C4" s="20" t="s">
        <v>53</v>
      </c>
      <c r="D4" s="42"/>
      <c r="E4" s="20"/>
      <c r="F4" s="42"/>
      <c r="G4" s="19">
        <v>5</v>
      </c>
      <c r="H4" s="19">
        <v>2</v>
      </c>
      <c r="I4" s="19">
        <v>0</v>
      </c>
      <c r="J4" s="19">
        <f t="shared" ref="J4:J11" si="2">2*G4+I4</f>
        <v>10</v>
      </c>
      <c r="K4" s="91">
        <f t="shared" ref="K4:K11" si="3">+J4/((G4+H4+I4)*2)</f>
        <v>0.7142857142857143</v>
      </c>
      <c r="L4" s="19">
        <f>+$AA$50</f>
        <v>27</v>
      </c>
      <c r="M4" s="19">
        <v>16</v>
      </c>
      <c r="N4" s="19">
        <f>+$AB$50</f>
        <v>44</v>
      </c>
      <c r="O4" s="19">
        <f>+$AD$50</f>
        <v>10</v>
      </c>
      <c r="P4" s="19">
        <v>2</v>
      </c>
      <c r="Q4" s="51"/>
      <c r="R4" s="46"/>
      <c r="S4" s="94">
        <v>7</v>
      </c>
      <c r="T4" s="106" t="s">
        <v>24</v>
      </c>
      <c r="U4" s="107"/>
      <c r="V4" s="106"/>
      <c r="W4" s="106"/>
      <c r="X4" s="108"/>
      <c r="Y4" s="106" t="s">
        <v>25</v>
      </c>
      <c r="Z4" s="58"/>
      <c r="AA4" s="58">
        <v>7</v>
      </c>
      <c r="AB4" s="58">
        <v>5</v>
      </c>
      <c r="AC4" s="58">
        <v>2</v>
      </c>
      <c r="AD4" s="58">
        <v>0</v>
      </c>
      <c r="AE4" s="411">
        <f t="shared" si="0"/>
        <v>0.7142857142857143</v>
      </c>
      <c r="AF4" s="411"/>
      <c r="AG4" s="58">
        <v>0</v>
      </c>
      <c r="AH4" s="58">
        <v>0</v>
      </c>
      <c r="AI4" s="58">
        <v>15</v>
      </c>
      <c r="AJ4" s="58">
        <v>1</v>
      </c>
      <c r="AK4" s="58">
        <v>1</v>
      </c>
      <c r="AL4" s="79">
        <f t="shared" si="1"/>
        <v>2.1428571428571428</v>
      </c>
      <c r="AM4" s="18"/>
      <c r="AN4" s="18"/>
      <c r="AQ4" s="43"/>
      <c r="AR4" s="45"/>
    </row>
    <row r="5" spans="1:44" ht="18" x14ac:dyDescent="0.25">
      <c r="A5" s="46"/>
      <c r="B5" s="19">
        <v>5</v>
      </c>
      <c r="C5" s="20" t="s">
        <v>173</v>
      </c>
      <c r="D5" s="42"/>
      <c r="E5" s="20"/>
      <c r="F5" s="42"/>
      <c r="G5" s="19">
        <v>4</v>
      </c>
      <c r="H5" s="19">
        <v>2</v>
      </c>
      <c r="I5" s="19">
        <v>1</v>
      </c>
      <c r="J5" s="19">
        <f t="shared" si="2"/>
        <v>9</v>
      </c>
      <c r="K5" s="91">
        <f t="shared" si="3"/>
        <v>0.6428571428571429</v>
      </c>
      <c r="L5" s="19">
        <f>+$AN$26</f>
        <v>22</v>
      </c>
      <c r="M5" s="19">
        <v>14</v>
      </c>
      <c r="N5" s="19">
        <f>+$AO$26</f>
        <v>37</v>
      </c>
      <c r="O5" s="19">
        <f>+$AQ$26</f>
        <v>12</v>
      </c>
      <c r="P5" s="19">
        <v>1</v>
      </c>
      <c r="Q5" s="51"/>
      <c r="R5" s="46"/>
      <c r="S5" s="94">
        <v>7.5</v>
      </c>
      <c r="T5" s="106" t="s">
        <v>180</v>
      </c>
      <c r="U5" s="107"/>
      <c r="V5" s="106"/>
      <c r="W5" s="106"/>
      <c r="X5" s="108"/>
      <c r="Y5" s="106" t="s">
        <v>173</v>
      </c>
      <c r="Z5" s="58"/>
      <c r="AA5" s="58">
        <v>6</v>
      </c>
      <c r="AB5" s="58">
        <v>3</v>
      </c>
      <c r="AC5" s="58">
        <v>2</v>
      </c>
      <c r="AD5" s="58">
        <v>1</v>
      </c>
      <c r="AE5" s="411">
        <f t="shared" si="0"/>
        <v>0.58333333333333337</v>
      </c>
      <c r="AF5" s="411"/>
      <c r="AG5" s="58">
        <v>0</v>
      </c>
      <c r="AH5" s="58">
        <v>2</v>
      </c>
      <c r="AI5" s="58">
        <v>13</v>
      </c>
      <c r="AJ5" s="58">
        <v>0</v>
      </c>
      <c r="AK5" s="58">
        <v>1</v>
      </c>
      <c r="AL5" s="79">
        <f t="shared" si="1"/>
        <v>2.1666666666666665</v>
      </c>
      <c r="AM5" s="18"/>
      <c r="AN5" s="18"/>
      <c r="AQ5" s="43"/>
      <c r="AR5" s="45"/>
    </row>
    <row r="6" spans="1:44" ht="18" x14ac:dyDescent="0.25">
      <c r="A6" s="46"/>
      <c r="B6" s="19">
        <v>8</v>
      </c>
      <c r="C6" s="20" t="s">
        <v>23</v>
      </c>
      <c r="D6" s="42"/>
      <c r="E6" s="42"/>
      <c r="F6" s="42"/>
      <c r="G6" s="19">
        <v>4</v>
      </c>
      <c r="H6" s="19">
        <v>2</v>
      </c>
      <c r="I6" s="19">
        <v>1</v>
      </c>
      <c r="J6" s="19">
        <f t="shared" si="2"/>
        <v>9</v>
      </c>
      <c r="K6" s="91">
        <f t="shared" si="3"/>
        <v>0.6428571428571429</v>
      </c>
      <c r="L6" s="19">
        <f>+$AN$62</f>
        <v>21</v>
      </c>
      <c r="M6" s="19">
        <v>16</v>
      </c>
      <c r="N6" s="19">
        <f>+$AO$62</f>
        <v>31</v>
      </c>
      <c r="O6" s="19">
        <f>+$AQ$62</f>
        <v>6</v>
      </c>
      <c r="P6" s="19">
        <v>3</v>
      </c>
      <c r="Q6" s="51"/>
      <c r="R6" s="46"/>
      <c r="S6" s="94">
        <v>8</v>
      </c>
      <c r="T6" s="106" t="s">
        <v>18</v>
      </c>
      <c r="U6" s="107"/>
      <c r="V6" s="106"/>
      <c r="W6" s="106"/>
      <c r="X6" s="108"/>
      <c r="Y6" s="106" t="s">
        <v>177</v>
      </c>
      <c r="Z6" s="58"/>
      <c r="AA6" s="58">
        <v>7</v>
      </c>
      <c r="AB6" s="58">
        <v>2</v>
      </c>
      <c r="AC6" s="58">
        <v>3</v>
      </c>
      <c r="AD6" s="58">
        <v>2</v>
      </c>
      <c r="AE6" s="411">
        <f t="shared" si="0"/>
        <v>0.42857142857142855</v>
      </c>
      <c r="AF6" s="411"/>
      <c r="AG6" s="58">
        <v>0</v>
      </c>
      <c r="AH6" s="58">
        <v>0</v>
      </c>
      <c r="AI6" s="58">
        <v>16</v>
      </c>
      <c r="AJ6" s="58">
        <v>1</v>
      </c>
      <c r="AK6" s="58">
        <v>1</v>
      </c>
      <c r="AL6" s="79">
        <f t="shared" si="1"/>
        <v>2.2857142857142856</v>
      </c>
      <c r="AM6" s="18"/>
      <c r="AN6" s="18"/>
      <c r="AQ6" s="43"/>
      <c r="AR6" s="45"/>
    </row>
    <row r="7" spans="1:44" ht="18" x14ac:dyDescent="0.25">
      <c r="A7" s="46"/>
      <c r="B7" s="19">
        <v>7</v>
      </c>
      <c r="C7" s="20" t="s">
        <v>86</v>
      </c>
      <c r="D7" s="42"/>
      <c r="E7" s="20"/>
      <c r="F7" s="42"/>
      <c r="G7" s="19">
        <v>3</v>
      </c>
      <c r="H7" s="19">
        <v>3</v>
      </c>
      <c r="I7" s="19">
        <v>1</v>
      </c>
      <c r="J7" s="19">
        <f t="shared" si="2"/>
        <v>7</v>
      </c>
      <c r="K7" s="91">
        <f t="shared" si="3"/>
        <v>0.5</v>
      </c>
      <c r="L7" s="19">
        <f>+$AN$50</f>
        <v>14</v>
      </c>
      <c r="M7" s="19">
        <v>15</v>
      </c>
      <c r="N7" s="19">
        <f>+$AO$50</f>
        <v>23</v>
      </c>
      <c r="O7" s="19">
        <f>+$AQ$50</f>
        <v>8</v>
      </c>
      <c r="P7" s="19">
        <v>3</v>
      </c>
      <c r="Q7" s="51"/>
      <c r="R7" s="46"/>
      <c r="S7" s="94">
        <v>7.5</v>
      </c>
      <c r="T7" s="106" t="s">
        <v>149</v>
      </c>
      <c r="U7" s="107"/>
      <c r="V7" s="106"/>
      <c r="W7" s="106"/>
      <c r="X7" s="108"/>
      <c r="Y7" s="106" t="s">
        <v>23</v>
      </c>
      <c r="Z7" s="58"/>
      <c r="AA7" s="58">
        <v>6</v>
      </c>
      <c r="AB7" s="58">
        <v>3</v>
      </c>
      <c r="AC7" s="58">
        <v>2</v>
      </c>
      <c r="AD7" s="58">
        <v>1</v>
      </c>
      <c r="AE7" s="411">
        <f t="shared" si="0"/>
        <v>0.58333333333333337</v>
      </c>
      <c r="AF7" s="411"/>
      <c r="AG7" s="58">
        <v>0</v>
      </c>
      <c r="AH7" s="58">
        <v>0</v>
      </c>
      <c r="AI7" s="58">
        <v>15</v>
      </c>
      <c r="AJ7" s="58">
        <v>0</v>
      </c>
      <c r="AK7" s="58">
        <v>0</v>
      </c>
      <c r="AL7" s="79">
        <f t="shared" si="1"/>
        <v>2.5</v>
      </c>
      <c r="AM7" s="18"/>
      <c r="AN7" s="18"/>
      <c r="AQ7" s="43"/>
      <c r="AR7" s="45"/>
    </row>
    <row r="8" spans="1:44" ht="18" x14ac:dyDescent="0.25">
      <c r="A8" s="46"/>
      <c r="B8" s="19">
        <v>6</v>
      </c>
      <c r="C8" s="20" t="s">
        <v>15</v>
      </c>
      <c r="D8" s="42"/>
      <c r="E8" s="20"/>
      <c r="F8" s="42"/>
      <c r="G8" s="19">
        <v>2</v>
      </c>
      <c r="H8" s="19">
        <v>2</v>
      </c>
      <c r="I8" s="19">
        <v>3</v>
      </c>
      <c r="J8" s="19">
        <f t="shared" si="2"/>
        <v>7</v>
      </c>
      <c r="K8" s="91">
        <f t="shared" si="3"/>
        <v>0.5</v>
      </c>
      <c r="L8" s="19">
        <f>+$AN$38</f>
        <v>23</v>
      </c>
      <c r="M8" s="19">
        <v>19</v>
      </c>
      <c r="N8" s="19">
        <f>+$AO$38</f>
        <v>30</v>
      </c>
      <c r="O8" s="19">
        <f>+$AQ$38</f>
        <v>8</v>
      </c>
      <c r="P8" s="19">
        <v>6</v>
      </c>
      <c r="Q8" s="51"/>
      <c r="R8" s="46"/>
      <c r="S8" s="94">
        <v>8</v>
      </c>
      <c r="T8" s="106" t="s">
        <v>126</v>
      </c>
      <c r="U8" s="107"/>
      <c r="V8" s="106"/>
      <c r="W8" s="106"/>
      <c r="X8" s="108"/>
      <c r="Y8" s="106" t="s">
        <v>21</v>
      </c>
      <c r="Z8" s="58"/>
      <c r="AA8" s="58">
        <v>7</v>
      </c>
      <c r="AB8" s="58">
        <v>3</v>
      </c>
      <c r="AC8" s="58">
        <v>4</v>
      </c>
      <c r="AD8" s="58">
        <v>0</v>
      </c>
      <c r="AE8" s="411">
        <f t="shared" si="0"/>
        <v>0.42857142857142855</v>
      </c>
      <c r="AF8" s="411"/>
      <c r="AG8" s="58">
        <v>0</v>
      </c>
      <c r="AH8" s="58">
        <v>0</v>
      </c>
      <c r="AI8" s="58">
        <v>18</v>
      </c>
      <c r="AJ8" s="58">
        <v>0</v>
      </c>
      <c r="AK8" s="58">
        <v>0</v>
      </c>
      <c r="AL8" s="79">
        <f t="shared" si="1"/>
        <v>2.5714285714285716</v>
      </c>
      <c r="AM8" s="18"/>
      <c r="AN8" s="18"/>
      <c r="AQ8" s="43"/>
      <c r="AR8" s="45"/>
    </row>
    <row r="9" spans="1:44" ht="18" x14ac:dyDescent="0.25">
      <c r="A9" s="46"/>
      <c r="B9" s="19">
        <v>4</v>
      </c>
      <c r="C9" s="20" t="s">
        <v>21</v>
      </c>
      <c r="D9" s="42"/>
      <c r="E9" s="20"/>
      <c r="F9" s="42"/>
      <c r="G9" s="19">
        <v>3</v>
      </c>
      <c r="H9" s="19">
        <v>4</v>
      </c>
      <c r="I9" s="19">
        <v>0</v>
      </c>
      <c r="J9" s="19">
        <f t="shared" si="2"/>
        <v>6</v>
      </c>
      <c r="K9" s="91">
        <f t="shared" si="3"/>
        <v>0.42857142857142855</v>
      </c>
      <c r="L9" s="19">
        <f>+$AA$62</f>
        <v>8</v>
      </c>
      <c r="M9" s="19">
        <v>18</v>
      </c>
      <c r="N9" s="19">
        <f>+$AB$62</f>
        <v>10</v>
      </c>
      <c r="O9" s="19">
        <f>+$AD$62</f>
        <v>10</v>
      </c>
      <c r="P9" s="19">
        <v>5</v>
      </c>
      <c r="Q9" s="51"/>
      <c r="R9" s="46"/>
      <c r="S9" s="94">
        <v>7</v>
      </c>
      <c r="T9" s="106" t="s">
        <v>22</v>
      </c>
      <c r="U9" s="107"/>
      <c r="V9" s="106"/>
      <c r="W9" s="106"/>
      <c r="X9" s="108"/>
      <c r="Y9" s="106" t="s">
        <v>15</v>
      </c>
      <c r="Z9" s="58"/>
      <c r="AA9" s="58">
        <v>6</v>
      </c>
      <c r="AB9" s="58">
        <v>2</v>
      </c>
      <c r="AC9" s="58">
        <v>2</v>
      </c>
      <c r="AD9" s="58">
        <v>2</v>
      </c>
      <c r="AE9" s="411">
        <f t="shared" si="0"/>
        <v>0.5</v>
      </c>
      <c r="AF9" s="411"/>
      <c r="AG9" s="58">
        <v>0</v>
      </c>
      <c r="AH9" s="58">
        <v>1</v>
      </c>
      <c r="AI9" s="58">
        <v>16</v>
      </c>
      <c r="AJ9" s="58">
        <v>0</v>
      </c>
      <c r="AK9" s="58">
        <v>0</v>
      </c>
      <c r="AL9" s="79">
        <f t="shared" si="1"/>
        <v>2.6666666666666665</v>
      </c>
      <c r="AM9" s="18"/>
      <c r="AN9" s="18"/>
      <c r="AQ9" s="43"/>
      <c r="AR9" s="45"/>
    </row>
    <row r="10" spans="1:44" ht="18" x14ac:dyDescent="0.25">
      <c r="A10" s="51"/>
      <c r="B10" s="19">
        <v>2</v>
      </c>
      <c r="C10" s="20" t="s">
        <v>172</v>
      </c>
      <c r="D10" s="42"/>
      <c r="E10" s="42"/>
      <c r="F10" s="42"/>
      <c r="G10" s="19">
        <v>2</v>
      </c>
      <c r="H10" s="19">
        <v>3</v>
      </c>
      <c r="I10" s="19">
        <v>2</v>
      </c>
      <c r="J10" s="19">
        <f t="shared" si="2"/>
        <v>6</v>
      </c>
      <c r="K10" s="91">
        <f t="shared" si="3"/>
        <v>0.42857142857142855</v>
      </c>
      <c r="L10" s="19">
        <f>+$AA$38</f>
        <v>17</v>
      </c>
      <c r="M10" s="19">
        <v>17</v>
      </c>
      <c r="N10" s="19">
        <f>+$AB$38</f>
        <v>25</v>
      </c>
      <c r="O10" s="19">
        <f>+$AD$38</f>
        <v>2</v>
      </c>
      <c r="P10" s="19">
        <v>7</v>
      </c>
      <c r="Q10" s="51"/>
      <c r="R10" s="51"/>
      <c r="S10" s="94">
        <v>7.5</v>
      </c>
      <c r="T10" s="106" t="s">
        <v>127</v>
      </c>
      <c r="U10" s="107"/>
      <c r="V10" s="106"/>
      <c r="W10" s="106"/>
      <c r="X10" s="108"/>
      <c r="Y10" s="106" t="s">
        <v>19</v>
      </c>
      <c r="Z10" s="58"/>
      <c r="AA10" s="58">
        <v>7</v>
      </c>
      <c r="AB10" s="58">
        <v>0</v>
      </c>
      <c r="AC10" s="58">
        <v>5</v>
      </c>
      <c r="AD10" s="58">
        <v>2</v>
      </c>
      <c r="AE10" s="411">
        <f t="shared" si="0"/>
        <v>0.14285714285714285</v>
      </c>
      <c r="AF10" s="411"/>
      <c r="AG10" s="58">
        <v>0</v>
      </c>
      <c r="AH10" s="58">
        <v>1</v>
      </c>
      <c r="AI10" s="58">
        <v>31</v>
      </c>
      <c r="AJ10" s="58">
        <v>1</v>
      </c>
      <c r="AK10" s="58">
        <v>0</v>
      </c>
      <c r="AL10" s="79">
        <f t="shared" si="1"/>
        <v>4.4285714285714288</v>
      </c>
      <c r="AM10" s="18"/>
      <c r="AN10" s="18"/>
      <c r="AQ10" s="43"/>
      <c r="AR10" s="45"/>
    </row>
    <row r="11" spans="1:44" ht="18.75" thickBot="1" x14ac:dyDescent="0.3">
      <c r="A11" s="51"/>
      <c r="B11" s="19">
        <v>1</v>
      </c>
      <c r="C11" s="20" t="s">
        <v>51</v>
      </c>
      <c r="D11" s="42"/>
      <c r="E11" s="42"/>
      <c r="F11" s="42"/>
      <c r="G11" s="19">
        <v>0</v>
      </c>
      <c r="H11" s="19">
        <v>5</v>
      </c>
      <c r="I11" s="19">
        <v>2</v>
      </c>
      <c r="J11" s="19">
        <f t="shared" si="2"/>
        <v>2</v>
      </c>
      <c r="K11" s="91">
        <f t="shared" si="3"/>
        <v>0.14285714285714285</v>
      </c>
      <c r="L11" s="19">
        <f>+$AA$26</f>
        <v>15</v>
      </c>
      <c r="M11" s="19">
        <v>32</v>
      </c>
      <c r="N11" s="19">
        <f>+$AB$26</f>
        <v>15</v>
      </c>
      <c r="O11" s="19">
        <f>+$AD$26</f>
        <v>4</v>
      </c>
      <c r="P11" s="19">
        <v>8</v>
      </c>
      <c r="Q11" s="51"/>
      <c r="R11" s="51"/>
      <c r="S11" s="72"/>
      <c r="T11" s="41" t="s">
        <v>26</v>
      </c>
      <c r="V11" s="41"/>
      <c r="W11" s="41"/>
      <c r="X11" s="42"/>
      <c r="Y11" s="41"/>
      <c r="Z11" s="43"/>
      <c r="AA11" s="43">
        <f>+AA118</f>
        <v>4</v>
      </c>
      <c r="AB11" s="43">
        <f>+AB118</f>
        <v>2</v>
      </c>
      <c r="AC11" s="43">
        <f>+AC118</f>
        <v>1</v>
      </c>
      <c r="AD11" s="43">
        <f>+AD118</f>
        <v>1</v>
      </c>
      <c r="AE11" s="411">
        <f>+AE118</f>
        <v>0.625</v>
      </c>
      <c r="AF11" s="411"/>
      <c r="AG11" s="43">
        <f t="shared" ref="AG11:AL11" si="4">+AG118</f>
        <v>0</v>
      </c>
      <c r="AH11" s="43">
        <f t="shared" si="4"/>
        <v>0</v>
      </c>
      <c r="AI11" s="43">
        <f t="shared" si="4"/>
        <v>8</v>
      </c>
      <c r="AJ11" s="43">
        <f t="shared" si="4"/>
        <v>0</v>
      </c>
      <c r="AK11" s="43">
        <f t="shared" si="4"/>
        <v>0</v>
      </c>
      <c r="AL11" s="57">
        <f t="shared" si="4"/>
        <v>2</v>
      </c>
      <c r="AM11" s="41"/>
      <c r="AN11" s="42"/>
      <c r="AQ11" s="42"/>
      <c r="AR11" s="45"/>
    </row>
    <row r="12" spans="1:44" ht="18" x14ac:dyDescent="0.25">
      <c r="A12" s="51"/>
      <c r="B12" s="21"/>
      <c r="C12" s="21"/>
      <c r="D12" s="21"/>
      <c r="E12" s="22"/>
      <c r="F12" s="21"/>
      <c r="G12" s="23">
        <f>SUM(G4:G11)</f>
        <v>23</v>
      </c>
      <c r="H12" s="23">
        <f>SUM(H4:H11)</f>
        <v>23</v>
      </c>
      <c r="I12" s="23">
        <f>SUM(I4:I11)</f>
        <v>10</v>
      </c>
      <c r="J12" s="23"/>
      <c r="K12" s="23"/>
      <c r="L12" s="23">
        <f>SUM(L4:L11)</f>
        <v>147</v>
      </c>
      <c r="M12" s="23">
        <f>SUM(M4:M11)</f>
        <v>147</v>
      </c>
      <c r="N12" s="23">
        <f>SUM(N4:N11)</f>
        <v>215</v>
      </c>
      <c r="O12" s="23">
        <f>SUM(O4:O11)</f>
        <v>60</v>
      </c>
      <c r="P12" s="23"/>
      <c r="Q12" s="51"/>
      <c r="R12" s="51"/>
      <c r="S12" s="84"/>
      <c r="T12" s="84"/>
      <c r="U12" s="83" t="s">
        <v>27</v>
      </c>
      <c r="V12" s="84"/>
      <c r="W12" s="84"/>
      <c r="X12" s="84"/>
      <c r="Y12" s="83"/>
      <c r="Z12" s="68"/>
      <c r="AA12" s="68">
        <f t="shared" ref="AA12:AD12" si="5">SUM(AA3:AA11)</f>
        <v>56</v>
      </c>
      <c r="AB12" s="68">
        <f t="shared" si="5"/>
        <v>23</v>
      </c>
      <c r="AC12" s="68">
        <f t="shared" si="5"/>
        <v>23</v>
      </c>
      <c r="AD12" s="68">
        <f t="shared" si="5"/>
        <v>10</v>
      </c>
      <c r="AE12" s="68"/>
      <c r="AF12" s="68"/>
      <c r="AG12" s="68">
        <f t="shared" ref="AG12:AK12" si="6">SUM(AG3:AG11)</f>
        <v>0</v>
      </c>
      <c r="AH12" s="68">
        <f t="shared" si="6"/>
        <v>4</v>
      </c>
      <c r="AI12" s="68">
        <f t="shared" si="6"/>
        <v>144</v>
      </c>
      <c r="AJ12" s="68">
        <f t="shared" si="6"/>
        <v>3</v>
      </c>
      <c r="AK12" s="68">
        <f t="shared" si="6"/>
        <v>4</v>
      </c>
      <c r="AL12" s="85">
        <f>+AI12/AA12</f>
        <v>2.5714285714285716</v>
      </c>
      <c r="AM12" s="18"/>
      <c r="AN12" s="18"/>
      <c r="AQ12" s="18"/>
      <c r="AR12" s="45"/>
    </row>
    <row r="13" spans="1:44" ht="15.75" x14ac:dyDescent="0.25">
      <c r="A13" s="54"/>
      <c r="B13" s="1"/>
      <c r="C13" s="1"/>
      <c r="D13" s="1"/>
      <c r="P13" s="1"/>
      <c r="Q13" s="54"/>
      <c r="R13" s="54"/>
      <c r="AR13" s="45"/>
    </row>
    <row r="14" spans="1:44" ht="15.95" customHeight="1" thickBot="1" x14ac:dyDescent="0.3">
      <c r="A14" s="54"/>
      <c r="B14" s="62" t="str">
        <f>"Summary for Week "&amp;TEXT(C2,"##")&amp;":"</f>
        <v>Summary for Week 7:</v>
      </c>
      <c r="C14" s="2"/>
      <c r="D14" s="2"/>
      <c r="E14" s="424">
        <v>44144</v>
      </c>
      <c r="F14" s="424"/>
      <c r="G14" s="8" t="s">
        <v>128</v>
      </c>
      <c r="H14" s="8" t="s">
        <v>33</v>
      </c>
      <c r="I14" s="8" t="s">
        <v>170</v>
      </c>
      <c r="J14" s="3"/>
      <c r="K14" s="3"/>
      <c r="L14" s="8" t="s">
        <v>169</v>
      </c>
      <c r="M14" s="3"/>
      <c r="N14" s="3"/>
      <c r="O14" s="3"/>
      <c r="P14" s="3"/>
      <c r="Q14" s="54"/>
      <c r="R14" s="54"/>
      <c r="S14" s="43" t="s">
        <v>310</v>
      </c>
      <c r="T14" s="41" t="s">
        <v>152</v>
      </c>
      <c r="U14" s="41"/>
      <c r="V14" s="41"/>
      <c r="W14" s="41"/>
      <c r="X14" s="41" t="s">
        <v>311</v>
      </c>
      <c r="Y14" s="25" t="s">
        <v>29</v>
      </c>
      <c r="Z14" s="43" t="s">
        <v>4</v>
      </c>
      <c r="AA14" s="43" t="s">
        <v>30</v>
      </c>
      <c r="AB14" s="43" t="s">
        <v>31</v>
      </c>
      <c r="AC14" s="43" t="s">
        <v>32</v>
      </c>
      <c r="AD14" s="43" t="s">
        <v>3</v>
      </c>
      <c r="AE14" s="42"/>
      <c r="AF14" s="43" t="s">
        <v>310</v>
      </c>
      <c r="AG14" s="41" t="s">
        <v>152</v>
      </c>
      <c r="AH14" s="41"/>
      <c r="AI14" s="41"/>
      <c r="AJ14" s="41"/>
      <c r="AK14" s="41" t="s">
        <v>311</v>
      </c>
      <c r="AL14" s="25" t="s">
        <v>29</v>
      </c>
      <c r="AM14" s="43" t="s">
        <v>4</v>
      </c>
      <c r="AN14" s="43" t="s">
        <v>30</v>
      </c>
      <c r="AO14" s="43" t="s">
        <v>31</v>
      </c>
      <c r="AP14" s="43" t="s">
        <v>32</v>
      </c>
      <c r="AQ14" s="43" t="s">
        <v>3</v>
      </c>
      <c r="AR14" s="45"/>
    </row>
    <row r="15" spans="1:44" ht="15.95" customHeight="1" x14ac:dyDescent="0.25">
      <c r="A15" s="54"/>
      <c r="B15" s="50" t="s">
        <v>56</v>
      </c>
      <c r="C15" s="20" t="s">
        <v>185</v>
      </c>
      <c r="D15" s="42"/>
      <c r="E15" s="41"/>
      <c r="F15" s="41"/>
      <c r="G15" s="19">
        <v>2</v>
      </c>
      <c r="H15" s="43">
        <v>2</v>
      </c>
      <c r="I15" s="41" t="s">
        <v>158</v>
      </c>
      <c r="J15" s="41"/>
      <c r="K15" s="41"/>
      <c r="L15" s="41" t="s">
        <v>394</v>
      </c>
      <c r="M15" s="41"/>
      <c r="N15" s="41"/>
      <c r="O15" s="41"/>
      <c r="P15" s="41"/>
      <c r="Q15" s="54"/>
      <c r="R15" s="54"/>
      <c r="S15" s="28" t="s">
        <v>51</v>
      </c>
      <c r="T15" s="28"/>
      <c r="U15" s="28"/>
      <c r="V15" s="28"/>
      <c r="W15" s="28"/>
      <c r="X15" s="30" t="s">
        <v>52</v>
      </c>
      <c r="Z15" s="31">
        <v>7</v>
      </c>
      <c r="AA15" s="31">
        <v>3</v>
      </c>
      <c r="AB15" s="31">
        <v>0</v>
      </c>
      <c r="AC15" s="68">
        <f t="shared" ref="AC15" si="7">+AA15+AB15</f>
        <v>3</v>
      </c>
      <c r="AD15" s="31">
        <v>0</v>
      </c>
      <c r="AE15" s="27"/>
      <c r="AF15" s="28" t="s">
        <v>173</v>
      </c>
      <c r="AG15" s="28"/>
      <c r="AH15" s="28"/>
      <c r="AI15" s="28"/>
      <c r="AJ15" s="29"/>
      <c r="AK15" s="30" t="s">
        <v>178</v>
      </c>
      <c r="AM15" s="31">
        <v>3</v>
      </c>
      <c r="AN15" s="31">
        <v>1</v>
      </c>
      <c r="AO15" s="31">
        <v>0</v>
      </c>
      <c r="AP15" s="68">
        <f t="shared" ref="AP15" si="8">+AN15+AO15</f>
        <v>1</v>
      </c>
      <c r="AQ15" s="31">
        <v>2</v>
      </c>
      <c r="AR15" s="45"/>
    </row>
    <row r="16" spans="1:44" ht="15.95" customHeight="1" x14ac:dyDescent="0.25">
      <c r="A16" s="54"/>
      <c r="B16" s="43" t="s">
        <v>36</v>
      </c>
      <c r="C16" s="41" t="s">
        <v>385</v>
      </c>
      <c r="D16" s="65"/>
      <c r="E16" s="41"/>
      <c r="F16" s="41"/>
      <c r="G16" s="19"/>
      <c r="H16" s="43">
        <v>2</v>
      </c>
      <c r="I16" s="41" t="s">
        <v>158</v>
      </c>
      <c r="J16" s="41"/>
      <c r="K16" s="41"/>
      <c r="L16" s="41" t="s">
        <v>395</v>
      </c>
      <c r="M16" s="41"/>
      <c r="N16" s="41"/>
      <c r="O16" s="41"/>
      <c r="P16" s="41"/>
      <c r="Q16" s="54"/>
      <c r="R16" s="54"/>
      <c r="S16" s="94">
        <v>8.5</v>
      </c>
      <c r="T16" s="41" t="s">
        <v>72</v>
      </c>
      <c r="U16" s="41"/>
      <c r="V16" s="41"/>
      <c r="W16" s="41"/>
      <c r="X16" s="43">
        <v>13</v>
      </c>
      <c r="Y16" s="47" t="s">
        <v>306</v>
      </c>
      <c r="Z16" s="93">
        <v>7</v>
      </c>
      <c r="AA16" s="93">
        <v>3</v>
      </c>
      <c r="AB16" s="93">
        <v>4</v>
      </c>
      <c r="AC16" s="58">
        <f t="shared" ref="AC16:AC25" si="9">+AA16+AB16</f>
        <v>7</v>
      </c>
      <c r="AD16" s="93">
        <v>0</v>
      </c>
      <c r="AE16" s="27"/>
      <c r="AF16" s="94">
        <v>8.5</v>
      </c>
      <c r="AG16" s="47" t="s">
        <v>158</v>
      </c>
      <c r="AH16" s="47"/>
      <c r="AI16" s="47"/>
      <c r="AJ16" s="64"/>
      <c r="AK16" s="48">
        <v>9</v>
      </c>
      <c r="AL16" s="32" t="s">
        <v>179</v>
      </c>
      <c r="AM16" s="93">
        <v>7</v>
      </c>
      <c r="AN16" s="93">
        <v>9</v>
      </c>
      <c r="AO16" s="93">
        <v>1</v>
      </c>
      <c r="AP16" s="58">
        <f t="shared" ref="AP16:AP25" si="10">+AN16+AO16</f>
        <v>10</v>
      </c>
      <c r="AQ16" s="93">
        <v>2</v>
      </c>
      <c r="AR16" s="45"/>
    </row>
    <row r="17" spans="1:44" ht="15.95" customHeight="1" x14ac:dyDescent="0.25">
      <c r="A17" s="54"/>
      <c r="B17" s="18"/>
      <c r="C17" s="41" t="s">
        <v>384</v>
      </c>
      <c r="D17" s="18"/>
      <c r="E17" s="18"/>
      <c r="F17" s="18"/>
      <c r="G17" s="18"/>
      <c r="H17" s="43"/>
      <c r="I17" s="41"/>
      <c r="J17" s="41"/>
      <c r="K17" s="41"/>
      <c r="L17" s="41"/>
      <c r="M17" s="41"/>
      <c r="N17" s="41"/>
      <c r="O17" s="41"/>
      <c r="P17" s="41"/>
      <c r="Q17" s="54"/>
      <c r="R17" s="54"/>
      <c r="S17" s="94">
        <v>9</v>
      </c>
      <c r="T17" s="41" t="s">
        <v>117</v>
      </c>
      <c r="U17" s="41"/>
      <c r="V17" s="41"/>
      <c r="W17" s="41"/>
      <c r="X17" s="43">
        <v>4</v>
      </c>
      <c r="Y17" s="47" t="s">
        <v>306</v>
      </c>
      <c r="Z17" s="93">
        <v>6</v>
      </c>
      <c r="AA17" s="93">
        <v>4</v>
      </c>
      <c r="AB17" s="93">
        <v>1</v>
      </c>
      <c r="AC17" s="58">
        <f t="shared" si="9"/>
        <v>5</v>
      </c>
      <c r="AD17" s="93">
        <v>0</v>
      </c>
      <c r="AE17" s="27"/>
      <c r="AF17" s="94">
        <v>9</v>
      </c>
      <c r="AG17" s="47" t="s">
        <v>134</v>
      </c>
      <c r="AH17" s="47"/>
      <c r="AI17" s="47"/>
      <c r="AJ17" s="64"/>
      <c r="AK17" s="48">
        <v>3</v>
      </c>
      <c r="AL17" s="32" t="s">
        <v>179</v>
      </c>
      <c r="AM17" s="93">
        <v>7</v>
      </c>
      <c r="AN17" s="93">
        <v>6</v>
      </c>
      <c r="AO17" s="93">
        <v>4</v>
      </c>
      <c r="AP17" s="58">
        <f t="shared" si="10"/>
        <v>10</v>
      </c>
      <c r="AQ17" s="93">
        <v>0</v>
      </c>
      <c r="AR17" s="45"/>
    </row>
    <row r="18" spans="1:44" ht="15.95" customHeight="1" x14ac:dyDescent="0.25">
      <c r="A18" s="54"/>
      <c r="C18" s="18"/>
      <c r="D18" s="18"/>
      <c r="E18" s="18"/>
      <c r="F18" s="18"/>
      <c r="G18" s="18"/>
      <c r="H18" s="18"/>
      <c r="I18" s="18"/>
      <c r="J18" s="18"/>
      <c r="K18" s="18"/>
      <c r="L18" s="18"/>
      <c r="Q18" s="54"/>
      <c r="R18" s="54"/>
      <c r="S18" s="94">
        <v>6.5</v>
      </c>
      <c r="T18" s="41" t="s">
        <v>99</v>
      </c>
      <c r="U18" s="41"/>
      <c r="V18" s="41"/>
      <c r="W18" s="41"/>
      <c r="X18" s="43">
        <v>11</v>
      </c>
      <c r="Y18" s="47" t="s">
        <v>306</v>
      </c>
      <c r="Z18" s="93">
        <v>6</v>
      </c>
      <c r="AA18" s="93">
        <v>3</v>
      </c>
      <c r="AB18" s="93">
        <v>1</v>
      </c>
      <c r="AC18" s="58">
        <f t="shared" si="9"/>
        <v>4</v>
      </c>
      <c r="AD18" s="93">
        <v>2</v>
      </c>
      <c r="AE18" s="27"/>
      <c r="AF18" s="94">
        <v>7.5</v>
      </c>
      <c r="AG18" s="47" t="s">
        <v>37</v>
      </c>
      <c r="AH18" s="47"/>
      <c r="AI18" s="47"/>
      <c r="AJ18" s="64"/>
      <c r="AK18" s="48">
        <v>4</v>
      </c>
      <c r="AL18" s="32" t="s">
        <v>179</v>
      </c>
      <c r="AM18" s="93">
        <v>7</v>
      </c>
      <c r="AN18" s="93">
        <v>3</v>
      </c>
      <c r="AO18" s="93">
        <v>7</v>
      </c>
      <c r="AP18" s="58">
        <f t="shared" si="10"/>
        <v>10</v>
      </c>
      <c r="AQ18" s="93">
        <v>2</v>
      </c>
      <c r="AR18" s="45"/>
    </row>
    <row r="19" spans="1:44" ht="15.95" customHeight="1" x14ac:dyDescent="0.25">
      <c r="A19" s="54"/>
      <c r="B19" s="43" t="s">
        <v>60</v>
      </c>
      <c r="C19" s="20" t="s">
        <v>125</v>
      </c>
      <c r="D19" s="18"/>
      <c r="E19" s="41"/>
      <c r="F19" s="41"/>
      <c r="G19" s="19">
        <v>4</v>
      </c>
      <c r="H19" s="43">
        <v>1</v>
      </c>
      <c r="I19" s="41" t="s">
        <v>386</v>
      </c>
      <c r="J19" s="41"/>
      <c r="K19" s="41"/>
      <c r="L19" s="41" t="s">
        <v>406</v>
      </c>
      <c r="M19" s="41"/>
      <c r="N19" s="41"/>
      <c r="O19" s="41"/>
      <c r="P19" s="41"/>
      <c r="Q19" s="54"/>
      <c r="R19" s="54"/>
      <c r="S19" s="94">
        <v>9</v>
      </c>
      <c r="T19" s="41" t="s">
        <v>133</v>
      </c>
      <c r="U19" s="41"/>
      <c r="V19" s="41"/>
      <c r="W19" s="41"/>
      <c r="X19" s="43">
        <v>7</v>
      </c>
      <c r="Y19" s="47" t="s">
        <v>306</v>
      </c>
      <c r="Z19" s="93">
        <v>5</v>
      </c>
      <c r="AA19" s="93">
        <v>1</v>
      </c>
      <c r="AB19" s="93">
        <v>3</v>
      </c>
      <c r="AC19" s="58">
        <f t="shared" si="9"/>
        <v>4</v>
      </c>
      <c r="AD19" s="93">
        <v>2</v>
      </c>
      <c r="AE19" s="27"/>
      <c r="AF19" s="94">
        <v>8</v>
      </c>
      <c r="AG19" s="47" t="s">
        <v>96</v>
      </c>
      <c r="AH19" s="47"/>
      <c r="AI19" s="47"/>
      <c r="AJ19" s="64"/>
      <c r="AK19" s="48">
        <v>11</v>
      </c>
      <c r="AL19" s="32" t="s">
        <v>179</v>
      </c>
      <c r="AM19" s="93">
        <v>7</v>
      </c>
      <c r="AN19" s="93">
        <v>1</v>
      </c>
      <c r="AO19" s="93">
        <v>7</v>
      </c>
      <c r="AP19" s="58">
        <f t="shared" si="10"/>
        <v>8</v>
      </c>
      <c r="AQ19" s="93">
        <v>0</v>
      </c>
      <c r="AR19" s="45"/>
    </row>
    <row r="20" spans="1:44" ht="15.95" customHeight="1" x14ac:dyDescent="0.25">
      <c r="A20" s="54"/>
      <c r="B20" s="43" t="s">
        <v>36</v>
      </c>
      <c r="C20" s="41"/>
      <c r="D20" s="41" t="s">
        <v>190</v>
      </c>
      <c r="E20" s="41"/>
      <c r="F20" s="41"/>
      <c r="G20" s="19"/>
      <c r="H20" s="43">
        <v>1</v>
      </c>
      <c r="I20" s="41" t="s">
        <v>387</v>
      </c>
      <c r="J20" s="41"/>
      <c r="K20" s="41"/>
      <c r="L20" s="41" t="s">
        <v>405</v>
      </c>
      <c r="M20" s="41"/>
      <c r="N20" s="41"/>
      <c r="O20" s="41"/>
      <c r="P20" s="41"/>
      <c r="Q20" s="54"/>
      <c r="R20" s="54"/>
      <c r="S20" s="94">
        <v>7</v>
      </c>
      <c r="T20" s="41" t="s">
        <v>58</v>
      </c>
      <c r="U20" s="41"/>
      <c r="V20" s="41"/>
      <c r="W20" s="41"/>
      <c r="X20" s="43">
        <v>6</v>
      </c>
      <c r="Y20" s="47" t="s">
        <v>306</v>
      </c>
      <c r="Z20" s="93">
        <v>7</v>
      </c>
      <c r="AA20" s="93">
        <v>1</v>
      </c>
      <c r="AB20" s="93">
        <v>2</v>
      </c>
      <c r="AC20" s="58">
        <f t="shared" si="9"/>
        <v>3</v>
      </c>
      <c r="AD20" s="93">
        <v>0</v>
      </c>
      <c r="AE20" s="27"/>
      <c r="AF20" s="94">
        <v>7.5</v>
      </c>
      <c r="AG20" s="47" t="s">
        <v>57</v>
      </c>
      <c r="AH20" s="47"/>
      <c r="AI20" s="47"/>
      <c r="AJ20" s="64"/>
      <c r="AK20" s="48">
        <v>10</v>
      </c>
      <c r="AL20" s="32" t="s">
        <v>179</v>
      </c>
      <c r="AM20" s="93">
        <v>7</v>
      </c>
      <c r="AN20" s="93">
        <v>1</v>
      </c>
      <c r="AO20" s="93">
        <v>5</v>
      </c>
      <c r="AP20" s="58">
        <f t="shared" si="10"/>
        <v>6</v>
      </c>
      <c r="AQ20" s="93">
        <v>0</v>
      </c>
      <c r="AR20" s="45"/>
    </row>
    <row r="21" spans="1:44" ht="15.95" customHeight="1" x14ac:dyDescent="0.25">
      <c r="A21" s="54"/>
      <c r="C21" s="41"/>
      <c r="D21" s="18"/>
      <c r="E21" s="18"/>
      <c r="F21" s="18"/>
      <c r="G21" s="18"/>
      <c r="H21" s="43">
        <v>2</v>
      </c>
      <c r="I21" s="41" t="s">
        <v>388</v>
      </c>
      <c r="J21" s="41"/>
      <c r="K21" s="41"/>
      <c r="L21" s="41" t="s">
        <v>154</v>
      </c>
      <c r="M21" s="41"/>
      <c r="N21" s="41"/>
      <c r="O21" s="41"/>
      <c r="P21" s="41"/>
      <c r="Q21" s="54"/>
      <c r="R21" s="54"/>
      <c r="S21" s="94">
        <v>7</v>
      </c>
      <c r="T21" s="41" t="s">
        <v>47</v>
      </c>
      <c r="U21" s="41"/>
      <c r="V21" s="41"/>
      <c r="W21" s="41"/>
      <c r="X21" s="43">
        <v>10</v>
      </c>
      <c r="Y21" s="47" t="s">
        <v>306</v>
      </c>
      <c r="Z21" s="93">
        <v>5</v>
      </c>
      <c r="AA21" s="93">
        <v>0</v>
      </c>
      <c r="AB21" s="93">
        <v>1</v>
      </c>
      <c r="AC21" s="58">
        <f t="shared" si="9"/>
        <v>1</v>
      </c>
      <c r="AD21" s="93">
        <v>0</v>
      </c>
      <c r="AE21" s="27"/>
      <c r="AF21" s="94">
        <v>7</v>
      </c>
      <c r="AG21" s="47" t="s">
        <v>49</v>
      </c>
      <c r="AH21" s="47"/>
      <c r="AI21" s="47"/>
      <c r="AJ21" s="64"/>
      <c r="AK21" s="48">
        <v>12</v>
      </c>
      <c r="AL21" s="32" t="s">
        <v>179</v>
      </c>
      <c r="AM21" s="93">
        <v>7</v>
      </c>
      <c r="AN21" s="93">
        <v>1</v>
      </c>
      <c r="AO21" s="93">
        <v>4</v>
      </c>
      <c r="AP21" s="58">
        <f t="shared" si="10"/>
        <v>5</v>
      </c>
      <c r="AQ21" s="93">
        <v>0</v>
      </c>
      <c r="AR21" s="45"/>
    </row>
    <row r="22" spans="1:44" ht="15.95" customHeight="1" x14ac:dyDescent="0.25">
      <c r="A22" s="54"/>
      <c r="C22" s="18"/>
      <c r="D22" s="18"/>
      <c r="E22" s="18"/>
      <c r="F22" s="18"/>
      <c r="G22" s="18"/>
      <c r="H22" s="43">
        <v>2</v>
      </c>
      <c r="I22" s="41" t="s">
        <v>386</v>
      </c>
      <c r="J22" s="18"/>
      <c r="K22" s="18"/>
      <c r="L22" s="41" t="s">
        <v>350</v>
      </c>
      <c r="Q22" s="54"/>
      <c r="R22" s="54"/>
      <c r="S22" s="94">
        <v>7.5</v>
      </c>
      <c r="T22" s="41" t="s">
        <v>66</v>
      </c>
      <c r="U22" s="41"/>
      <c r="V22" s="41"/>
      <c r="W22" s="41"/>
      <c r="X22" s="43">
        <v>3</v>
      </c>
      <c r="Y22" s="47" t="s">
        <v>306</v>
      </c>
      <c r="Z22" s="93">
        <v>6</v>
      </c>
      <c r="AA22" s="93">
        <v>0</v>
      </c>
      <c r="AB22" s="93">
        <v>1</v>
      </c>
      <c r="AC22" s="58">
        <f t="shared" si="9"/>
        <v>1</v>
      </c>
      <c r="AD22" s="93">
        <v>0</v>
      </c>
      <c r="AE22" s="27"/>
      <c r="AF22" s="94">
        <v>7</v>
      </c>
      <c r="AG22" s="47" t="s">
        <v>64</v>
      </c>
      <c r="AH22" s="47"/>
      <c r="AI22" s="47"/>
      <c r="AJ22" s="64"/>
      <c r="AK22" s="48">
        <v>5</v>
      </c>
      <c r="AL22" s="32" t="s">
        <v>179</v>
      </c>
      <c r="AM22" s="93">
        <v>7</v>
      </c>
      <c r="AN22" s="93">
        <v>0</v>
      </c>
      <c r="AO22" s="93">
        <v>3</v>
      </c>
      <c r="AP22" s="58">
        <f t="shared" si="10"/>
        <v>3</v>
      </c>
      <c r="AQ22" s="93">
        <v>0</v>
      </c>
      <c r="AR22" s="5"/>
    </row>
    <row r="23" spans="1:44" ht="15.95" customHeight="1" x14ac:dyDescent="0.25">
      <c r="A23" s="54"/>
      <c r="B23" s="6"/>
      <c r="C23" s="4"/>
      <c r="D23" s="4"/>
      <c r="E23" s="4"/>
      <c r="F23" s="4"/>
      <c r="G23" s="4"/>
      <c r="H23" s="4"/>
      <c r="I23" s="4"/>
      <c r="J23" s="7"/>
      <c r="K23" s="7"/>
      <c r="L23" s="7"/>
      <c r="M23" s="7"/>
      <c r="N23" s="7"/>
      <c r="O23" s="7"/>
      <c r="P23" s="7"/>
      <c r="Q23" s="54"/>
      <c r="R23" s="54"/>
      <c r="S23" s="94">
        <v>6.5</v>
      </c>
      <c r="T23" s="41" t="s">
        <v>119</v>
      </c>
      <c r="U23" s="41"/>
      <c r="V23" s="41"/>
      <c r="W23" s="41"/>
      <c r="X23" s="43">
        <v>12</v>
      </c>
      <c r="Y23" s="47" t="s">
        <v>306</v>
      </c>
      <c r="Z23" s="93">
        <v>7</v>
      </c>
      <c r="AA23" s="93">
        <v>0</v>
      </c>
      <c r="AB23" s="93">
        <v>1</v>
      </c>
      <c r="AC23" s="58">
        <f t="shared" si="9"/>
        <v>1</v>
      </c>
      <c r="AD23" s="93">
        <v>0</v>
      </c>
      <c r="AE23" s="27"/>
      <c r="AF23" s="94">
        <v>6.5</v>
      </c>
      <c r="AG23" s="47" t="s">
        <v>20</v>
      </c>
      <c r="AH23" s="47"/>
      <c r="AI23" s="47"/>
      <c r="AJ23" s="64"/>
      <c r="AK23" s="48">
        <v>8</v>
      </c>
      <c r="AL23" s="32" t="s">
        <v>179</v>
      </c>
      <c r="AM23" s="93">
        <v>6</v>
      </c>
      <c r="AN23" s="93">
        <v>0</v>
      </c>
      <c r="AO23" s="93">
        <v>2</v>
      </c>
      <c r="AP23" s="58">
        <f t="shared" si="10"/>
        <v>2</v>
      </c>
      <c r="AQ23" s="93">
        <v>2</v>
      </c>
      <c r="AR23" s="46"/>
    </row>
    <row r="24" spans="1:44" ht="15.95" customHeight="1" x14ac:dyDescent="0.25">
      <c r="A24" s="54"/>
      <c r="B24" s="50" t="s">
        <v>65</v>
      </c>
      <c r="C24" s="20" t="s">
        <v>124</v>
      </c>
      <c r="D24" s="18"/>
      <c r="E24" s="41"/>
      <c r="F24" s="41"/>
      <c r="G24" s="19">
        <v>3</v>
      </c>
      <c r="H24" s="43">
        <v>1</v>
      </c>
      <c r="I24" s="41" t="s">
        <v>382</v>
      </c>
      <c r="J24" s="41"/>
      <c r="K24" s="41"/>
      <c r="L24" s="41" t="s">
        <v>115</v>
      </c>
      <c r="M24" s="41"/>
      <c r="N24" s="41"/>
      <c r="O24" s="41"/>
      <c r="P24" s="41"/>
      <c r="Q24" s="54"/>
      <c r="R24" s="54"/>
      <c r="S24" s="94">
        <v>6.5</v>
      </c>
      <c r="T24" s="41" t="s">
        <v>75</v>
      </c>
      <c r="U24" s="41"/>
      <c r="V24" s="41"/>
      <c r="W24" s="41"/>
      <c r="X24" s="43">
        <v>5</v>
      </c>
      <c r="Y24" s="47" t="s">
        <v>306</v>
      </c>
      <c r="Z24" s="93">
        <v>7</v>
      </c>
      <c r="AA24" s="93">
        <v>0</v>
      </c>
      <c r="AB24" s="93">
        <v>0</v>
      </c>
      <c r="AC24" s="58">
        <f t="shared" si="9"/>
        <v>0</v>
      </c>
      <c r="AD24" s="93">
        <v>0</v>
      </c>
      <c r="AE24" s="27"/>
      <c r="AF24" s="94">
        <v>7</v>
      </c>
      <c r="AG24" s="47" t="s">
        <v>116</v>
      </c>
      <c r="AH24" s="47"/>
      <c r="AI24" s="47"/>
      <c r="AJ24" s="64"/>
      <c r="AK24" s="48">
        <v>15</v>
      </c>
      <c r="AL24" s="32" t="s">
        <v>179</v>
      </c>
      <c r="AM24" s="93">
        <v>5</v>
      </c>
      <c r="AN24" s="93">
        <v>0</v>
      </c>
      <c r="AO24" s="93">
        <v>1</v>
      </c>
      <c r="AP24" s="58">
        <f t="shared" si="10"/>
        <v>1</v>
      </c>
      <c r="AQ24" s="93">
        <v>0</v>
      </c>
      <c r="AR24" s="46"/>
    </row>
    <row r="25" spans="1:44" ht="15.95" customHeight="1" x14ac:dyDescent="0.25">
      <c r="A25" s="54"/>
      <c r="B25" s="48" t="s">
        <v>36</v>
      </c>
      <c r="C25" s="65" t="s">
        <v>380</v>
      </c>
      <c r="D25" s="65"/>
      <c r="E25" s="41"/>
      <c r="F25" s="41"/>
      <c r="G25" s="42"/>
      <c r="H25" s="43">
        <v>1</v>
      </c>
      <c r="I25" s="41" t="s">
        <v>157</v>
      </c>
      <c r="J25" s="41"/>
      <c r="K25" s="41"/>
      <c r="L25" s="41" t="s">
        <v>382</v>
      </c>
      <c r="M25" s="41"/>
      <c r="N25" s="41"/>
      <c r="O25" s="41"/>
      <c r="P25" s="41"/>
      <c r="Q25" s="54"/>
      <c r="R25" s="54"/>
      <c r="S25" s="94">
        <v>6</v>
      </c>
      <c r="T25" s="41" t="s">
        <v>100</v>
      </c>
      <c r="U25" s="41"/>
      <c r="V25" s="41"/>
      <c r="W25" s="41"/>
      <c r="X25" s="43">
        <v>2</v>
      </c>
      <c r="Y25" s="47" t="s">
        <v>306</v>
      </c>
      <c r="Z25" s="93">
        <v>7</v>
      </c>
      <c r="AA25" s="93">
        <v>0</v>
      </c>
      <c r="AB25" s="93">
        <v>0</v>
      </c>
      <c r="AC25" s="58">
        <f t="shared" si="9"/>
        <v>0</v>
      </c>
      <c r="AD25" s="93">
        <v>0</v>
      </c>
      <c r="AE25" s="27"/>
      <c r="AF25" s="94">
        <v>6</v>
      </c>
      <c r="AG25" s="47" t="s">
        <v>111</v>
      </c>
      <c r="AH25" s="47"/>
      <c r="AI25" s="47"/>
      <c r="AJ25" s="64"/>
      <c r="AK25" s="48">
        <v>14</v>
      </c>
      <c r="AL25" s="32" t="s">
        <v>179</v>
      </c>
      <c r="AM25" s="93">
        <v>6</v>
      </c>
      <c r="AN25" s="93">
        <v>0</v>
      </c>
      <c r="AO25" s="93">
        <v>1</v>
      </c>
      <c r="AP25" s="58">
        <f t="shared" si="10"/>
        <v>1</v>
      </c>
      <c r="AQ25" s="93">
        <v>4</v>
      </c>
      <c r="AR25" s="46"/>
    </row>
    <row r="26" spans="1:44" ht="15.95" customHeight="1" thickBot="1" x14ac:dyDescent="0.3">
      <c r="A26" s="54"/>
      <c r="C26" s="18"/>
      <c r="D26" s="18"/>
      <c r="E26" s="18"/>
      <c r="F26" s="18"/>
      <c r="G26" s="18"/>
      <c r="H26" s="43">
        <v>2</v>
      </c>
      <c r="I26" s="41" t="s">
        <v>165</v>
      </c>
      <c r="J26" s="41"/>
      <c r="K26" s="41"/>
      <c r="L26" s="41" t="s">
        <v>188</v>
      </c>
      <c r="M26" s="41"/>
      <c r="N26" s="41"/>
      <c r="O26" s="41"/>
      <c r="P26" s="41"/>
      <c r="Q26" s="54"/>
      <c r="R26" s="54"/>
      <c r="S26" s="33" t="s">
        <v>247</v>
      </c>
      <c r="T26" s="33"/>
      <c r="U26" s="33"/>
      <c r="V26" s="33"/>
      <c r="W26" s="33"/>
      <c r="X26" s="33"/>
      <c r="Y26" s="33"/>
      <c r="Z26" s="56">
        <f>SUM(Z15:Z25)</f>
        <v>70</v>
      </c>
      <c r="AA26" s="56">
        <f t="shared" ref="AA26" si="11">SUM(AA15:AA25)</f>
        <v>15</v>
      </c>
      <c r="AB26" s="56">
        <f>SUM(AB15:AB25)+SUMIF($Y$3:$Y$10,"Canadiens",$AH$3:$AH$10)</f>
        <v>15</v>
      </c>
      <c r="AC26" s="56">
        <f>+AB26+AA26</f>
        <v>30</v>
      </c>
      <c r="AD26" s="56">
        <f>SUM(AD15:AD25)+SUMIF($Y$3:$Y$10,"Canadiens",$AG$3:$AG$10)</f>
        <v>4</v>
      </c>
      <c r="AE26" s="27"/>
      <c r="AF26" s="33" t="s">
        <v>175</v>
      </c>
      <c r="AG26" s="33"/>
      <c r="AH26" s="33"/>
      <c r="AI26" s="33"/>
      <c r="AJ26" s="33"/>
      <c r="AK26" s="33"/>
      <c r="AL26" s="33"/>
      <c r="AM26" s="56">
        <f>SUM(AM15:AM25)</f>
        <v>69</v>
      </c>
      <c r="AN26" s="56">
        <f t="shared" ref="AN26" si="12">SUM(AN15:AN25)</f>
        <v>22</v>
      </c>
      <c r="AO26" s="56">
        <f>SUM(AO15:AO25)+SUMIF($Y$3:$Y$10,"Stiletto",$AH$3:$AH$10)</f>
        <v>37</v>
      </c>
      <c r="AP26" s="56">
        <f>+AO26+AN26</f>
        <v>59</v>
      </c>
      <c r="AQ26" s="56">
        <f>SUM(AQ15:AQ25)+SUMIF($Y$3:$Y$10,"Stiletto",$AG$3:$AG$10)</f>
        <v>12</v>
      </c>
      <c r="AR26" s="46"/>
    </row>
    <row r="27" spans="1:44" ht="15.95" customHeight="1" x14ac:dyDescent="0.25">
      <c r="A27" s="54"/>
      <c r="C27" s="18"/>
      <c r="D27" s="18"/>
      <c r="E27" s="18"/>
      <c r="F27" s="18"/>
      <c r="G27" s="18"/>
      <c r="H27" s="18"/>
      <c r="I27" s="41"/>
      <c r="J27" s="41"/>
      <c r="K27" s="41"/>
      <c r="L27" s="41"/>
      <c r="M27" s="41"/>
      <c r="N27" s="41"/>
      <c r="O27" s="41"/>
      <c r="Q27" s="54"/>
      <c r="R27" s="54"/>
      <c r="S27" s="34" t="s">
        <v>172</v>
      </c>
      <c r="T27" s="34"/>
      <c r="U27" s="34"/>
      <c r="V27" s="34"/>
      <c r="W27" s="34"/>
      <c r="X27" s="32" t="s">
        <v>176</v>
      </c>
      <c r="Z27" s="31">
        <v>7</v>
      </c>
      <c r="AA27" s="31">
        <v>0</v>
      </c>
      <c r="AB27" s="31">
        <v>1</v>
      </c>
      <c r="AC27" s="68">
        <f t="shared" ref="AC27" si="13">+AA27+AB27</f>
        <v>1</v>
      </c>
      <c r="AD27" s="31">
        <v>0</v>
      </c>
      <c r="AE27" s="27"/>
      <c r="AF27" s="35" t="s">
        <v>15</v>
      </c>
      <c r="AG27" s="35"/>
      <c r="AH27" s="35"/>
      <c r="AI27" s="35"/>
      <c r="AJ27" s="35"/>
      <c r="AK27" s="32" t="s">
        <v>34</v>
      </c>
      <c r="AM27" s="31">
        <v>8</v>
      </c>
      <c r="AN27" s="31">
        <v>2</v>
      </c>
      <c r="AO27" s="31">
        <v>1</v>
      </c>
      <c r="AP27" s="68">
        <f t="shared" ref="AP27:AP37" si="14">+AN27+AO27</f>
        <v>3</v>
      </c>
      <c r="AQ27" s="31">
        <v>0</v>
      </c>
      <c r="AR27" s="46"/>
    </row>
    <row r="28" spans="1:44" ht="15.95" customHeight="1" x14ac:dyDescent="0.25">
      <c r="A28" s="54"/>
      <c r="C28" s="20" t="s">
        <v>186</v>
      </c>
      <c r="D28" s="18"/>
      <c r="E28" s="41"/>
      <c r="F28" s="41"/>
      <c r="G28" s="19">
        <v>1</v>
      </c>
      <c r="H28" s="43">
        <v>1</v>
      </c>
      <c r="I28" s="41" t="s">
        <v>383</v>
      </c>
      <c r="J28" s="41"/>
      <c r="K28" s="41"/>
      <c r="L28" s="41" t="s">
        <v>153</v>
      </c>
      <c r="M28" s="41"/>
      <c r="N28" s="41"/>
      <c r="O28" s="41"/>
      <c r="Q28" s="54"/>
      <c r="R28" s="54"/>
      <c r="S28" s="94">
        <v>9</v>
      </c>
      <c r="T28" s="41" t="s">
        <v>150</v>
      </c>
      <c r="U28" s="41"/>
      <c r="V28" s="41"/>
      <c r="W28" s="41"/>
      <c r="X28" s="43">
        <v>27</v>
      </c>
      <c r="Y28" s="41" t="s">
        <v>177</v>
      </c>
      <c r="Z28" s="93">
        <v>7</v>
      </c>
      <c r="AA28" s="93">
        <v>3</v>
      </c>
      <c r="AB28" s="93">
        <v>7</v>
      </c>
      <c r="AC28" s="58">
        <f t="shared" ref="AC28:AC37" si="15">+AA28+AB28</f>
        <v>10</v>
      </c>
      <c r="AD28" s="93">
        <v>0</v>
      </c>
      <c r="AE28" s="27"/>
      <c r="AF28" s="94">
        <v>9.5</v>
      </c>
      <c r="AG28" s="47" t="s">
        <v>165</v>
      </c>
      <c r="AH28" s="47"/>
      <c r="AI28" s="47"/>
      <c r="AJ28" s="64"/>
      <c r="AK28" s="48">
        <v>40</v>
      </c>
      <c r="AL28" s="47" t="s">
        <v>308</v>
      </c>
      <c r="AM28" s="93">
        <v>7</v>
      </c>
      <c r="AN28" s="93">
        <v>10</v>
      </c>
      <c r="AO28" s="93">
        <v>5</v>
      </c>
      <c r="AP28" s="58">
        <f t="shared" si="14"/>
        <v>15</v>
      </c>
      <c r="AQ28" s="93">
        <v>4</v>
      </c>
      <c r="AR28" s="46"/>
    </row>
    <row r="29" spans="1:44" ht="15.95" customHeight="1" x14ac:dyDescent="0.25">
      <c r="A29" s="54"/>
      <c r="B29" s="43" t="s">
        <v>36</v>
      </c>
      <c r="C29" s="65" t="s">
        <v>381</v>
      </c>
      <c r="D29" s="18"/>
      <c r="E29" s="18"/>
      <c r="F29" s="18"/>
      <c r="G29" s="18"/>
      <c r="H29" s="43"/>
      <c r="I29" s="41"/>
      <c r="J29" s="41"/>
      <c r="K29" s="41"/>
      <c r="L29" s="41"/>
      <c r="M29" s="41"/>
      <c r="N29" s="41"/>
      <c r="O29" s="41"/>
      <c r="Q29" s="54"/>
      <c r="R29" s="54"/>
      <c r="S29" s="94">
        <v>6.5</v>
      </c>
      <c r="T29" s="41" t="s">
        <v>161</v>
      </c>
      <c r="U29" s="41"/>
      <c r="V29" s="41"/>
      <c r="W29" s="41"/>
      <c r="X29" s="43">
        <v>2</v>
      </c>
      <c r="Y29" s="41" t="s">
        <v>177</v>
      </c>
      <c r="Z29" s="93">
        <v>7</v>
      </c>
      <c r="AA29" s="93">
        <v>2</v>
      </c>
      <c r="AB29" s="93">
        <v>6</v>
      </c>
      <c r="AC29" s="58">
        <f t="shared" si="15"/>
        <v>8</v>
      </c>
      <c r="AD29" s="93">
        <v>0</v>
      </c>
      <c r="AE29" s="27"/>
      <c r="AF29" s="94">
        <v>9</v>
      </c>
      <c r="AG29" s="47" t="s">
        <v>35</v>
      </c>
      <c r="AH29" s="47"/>
      <c r="AI29" s="47"/>
      <c r="AJ29" s="64"/>
      <c r="AK29" s="48">
        <v>19</v>
      </c>
      <c r="AL29" s="47" t="s">
        <v>308</v>
      </c>
      <c r="AM29" s="93">
        <v>5</v>
      </c>
      <c r="AN29" s="93">
        <v>4</v>
      </c>
      <c r="AO29" s="93">
        <v>5</v>
      </c>
      <c r="AP29" s="58">
        <f t="shared" si="14"/>
        <v>9</v>
      </c>
      <c r="AQ29" s="93">
        <v>0</v>
      </c>
      <c r="AR29" s="46"/>
    </row>
    <row r="30" spans="1:44" ht="15.95" customHeight="1" x14ac:dyDescent="0.25">
      <c r="A30" s="54"/>
      <c r="B30" s="4"/>
      <c r="C30" s="4"/>
      <c r="D30" s="4"/>
      <c r="E30" s="4"/>
      <c r="F30" s="4"/>
      <c r="G30" s="4"/>
      <c r="H30" s="4"/>
      <c r="I30" s="7"/>
      <c r="J30" s="7"/>
      <c r="K30" s="7"/>
      <c r="L30" s="7"/>
      <c r="M30" s="7"/>
      <c r="N30" s="7"/>
      <c r="O30" s="7"/>
      <c r="P30" s="7"/>
      <c r="Q30" s="54"/>
      <c r="R30" s="54"/>
      <c r="S30" s="94">
        <v>8.5</v>
      </c>
      <c r="T30" s="41" t="s">
        <v>143</v>
      </c>
      <c r="U30" s="41"/>
      <c r="V30" s="41"/>
      <c r="W30" s="41"/>
      <c r="X30" s="43">
        <v>10</v>
      </c>
      <c r="Y30" s="41" t="s">
        <v>177</v>
      </c>
      <c r="Z30" s="93">
        <v>7</v>
      </c>
      <c r="AA30" s="93">
        <v>5</v>
      </c>
      <c r="AB30" s="93">
        <v>2</v>
      </c>
      <c r="AC30" s="58">
        <f t="shared" si="15"/>
        <v>7</v>
      </c>
      <c r="AD30" s="93">
        <v>0</v>
      </c>
      <c r="AE30" s="27"/>
      <c r="AF30" s="94">
        <v>6</v>
      </c>
      <c r="AG30" s="47" t="s">
        <v>81</v>
      </c>
      <c r="AH30" s="47"/>
      <c r="AI30" s="47"/>
      <c r="AJ30" s="64"/>
      <c r="AK30" s="48">
        <v>3</v>
      </c>
      <c r="AL30" s="47" t="s">
        <v>308</v>
      </c>
      <c r="AM30" s="93">
        <v>6</v>
      </c>
      <c r="AN30" s="93">
        <v>0</v>
      </c>
      <c r="AO30" s="93">
        <v>7</v>
      </c>
      <c r="AP30" s="58">
        <f t="shared" si="14"/>
        <v>7</v>
      </c>
      <c r="AQ30" s="93">
        <v>0</v>
      </c>
      <c r="AR30" s="46"/>
    </row>
    <row r="31" spans="1:44" ht="15.95" customHeight="1" x14ac:dyDescent="0.25">
      <c r="A31" s="54"/>
      <c r="B31" s="50" t="s">
        <v>77</v>
      </c>
      <c r="C31" s="20" t="s">
        <v>184</v>
      </c>
      <c r="D31" s="18"/>
      <c r="E31" s="18"/>
      <c r="F31" s="61"/>
      <c r="G31" s="19">
        <v>0</v>
      </c>
      <c r="H31" s="43"/>
      <c r="I31" s="41"/>
      <c r="J31" s="41"/>
      <c r="K31" s="41"/>
      <c r="L31" s="41"/>
      <c r="M31" s="41"/>
      <c r="N31" s="41"/>
      <c r="O31" s="41"/>
      <c r="P31" s="41"/>
      <c r="Q31" s="54"/>
      <c r="R31" s="54"/>
      <c r="S31" s="94">
        <v>7.5</v>
      </c>
      <c r="T31" s="41" t="s">
        <v>90</v>
      </c>
      <c r="U31" s="41"/>
      <c r="V31" s="41"/>
      <c r="W31" s="41"/>
      <c r="X31" s="43">
        <v>4</v>
      </c>
      <c r="Y31" s="41" t="s">
        <v>177</v>
      </c>
      <c r="Z31" s="93">
        <v>6</v>
      </c>
      <c r="AA31" s="93">
        <v>3</v>
      </c>
      <c r="AB31" s="93">
        <v>3</v>
      </c>
      <c r="AC31" s="58">
        <f t="shared" si="15"/>
        <v>6</v>
      </c>
      <c r="AD31" s="93">
        <v>0</v>
      </c>
      <c r="AE31" s="27"/>
      <c r="AF31" s="94">
        <v>7</v>
      </c>
      <c r="AG31" s="47" t="s">
        <v>188</v>
      </c>
      <c r="AH31" s="47"/>
      <c r="AI31" s="47"/>
      <c r="AJ31" s="64"/>
      <c r="AK31" s="48">
        <v>28</v>
      </c>
      <c r="AL31" s="47" t="s">
        <v>308</v>
      </c>
      <c r="AM31" s="93">
        <v>7</v>
      </c>
      <c r="AN31" s="93">
        <v>1</v>
      </c>
      <c r="AO31" s="93">
        <v>6</v>
      </c>
      <c r="AP31" s="58">
        <f t="shared" si="14"/>
        <v>7</v>
      </c>
      <c r="AQ31" s="93">
        <v>0</v>
      </c>
      <c r="AR31" s="46"/>
    </row>
    <row r="32" spans="1:44" ht="15.95" customHeight="1" x14ac:dyDescent="0.25">
      <c r="A32" s="54"/>
      <c r="B32" s="48" t="s">
        <v>36</v>
      </c>
      <c r="C32" s="41" t="s">
        <v>389</v>
      </c>
      <c r="D32" s="41"/>
      <c r="E32" s="41"/>
      <c r="F32" s="18"/>
      <c r="G32" s="18"/>
      <c r="H32" s="43"/>
      <c r="I32" s="41"/>
      <c r="J32" s="18"/>
      <c r="K32" s="18"/>
      <c r="L32" s="41"/>
      <c r="M32" s="41"/>
      <c r="N32" s="41"/>
      <c r="O32" s="41"/>
      <c r="P32" s="41"/>
      <c r="Q32" s="54"/>
      <c r="R32" s="54"/>
      <c r="S32" s="94">
        <v>7</v>
      </c>
      <c r="T32" s="41" t="s">
        <v>114</v>
      </c>
      <c r="U32" s="41"/>
      <c r="V32" s="41"/>
      <c r="W32" s="41"/>
      <c r="X32" s="43">
        <v>6</v>
      </c>
      <c r="Y32" s="41" t="s">
        <v>177</v>
      </c>
      <c r="Z32" s="93">
        <v>7</v>
      </c>
      <c r="AA32" s="93">
        <v>2</v>
      </c>
      <c r="AB32" s="93">
        <v>2</v>
      </c>
      <c r="AC32" s="58">
        <f t="shared" si="15"/>
        <v>4</v>
      </c>
      <c r="AD32" s="93">
        <v>0</v>
      </c>
      <c r="AE32" s="27"/>
      <c r="AF32" s="94">
        <v>6.5</v>
      </c>
      <c r="AG32" s="47" t="s">
        <v>48</v>
      </c>
      <c r="AH32" s="47"/>
      <c r="AI32" s="47"/>
      <c r="AJ32" s="64"/>
      <c r="AK32" s="48">
        <v>66</v>
      </c>
      <c r="AL32" s="47" t="s">
        <v>308</v>
      </c>
      <c r="AM32" s="93">
        <v>4</v>
      </c>
      <c r="AN32" s="93">
        <v>1</v>
      </c>
      <c r="AO32" s="93">
        <v>2</v>
      </c>
      <c r="AP32" s="58">
        <f t="shared" si="14"/>
        <v>3</v>
      </c>
      <c r="AQ32" s="93">
        <v>0</v>
      </c>
      <c r="AR32" s="46"/>
    </row>
    <row r="33" spans="1:44" ht="15.95" customHeight="1" x14ac:dyDescent="0.25">
      <c r="A33" s="54" t="s">
        <v>74</v>
      </c>
      <c r="C33" s="18"/>
      <c r="D33" s="41"/>
      <c r="E33" s="41"/>
      <c r="F33" s="18"/>
      <c r="G33" s="18"/>
      <c r="H33" s="43"/>
      <c r="I33" s="41"/>
      <c r="J33" s="18"/>
      <c r="K33" s="18"/>
      <c r="L33" s="41"/>
      <c r="M33" s="41"/>
      <c r="N33" s="41"/>
      <c r="O33" s="41"/>
      <c r="P33" s="41"/>
      <c r="Q33" s="54"/>
      <c r="R33" s="54"/>
      <c r="S33" s="94">
        <v>8</v>
      </c>
      <c r="T33" s="41" t="s">
        <v>76</v>
      </c>
      <c r="U33" s="41"/>
      <c r="V33" s="41"/>
      <c r="W33" s="41"/>
      <c r="X33" s="43">
        <v>5</v>
      </c>
      <c r="Y33" s="41" t="s">
        <v>177</v>
      </c>
      <c r="Z33" s="93">
        <v>7</v>
      </c>
      <c r="AA33" s="93">
        <v>1</v>
      </c>
      <c r="AB33" s="93">
        <v>1</v>
      </c>
      <c r="AC33" s="58">
        <f t="shared" si="15"/>
        <v>2</v>
      </c>
      <c r="AD33" s="93">
        <v>0</v>
      </c>
      <c r="AE33" s="27"/>
      <c r="AF33" s="94">
        <v>8</v>
      </c>
      <c r="AG33" s="47" t="s">
        <v>136</v>
      </c>
      <c r="AH33" s="47"/>
      <c r="AI33" s="47"/>
      <c r="AJ33" s="64"/>
      <c r="AK33" s="48">
        <v>2</v>
      </c>
      <c r="AL33" s="47" t="s">
        <v>308</v>
      </c>
      <c r="AM33" s="93">
        <v>6</v>
      </c>
      <c r="AN33" s="93">
        <v>2</v>
      </c>
      <c r="AO33" s="93">
        <v>0</v>
      </c>
      <c r="AP33" s="58">
        <f t="shared" si="14"/>
        <v>2</v>
      </c>
      <c r="AQ33" s="93">
        <v>0</v>
      </c>
      <c r="AR33" s="46"/>
    </row>
    <row r="34" spans="1:44" ht="15.95" customHeight="1" x14ac:dyDescent="0.25">
      <c r="A34" s="54"/>
      <c r="B34" s="18"/>
      <c r="C34" s="20" t="s">
        <v>182</v>
      </c>
      <c r="D34" s="97"/>
      <c r="E34" s="41"/>
      <c r="F34" s="41"/>
      <c r="G34" s="19">
        <v>4</v>
      </c>
      <c r="H34" s="43">
        <v>1</v>
      </c>
      <c r="I34" s="41" t="s">
        <v>150</v>
      </c>
      <c r="J34" s="18"/>
      <c r="K34" s="18"/>
      <c r="L34" s="41"/>
      <c r="M34" s="41" t="s">
        <v>254</v>
      </c>
      <c r="N34" s="41"/>
      <c r="O34" s="41"/>
      <c r="P34" s="41"/>
      <c r="Q34" s="54"/>
      <c r="R34" s="54"/>
      <c r="S34" s="94">
        <v>7</v>
      </c>
      <c r="T34" s="41" t="s">
        <v>118</v>
      </c>
      <c r="U34" s="41"/>
      <c r="V34" s="41"/>
      <c r="W34" s="41"/>
      <c r="X34" s="43">
        <v>55</v>
      </c>
      <c r="Y34" s="41" t="s">
        <v>177</v>
      </c>
      <c r="Z34" s="93">
        <v>3</v>
      </c>
      <c r="AA34" s="93">
        <v>0</v>
      </c>
      <c r="AB34" s="93">
        <v>2</v>
      </c>
      <c r="AC34" s="58">
        <f t="shared" si="15"/>
        <v>2</v>
      </c>
      <c r="AD34" s="93">
        <v>0</v>
      </c>
      <c r="AE34" s="27"/>
      <c r="AF34" s="94">
        <v>7.5</v>
      </c>
      <c r="AG34" s="47" t="s">
        <v>42</v>
      </c>
      <c r="AH34" s="47"/>
      <c r="AI34" s="47"/>
      <c r="AJ34" s="64"/>
      <c r="AK34" s="48">
        <v>7</v>
      </c>
      <c r="AL34" s="47" t="s">
        <v>308</v>
      </c>
      <c r="AM34" s="93">
        <v>6</v>
      </c>
      <c r="AN34" s="93">
        <v>1</v>
      </c>
      <c r="AO34" s="93">
        <v>1</v>
      </c>
      <c r="AP34" s="58">
        <f t="shared" si="14"/>
        <v>2</v>
      </c>
      <c r="AQ34" s="93">
        <v>0</v>
      </c>
      <c r="AR34" s="46"/>
    </row>
    <row r="35" spans="1:44" ht="15.95" customHeight="1" x14ac:dyDescent="0.25">
      <c r="A35" s="54"/>
      <c r="B35" s="43" t="s">
        <v>36</v>
      </c>
      <c r="C35" s="65"/>
      <c r="D35" s="65" t="s">
        <v>190</v>
      </c>
      <c r="E35" s="18"/>
      <c r="F35" s="18"/>
      <c r="G35" s="18"/>
      <c r="H35" s="43">
        <v>1</v>
      </c>
      <c r="I35" s="41" t="s">
        <v>114</v>
      </c>
      <c r="J35" s="18"/>
      <c r="K35" s="18"/>
      <c r="L35" s="41" t="s">
        <v>392</v>
      </c>
      <c r="M35" s="41"/>
      <c r="N35" s="41"/>
      <c r="O35" s="41"/>
      <c r="P35" s="41"/>
      <c r="Q35" s="54"/>
      <c r="R35" s="54"/>
      <c r="S35" s="94">
        <v>6</v>
      </c>
      <c r="T35" s="41" t="s">
        <v>187</v>
      </c>
      <c r="U35" s="41"/>
      <c r="V35" s="41"/>
      <c r="W35" s="41"/>
      <c r="X35" s="43">
        <v>8</v>
      </c>
      <c r="Y35" s="41" t="s">
        <v>177</v>
      </c>
      <c r="Z35" s="93">
        <v>5</v>
      </c>
      <c r="AA35" s="93">
        <v>1</v>
      </c>
      <c r="AB35" s="93">
        <v>0</v>
      </c>
      <c r="AC35" s="58">
        <f t="shared" si="15"/>
        <v>1</v>
      </c>
      <c r="AD35" s="93">
        <v>0</v>
      </c>
      <c r="AE35" s="27"/>
      <c r="AF35" s="94">
        <v>7</v>
      </c>
      <c r="AG35" s="47" t="s">
        <v>157</v>
      </c>
      <c r="AH35" s="47"/>
      <c r="AI35" s="47"/>
      <c r="AJ35" s="64"/>
      <c r="AK35" s="48">
        <v>86</v>
      </c>
      <c r="AL35" s="47" t="s">
        <v>308</v>
      </c>
      <c r="AM35" s="93">
        <v>7</v>
      </c>
      <c r="AN35" s="93">
        <v>2</v>
      </c>
      <c r="AO35" s="93">
        <v>0</v>
      </c>
      <c r="AP35" s="58">
        <f t="shared" si="14"/>
        <v>2</v>
      </c>
      <c r="AQ35" s="93">
        <v>2</v>
      </c>
      <c r="AR35" s="46"/>
    </row>
    <row r="36" spans="1:44" ht="15.95" customHeight="1" x14ac:dyDescent="0.25">
      <c r="A36" s="54"/>
      <c r="C36" s="18"/>
      <c r="D36" s="18"/>
      <c r="E36" s="18"/>
      <c r="F36" s="18"/>
      <c r="G36" s="18"/>
      <c r="H36" s="43">
        <v>2</v>
      </c>
      <c r="I36" s="41" t="s">
        <v>143</v>
      </c>
      <c r="J36" s="18"/>
      <c r="K36" s="18"/>
      <c r="L36" s="41" t="s">
        <v>150</v>
      </c>
      <c r="M36" s="41"/>
      <c r="N36" s="41"/>
      <c r="O36" s="41"/>
      <c r="P36" s="41"/>
      <c r="Q36" s="54"/>
      <c r="R36" s="54"/>
      <c r="S36" s="94">
        <v>6</v>
      </c>
      <c r="T36" s="41" t="s">
        <v>140</v>
      </c>
      <c r="U36" s="41"/>
      <c r="V36" s="41"/>
      <c r="W36" s="41"/>
      <c r="X36" s="43">
        <v>13</v>
      </c>
      <c r="Y36" s="41" t="s">
        <v>177</v>
      </c>
      <c r="Z36" s="93">
        <v>7</v>
      </c>
      <c r="AA36" s="93">
        <v>0</v>
      </c>
      <c r="AB36" s="93">
        <v>1</v>
      </c>
      <c r="AC36" s="58">
        <f t="shared" si="15"/>
        <v>1</v>
      </c>
      <c r="AD36" s="93">
        <v>0</v>
      </c>
      <c r="AE36" s="27"/>
      <c r="AF36" s="94">
        <v>6.5</v>
      </c>
      <c r="AG36" s="47" t="s">
        <v>62</v>
      </c>
      <c r="AH36" s="47"/>
      <c r="AI36" s="47"/>
      <c r="AJ36" s="64"/>
      <c r="AK36" s="48">
        <v>55</v>
      </c>
      <c r="AL36" s="47" t="s">
        <v>308</v>
      </c>
      <c r="AM36" s="93">
        <v>6</v>
      </c>
      <c r="AN36" s="93">
        <v>0</v>
      </c>
      <c r="AO36" s="93">
        <v>1</v>
      </c>
      <c r="AP36" s="58">
        <f t="shared" si="14"/>
        <v>1</v>
      </c>
      <c r="AQ36" s="93">
        <v>2</v>
      </c>
      <c r="AR36" s="46"/>
    </row>
    <row r="37" spans="1:44" ht="15.95" customHeight="1" x14ac:dyDescent="0.25">
      <c r="A37" s="54"/>
      <c r="C37" s="18"/>
      <c r="D37" s="18"/>
      <c r="E37" s="18"/>
      <c r="F37" s="18"/>
      <c r="G37" s="18"/>
      <c r="H37" s="43">
        <v>2</v>
      </c>
      <c r="I37" s="41" t="s">
        <v>143</v>
      </c>
      <c r="J37" s="18"/>
      <c r="K37" s="18"/>
      <c r="L37" s="41" t="s">
        <v>391</v>
      </c>
      <c r="M37" s="41"/>
      <c r="N37" s="41"/>
      <c r="O37" s="41"/>
      <c r="P37" s="41"/>
      <c r="Q37" s="54"/>
      <c r="R37" s="54"/>
      <c r="S37" s="94">
        <v>7.5</v>
      </c>
      <c r="T37" s="41" t="s">
        <v>46</v>
      </c>
      <c r="U37" s="41"/>
      <c r="V37" s="41"/>
      <c r="W37" s="41"/>
      <c r="X37" s="43">
        <v>7</v>
      </c>
      <c r="Y37" s="41" t="s">
        <v>177</v>
      </c>
      <c r="Z37" s="93">
        <v>7</v>
      </c>
      <c r="AA37" s="93">
        <v>0</v>
      </c>
      <c r="AB37" s="93">
        <v>0</v>
      </c>
      <c r="AC37" s="58">
        <f t="shared" si="15"/>
        <v>0</v>
      </c>
      <c r="AD37" s="93">
        <v>2</v>
      </c>
      <c r="AE37" s="27"/>
      <c r="AF37" s="94">
        <v>7.5</v>
      </c>
      <c r="AG37" s="47" t="s">
        <v>115</v>
      </c>
      <c r="AH37" s="47"/>
      <c r="AI37" s="47"/>
      <c r="AJ37" s="64"/>
      <c r="AK37" s="48">
        <v>4</v>
      </c>
      <c r="AL37" s="47" t="s">
        <v>308</v>
      </c>
      <c r="AM37" s="93">
        <v>7</v>
      </c>
      <c r="AN37" s="93">
        <v>0</v>
      </c>
      <c r="AO37" s="93">
        <v>1</v>
      </c>
      <c r="AP37" s="58">
        <f t="shared" si="14"/>
        <v>1</v>
      </c>
      <c r="AQ37" s="93">
        <v>0</v>
      </c>
      <c r="AR37" s="46"/>
    </row>
    <row r="38" spans="1:44" ht="15.95" customHeight="1" thickBot="1" x14ac:dyDescent="0.3">
      <c r="A38" s="54"/>
      <c r="B38" s="8"/>
      <c r="C38" s="4"/>
      <c r="D38" s="4"/>
      <c r="E38" s="4"/>
      <c r="F38" s="4"/>
      <c r="G38" s="4"/>
      <c r="H38" s="4"/>
      <c r="I38" s="4"/>
      <c r="J38" s="7"/>
      <c r="K38" s="7"/>
      <c r="L38" s="7"/>
      <c r="M38" s="7"/>
      <c r="N38" s="7"/>
      <c r="O38" s="7"/>
      <c r="P38" s="7"/>
      <c r="Q38" s="54"/>
      <c r="R38" s="54"/>
      <c r="S38" s="33" t="s">
        <v>174</v>
      </c>
      <c r="T38" s="33"/>
      <c r="U38" s="33"/>
      <c r="V38" s="33"/>
      <c r="W38" s="33"/>
      <c r="X38" s="33"/>
      <c r="Y38" s="33"/>
      <c r="Z38" s="56">
        <f>SUM(Z27:Z37)</f>
        <v>70</v>
      </c>
      <c r="AA38" s="56">
        <f t="shared" ref="AA38" si="16">SUM(AA27:AA37)</f>
        <v>17</v>
      </c>
      <c r="AB38" s="56">
        <f>SUM(AB27:AB37)+SUMIF($Y$3:$Y$10,"SotF",$AH$3:$AH$10)</f>
        <v>25</v>
      </c>
      <c r="AC38" s="56">
        <f>+AB38+AA38</f>
        <v>42</v>
      </c>
      <c r="AD38" s="56">
        <f>SUM(AD27:AD37)+SUMIF($Y$3:$Y$10,"SotF",$AG$3:$AG$10)</f>
        <v>2</v>
      </c>
      <c r="AE38" s="27"/>
      <c r="AF38" s="33" t="s">
        <v>50</v>
      </c>
      <c r="AG38" s="33"/>
      <c r="AH38" s="33"/>
      <c r="AI38" s="33"/>
      <c r="AJ38" s="33"/>
      <c r="AK38" s="33"/>
      <c r="AL38" s="33"/>
      <c r="AM38" s="56">
        <f>SUM(AM27:AM37)</f>
        <v>69</v>
      </c>
      <c r="AN38" s="56">
        <f t="shared" ref="AN38" si="17">SUM(AN27:AN37)</f>
        <v>23</v>
      </c>
      <c r="AO38" s="56">
        <f>SUM(AO27:AO37)+SUMIF($Y$3:$Y$10,"State Farm",$AH$3:$AH$10)</f>
        <v>30</v>
      </c>
      <c r="AP38" s="56">
        <f>+AO38+AN38</f>
        <v>53</v>
      </c>
      <c r="AQ38" s="56">
        <f>SUM(AQ27:AQ37)+SUMIF($Y$3:$Y$10,"State Farm",$AG$3:$AG$10)</f>
        <v>8</v>
      </c>
      <c r="AR38" s="46"/>
    </row>
    <row r="39" spans="1:44" ht="15.95" customHeight="1" x14ac:dyDescent="0.25">
      <c r="A39" s="54"/>
      <c r="B39" s="50" t="s">
        <v>93</v>
      </c>
      <c r="C39" s="20" t="s">
        <v>181</v>
      </c>
      <c r="D39" s="18"/>
      <c r="E39" s="42"/>
      <c r="F39" s="42"/>
      <c r="G39" s="19">
        <v>2</v>
      </c>
      <c r="H39" s="43">
        <v>1</v>
      </c>
      <c r="I39" s="41" t="s">
        <v>133</v>
      </c>
      <c r="J39" s="41"/>
      <c r="K39" s="41"/>
      <c r="L39" s="41"/>
      <c r="M39" s="41" t="s">
        <v>254</v>
      </c>
      <c r="N39" s="41"/>
      <c r="O39" s="41"/>
      <c r="P39" s="41"/>
      <c r="Q39" s="54"/>
      <c r="R39" s="54"/>
      <c r="S39" s="34" t="s">
        <v>53</v>
      </c>
      <c r="T39" s="34"/>
      <c r="U39" s="34"/>
      <c r="V39" s="34"/>
      <c r="W39" s="34"/>
      <c r="X39" s="32" t="s">
        <v>54</v>
      </c>
      <c r="Z39" s="31">
        <v>15</v>
      </c>
      <c r="AA39" s="31">
        <v>4</v>
      </c>
      <c r="AB39" s="31">
        <v>4</v>
      </c>
      <c r="AC39" s="68">
        <f t="shared" ref="AC39" si="18">+AA39+AB39</f>
        <v>8</v>
      </c>
      <c r="AD39" s="31">
        <v>6</v>
      </c>
      <c r="AE39" s="27"/>
      <c r="AF39" s="35" t="s">
        <v>86</v>
      </c>
      <c r="AG39" s="35"/>
      <c r="AH39" s="35"/>
      <c r="AI39" s="35"/>
      <c r="AJ39" s="35"/>
      <c r="AK39" s="32" t="s">
        <v>87</v>
      </c>
      <c r="AM39" s="31">
        <v>11</v>
      </c>
      <c r="AN39" s="31">
        <v>2</v>
      </c>
      <c r="AO39" s="31">
        <v>3</v>
      </c>
      <c r="AP39" s="68">
        <f t="shared" ref="AP39:AP49" si="19">+AN39+AO39</f>
        <v>5</v>
      </c>
      <c r="AQ39" s="31">
        <v>0</v>
      </c>
      <c r="AR39" s="46"/>
    </row>
    <row r="40" spans="1:44" ht="15.95" customHeight="1" x14ac:dyDescent="0.25">
      <c r="A40" s="54"/>
      <c r="B40" s="48" t="s">
        <v>36</v>
      </c>
      <c r="C40" s="41" t="s">
        <v>375</v>
      </c>
      <c r="D40" s="18"/>
      <c r="E40" s="18"/>
      <c r="F40" s="18"/>
      <c r="G40" s="18"/>
      <c r="H40" s="43">
        <v>1</v>
      </c>
      <c r="I40" s="41" t="s">
        <v>117</v>
      </c>
      <c r="J40" s="41"/>
      <c r="K40" s="41"/>
      <c r="L40" s="41"/>
      <c r="M40" s="41" t="s">
        <v>254</v>
      </c>
      <c r="N40" s="41"/>
      <c r="O40" s="41"/>
      <c r="P40" s="41"/>
      <c r="Q40" s="54"/>
      <c r="R40" s="54"/>
      <c r="S40" s="94">
        <v>9.5</v>
      </c>
      <c r="T40" s="47" t="s">
        <v>166</v>
      </c>
      <c r="U40" s="47"/>
      <c r="V40" s="47"/>
      <c r="W40" s="47"/>
      <c r="X40" s="48">
        <v>9</v>
      </c>
      <c r="Y40" s="47" t="s">
        <v>307</v>
      </c>
      <c r="Z40" s="93">
        <v>7</v>
      </c>
      <c r="AA40" s="93">
        <v>12</v>
      </c>
      <c r="AB40" s="93">
        <v>7</v>
      </c>
      <c r="AC40" s="58">
        <f t="shared" ref="AC40:AC49" si="20">+AA40+AB40</f>
        <v>19</v>
      </c>
      <c r="AD40" s="93">
        <v>0</v>
      </c>
      <c r="AE40" s="27"/>
      <c r="AF40" s="94">
        <v>9.5</v>
      </c>
      <c r="AG40" s="47" t="s">
        <v>71</v>
      </c>
      <c r="AH40" s="47"/>
      <c r="AI40" s="47"/>
      <c r="AJ40" s="64"/>
      <c r="AK40" s="48">
        <v>10</v>
      </c>
      <c r="AL40" s="47" t="s">
        <v>17</v>
      </c>
      <c r="AM40" s="93">
        <v>6</v>
      </c>
      <c r="AN40" s="93">
        <v>8</v>
      </c>
      <c r="AO40" s="93">
        <v>2</v>
      </c>
      <c r="AP40" s="58">
        <f t="shared" si="19"/>
        <v>10</v>
      </c>
      <c r="AQ40" s="93">
        <v>2</v>
      </c>
      <c r="AR40" s="46"/>
    </row>
    <row r="41" spans="1:44" ht="15.95" customHeight="1" x14ac:dyDescent="0.25">
      <c r="A41" s="54"/>
      <c r="C41" s="18"/>
      <c r="D41" s="65"/>
      <c r="E41" s="18"/>
      <c r="F41" s="18"/>
      <c r="G41" s="18"/>
      <c r="H41" s="43"/>
      <c r="I41" s="41"/>
      <c r="J41" s="18"/>
      <c r="K41" s="18"/>
      <c r="L41" s="41"/>
      <c r="M41" s="18"/>
      <c r="N41" s="18"/>
      <c r="P41" s="41"/>
      <c r="Q41" s="54"/>
      <c r="R41" s="54"/>
      <c r="S41" s="94">
        <v>8.5</v>
      </c>
      <c r="T41" s="47" t="s">
        <v>73</v>
      </c>
      <c r="U41" s="47"/>
      <c r="V41" s="47"/>
      <c r="W41" s="47"/>
      <c r="X41" s="48">
        <v>14</v>
      </c>
      <c r="Y41" s="47" t="s">
        <v>307</v>
      </c>
      <c r="Z41" s="93">
        <v>6</v>
      </c>
      <c r="AA41" s="93">
        <v>6</v>
      </c>
      <c r="AB41" s="93">
        <v>4</v>
      </c>
      <c r="AC41" s="58">
        <f t="shared" si="20"/>
        <v>10</v>
      </c>
      <c r="AD41" s="93">
        <v>2</v>
      </c>
      <c r="AE41" s="27"/>
      <c r="AF41" s="94">
        <v>8.5</v>
      </c>
      <c r="AG41" s="47" t="s">
        <v>40</v>
      </c>
      <c r="AH41" s="47"/>
      <c r="AI41" s="47"/>
      <c r="AJ41" s="64"/>
      <c r="AK41" s="48">
        <v>7</v>
      </c>
      <c r="AL41" s="47" t="s">
        <v>17</v>
      </c>
      <c r="AM41" s="93">
        <v>6</v>
      </c>
      <c r="AN41" s="93">
        <v>3</v>
      </c>
      <c r="AO41" s="93">
        <v>7</v>
      </c>
      <c r="AP41" s="58">
        <f t="shared" si="19"/>
        <v>10</v>
      </c>
      <c r="AQ41" s="93">
        <v>0</v>
      </c>
      <c r="AR41" s="46"/>
    </row>
    <row r="42" spans="1:44" ht="15.95" customHeight="1" x14ac:dyDescent="0.25">
      <c r="A42" s="54"/>
      <c r="B42" s="26"/>
      <c r="C42" s="20" t="s">
        <v>183</v>
      </c>
      <c r="D42" s="65"/>
      <c r="E42" s="18"/>
      <c r="F42" s="42"/>
      <c r="G42" s="19">
        <v>8</v>
      </c>
      <c r="H42" s="43">
        <v>1</v>
      </c>
      <c r="I42" s="41" t="s">
        <v>166</v>
      </c>
      <c r="L42" s="41" t="s">
        <v>376</v>
      </c>
      <c r="Q42" s="54"/>
      <c r="R42" s="54"/>
      <c r="S42" s="94">
        <v>7.5</v>
      </c>
      <c r="T42" s="47" t="s">
        <v>43</v>
      </c>
      <c r="U42" s="47"/>
      <c r="V42" s="47"/>
      <c r="W42" s="47"/>
      <c r="X42" s="48">
        <v>27</v>
      </c>
      <c r="Y42" s="47" t="s">
        <v>307</v>
      </c>
      <c r="Z42" s="93">
        <v>6</v>
      </c>
      <c r="AA42" s="93">
        <v>2</v>
      </c>
      <c r="AB42" s="93">
        <v>5</v>
      </c>
      <c r="AC42" s="58">
        <f t="shared" si="20"/>
        <v>7</v>
      </c>
      <c r="AD42" s="93">
        <v>0</v>
      </c>
      <c r="AE42" s="27"/>
      <c r="AF42" s="94">
        <v>8</v>
      </c>
      <c r="AG42" s="47" t="s">
        <v>45</v>
      </c>
      <c r="AH42" s="47"/>
      <c r="AI42" s="47"/>
      <c r="AJ42" s="64"/>
      <c r="AK42" s="48">
        <v>4</v>
      </c>
      <c r="AL42" s="47" t="s">
        <v>17</v>
      </c>
      <c r="AM42" s="93">
        <v>5</v>
      </c>
      <c r="AN42" s="93">
        <v>1</v>
      </c>
      <c r="AO42" s="93">
        <v>2</v>
      </c>
      <c r="AP42" s="58">
        <f t="shared" si="19"/>
        <v>3</v>
      </c>
      <c r="AQ42" s="93">
        <v>0</v>
      </c>
      <c r="AR42" s="46"/>
    </row>
    <row r="43" spans="1:44" ht="15.95" customHeight="1" x14ac:dyDescent="0.25">
      <c r="A43" s="54"/>
      <c r="B43" s="48" t="s">
        <v>36</v>
      </c>
      <c r="C43" s="41"/>
      <c r="D43" s="65" t="s">
        <v>190</v>
      </c>
      <c r="E43" s="41"/>
      <c r="F43" s="41"/>
      <c r="G43" s="19"/>
      <c r="H43" s="43">
        <v>1</v>
      </c>
      <c r="I43" s="41" t="s">
        <v>377</v>
      </c>
      <c r="J43" s="18"/>
      <c r="K43" s="18"/>
      <c r="L43" s="41" t="s">
        <v>166</v>
      </c>
      <c r="M43" s="41"/>
      <c r="N43" s="41"/>
      <c r="O43" s="41"/>
      <c r="Q43" s="54"/>
      <c r="R43" s="54"/>
      <c r="S43" s="94">
        <v>7</v>
      </c>
      <c r="T43" s="47" t="s">
        <v>167</v>
      </c>
      <c r="U43" s="47"/>
      <c r="V43" s="47"/>
      <c r="W43" s="47"/>
      <c r="X43" s="48">
        <v>8</v>
      </c>
      <c r="Y43" s="47" t="s">
        <v>307</v>
      </c>
      <c r="Z43" s="93">
        <v>6</v>
      </c>
      <c r="AA43" s="93">
        <v>1</v>
      </c>
      <c r="AB43" s="93">
        <v>4</v>
      </c>
      <c r="AC43" s="58">
        <f t="shared" si="20"/>
        <v>5</v>
      </c>
      <c r="AD43" s="93">
        <v>0</v>
      </c>
      <c r="AE43" s="27"/>
      <c r="AF43" s="94">
        <v>6.5</v>
      </c>
      <c r="AG43" s="47" t="s">
        <v>95</v>
      </c>
      <c r="AH43" s="47"/>
      <c r="AI43" s="47"/>
      <c r="AJ43" s="64"/>
      <c r="AK43" s="48">
        <v>14</v>
      </c>
      <c r="AL43" s="47" t="s">
        <v>17</v>
      </c>
      <c r="AM43" s="93">
        <v>7</v>
      </c>
      <c r="AN43" s="93">
        <v>0</v>
      </c>
      <c r="AO43" s="93">
        <v>3</v>
      </c>
      <c r="AP43" s="58">
        <f t="shared" si="19"/>
        <v>3</v>
      </c>
      <c r="AQ43" s="93">
        <v>0</v>
      </c>
      <c r="AR43" s="46"/>
    </row>
    <row r="44" spans="1:44" ht="15.95" customHeight="1" x14ac:dyDescent="0.25">
      <c r="A44" s="54"/>
      <c r="C44" s="18"/>
      <c r="D44" s="18"/>
      <c r="E44" s="18"/>
      <c r="F44" s="18"/>
      <c r="G44" s="18"/>
      <c r="H44" s="43">
        <v>1</v>
      </c>
      <c r="I44" s="41" t="s">
        <v>73</v>
      </c>
      <c r="J44" s="41"/>
      <c r="K44" s="41"/>
      <c r="L44" s="41" t="s">
        <v>378</v>
      </c>
      <c r="M44" s="41"/>
      <c r="N44" s="41"/>
      <c r="O44" s="41"/>
      <c r="P44" s="41"/>
      <c r="Q44" s="54"/>
      <c r="R44" s="54"/>
      <c r="S44" s="94">
        <v>6</v>
      </c>
      <c r="T44" s="47" t="s">
        <v>67</v>
      </c>
      <c r="U44" s="47"/>
      <c r="V44" s="47"/>
      <c r="W44" s="47"/>
      <c r="X44" s="48">
        <v>3</v>
      </c>
      <c r="Y44" s="47" t="s">
        <v>307</v>
      </c>
      <c r="Z44" s="93">
        <v>5</v>
      </c>
      <c r="AA44" s="93">
        <v>0</v>
      </c>
      <c r="AB44" s="93">
        <v>5</v>
      </c>
      <c r="AC44" s="58">
        <f t="shared" si="20"/>
        <v>5</v>
      </c>
      <c r="AD44" s="93">
        <v>0</v>
      </c>
      <c r="AE44" s="27"/>
      <c r="AF44" s="94">
        <v>6.5</v>
      </c>
      <c r="AG44" s="47" t="s">
        <v>94</v>
      </c>
      <c r="AH44" s="47"/>
      <c r="AI44" s="47"/>
      <c r="AJ44" s="64"/>
      <c r="AK44" s="48">
        <v>5</v>
      </c>
      <c r="AL44" s="47" t="s">
        <v>17</v>
      </c>
      <c r="AM44" s="93">
        <v>4</v>
      </c>
      <c r="AN44" s="93">
        <v>0</v>
      </c>
      <c r="AO44" s="93">
        <v>2</v>
      </c>
      <c r="AP44" s="58">
        <f t="shared" si="19"/>
        <v>2</v>
      </c>
      <c r="AQ44" s="93">
        <v>0</v>
      </c>
      <c r="AR44" s="46"/>
    </row>
    <row r="45" spans="1:44" ht="15.95" customHeight="1" x14ac:dyDescent="0.25">
      <c r="A45" s="54"/>
      <c r="C45" s="18"/>
      <c r="D45" s="18"/>
      <c r="E45" s="18"/>
      <c r="F45" s="18"/>
      <c r="G45" s="18"/>
      <c r="H45" s="43">
        <v>1</v>
      </c>
      <c r="I45" s="41" t="s">
        <v>43</v>
      </c>
      <c r="L45" s="41" t="s">
        <v>167</v>
      </c>
      <c r="Q45" s="54"/>
      <c r="R45" s="54"/>
      <c r="S45" s="94">
        <v>8</v>
      </c>
      <c r="T45" s="47" t="s">
        <v>137</v>
      </c>
      <c r="U45" s="47"/>
      <c r="V45" s="47"/>
      <c r="W45" s="47"/>
      <c r="X45" s="48">
        <v>18</v>
      </c>
      <c r="Y45" s="47" t="s">
        <v>307</v>
      </c>
      <c r="Z45" s="93">
        <v>5</v>
      </c>
      <c r="AA45" s="93">
        <v>2</v>
      </c>
      <c r="AB45" s="93">
        <v>2</v>
      </c>
      <c r="AC45" s="58">
        <f t="shared" si="20"/>
        <v>4</v>
      </c>
      <c r="AD45" s="93">
        <v>2</v>
      </c>
      <c r="AE45" s="27"/>
      <c r="AF45" s="94">
        <v>7.5</v>
      </c>
      <c r="AG45" s="47" t="s">
        <v>89</v>
      </c>
      <c r="AH45" s="47"/>
      <c r="AI45" s="47"/>
      <c r="AJ45" s="64"/>
      <c r="AK45" s="48">
        <v>11</v>
      </c>
      <c r="AL45" s="47" t="s">
        <v>17</v>
      </c>
      <c r="AM45" s="93">
        <v>7</v>
      </c>
      <c r="AN45" s="93">
        <v>0</v>
      </c>
      <c r="AO45" s="93">
        <v>2</v>
      </c>
      <c r="AP45" s="58">
        <f t="shared" si="19"/>
        <v>2</v>
      </c>
      <c r="AQ45" s="93">
        <v>0</v>
      </c>
      <c r="AR45" s="46"/>
    </row>
    <row r="46" spans="1:44" ht="15.95" customHeight="1" x14ac:dyDescent="0.25">
      <c r="A46" s="54"/>
      <c r="C46" s="18"/>
      <c r="D46" s="18"/>
      <c r="E46" s="18"/>
      <c r="F46" s="18"/>
      <c r="G46" s="18"/>
      <c r="H46" s="43">
        <v>2</v>
      </c>
      <c r="I46" s="41" t="s">
        <v>377</v>
      </c>
      <c r="L46" s="41" t="s">
        <v>379</v>
      </c>
      <c r="Q46" s="54"/>
      <c r="R46" s="54"/>
      <c r="S46" s="94">
        <v>7.5</v>
      </c>
      <c r="T46" s="47" t="s">
        <v>38</v>
      </c>
      <c r="U46" s="47"/>
      <c r="V46" s="47"/>
      <c r="W46" s="47"/>
      <c r="X46" s="48">
        <v>13</v>
      </c>
      <c r="Y46" s="47" t="s">
        <v>307</v>
      </c>
      <c r="Z46" s="93">
        <v>5</v>
      </c>
      <c r="AA46" s="93">
        <v>0</v>
      </c>
      <c r="AB46" s="93">
        <v>4</v>
      </c>
      <c r="AC46" s="58">
        <f t="shared" si="20"/>
        <v>4</v>
      </c>
      <c r="AD46" s="93">
        <v>0</v>
      </c>
      <c r="AE46" s="27"/>
      <c r="AF46" s="94">
        <v>7.5</v>
      </c>
      <c r="AG46" s="47" t="s">
        <v>153</v>
      </c>
      <c r="AH46" s="47"/>
      <c r="AI46" s="47"/>
      <c r="AJ46" s="64"/>
      <c r="AK46" s="48">
        <v>6</v>
      </c>
      <c r="AL46" s="47" t="s">
        <v>17</v>
      </c>
      <c r="AM46" s="93">
        <v>6</v>
      </c>
      <c r="AN46" s="93">
        <v>0</v>
      </c>
      <c r="AO46" s="93">
        <v>2</v>
      </c>
      <c r="AP46" s="58">
        <f t="shared" si="19"/>
        <v>2</v>
      </c>
      <c r="AQ46" s="93">
        <v>4</v>
      </c>
      <c r="AR46" s="46"/>
    </row>
    <row r="47" spans="1:44" ht="15.95" customHeight="1" x14ac:dyDescent="0.25">
      <c r="A47" s="54"/>
      <c r="H47" s="43">
        <v>2</v>
      </c>
      <c r="I47" s="41" t="s">
        <v>73</v>
      </c>
      <c r="L47" s="41" t="s">
        <v>378</v>
      </c>
      <c r="Q47" s="54"/>
      <c r="R47" s="54"/>
      <c r="S47" s="94">
        <v>6.5</v>
      </c>
      <c r="T47" s="47" t="s">
        <v>139</v>
      </c>
      <c r="U47" s="47"/>
      <c r="V47" s="47"/>
      <c r="W47" s="47"/>
      <c r="X47" s="48">
        <v>34</v>
      </c>
      <c r="Y47" s="47" t="s">
        <v>307</v>
      </c>
      <c r="Z47" s="93">
        <v>6</v>
      </c>
      <c r="AA47" s="93">
        <v>0</v>
      </c>
      <c r="AB47" s="93">
        <v>4</v>
      </c>
      <c r="AC47" s="58">
        <f t="shared" si="20"/>
        <v>4</v>
      </c>
      <c r="AD47" s="93">
        <v>0</v>
      </c>
      <c r="AE47" s="27"/>
      <c r="AF47" s="94">
        <v>7</v>
      </c>
      <c r="AG47" s="47" t="s">
        <v>138</v>
      </c>
      <c r="AH47" s="47"/>
      <c r="AI47" s="47"/>
      <c r="AJ47" s="64"/>
      <c r="AK47" s="48">
        <v>2</v>
      </c>
      <c r="AL47" s="47" t="s">
        <v>17</v>
      </c>
      <c r="AM47" s="93">
        <v>5</v>
      </c>
      <c r="AN47" s="93">
        <v>0</v>
      </c>
      <c r="AO47" s="93">
        <v>0</v>
      </c>
      <c r="AP47" s="58">
        <f t="shared" si="19"/>
        <v>0</v>
      </c>
      <c r="AQ47" s="93">
        <v>2</v>
      </c>
      <c r="AR47" s="46"/>
    </row>
    <row r="48" spans="1:44" ht="15.95" customHeight="1" x14ac:dyDescent="0.25">
      <c r="A48" s="54"/>
      <c r="H48" s="43">
        <v>2</v>
      </c>
      <c r="I48" s="41" t="s">
        <v>166</v>
      </c>
      <c r="L48" s="41" t="s">
        <v>376</v>
      </c>
      <c r="Q48" s="54"/>
      <c r="R48" s="54"/>
      <c r="S48" s="94">
        <v>7.5</v>
      </c>
      <c r="T48" s="47" t="s">
        <v>59</v>
      </c>
      <c r="U48" s="47"/>
      <c r="V48" s="47"/>
      <c r="W48" s="47"/>
      <c r="X48" s="48">
        <v>4</v>
      </c>
      <c r="Y48" s="47" t="s">
        <v>307</v>
      </c>
      <c r="Z48" s="93">
        <v>5</v>
      </c>
      <c r="AA48" s="93">
        <v>0</v>
      </c>
      <c r="AB48" s="93">
        <v>3</v>
      </c>
      <c r="AC48" s="58">
        <f t="shared" si="20"/>
        <v>3</v>
      </c>
      <c r="AD48" s="93">
        <v>0</v>
      </c>
      <c r="AE48" s="27"/>
      <c r="AF48" s="94">
        <v>7</v>
      </c>
      <c r="AG48" s="47" t="s">
        <v>98</v>
      </c>
      <c r="AH48" s="47"/>
      <c r="AI48" s="47"/>
      <c r="AJ48" s="64"/>
      <c r="AK48" s="48">
        <v>15</v>
      </c>
      <c r="AL48" s="47" t="s">
        <v>17</v>
      </c>
      <c r="AM48" s="93">
        <v>7</v>
      </c>
      <c r="AN48" s="93">
        <v>0</v>
      </c>
      <c r="AO48" s="93">
        <v>0</v>
      </c>
      <c r="AP48" s="58">
        <f t="shared" si="19"/>
        <v>0</v>
      </c>
      <c r="AQ48" s="93">
        <v>0</v>
      </c>
      <c r="AR48" s="46"/>
    </row>
    <row r="49" spans="1:44" ht="15.95" customHeight="1" x14ac:dyDescent="0.25">
      <c r="A49" s="54"/>
      <c r="H49" s="43">
        <v>2</v>
      </c>
      <c r="I49" s="41" t="s">
        <v>73</v>
      </c>
      <c r="M49" s="41" t="s">
        <v>254</v>
      </c>
      <c r="Q49" s="54"/>
      <c r="R49" s="54"/>
      <c r="S49" s="94">
        <v>6</v>
      </c>
      <c r="T49" s="47" t="s">
        <v>362</v>
      </c>
      <c r="U49" s="47"/>
      <c r="V49" s="47"/>
      <c r="W49" s="47"/>
      <c r="X49" s="48">
        <v>5</v>
      </c>
      <c r="Y49" s="47" t="s">
        <v>307</v>
      </c>
      <c r="Z49" s="93">
        <v>2</v>
      </c>
      <c r="AA49" s="93">
        <v>0</v>
      </c>
      <c r="AB49" s="93">
        <v>2</v>
      </c>
      <c r="AC49" s="58">
        <f t="shared" si="20"/>
        <v>2</v>
      </c>
      <c r="AD49" s="93">
        <v>0</v>
      </c>
      <c r="AE49" s="27"/>
      <c r="AF49" s="94">
        <v>6.5</v>
      </c>
      <c r="AG49" s="47" t="s">
        <v>82</v>
      </c>
      <c r="AH49" s="47"/>
      <c r="AI49" s="47"/>
      <c r="AJ49" s="64"/>
      <c r="AK49" s="48">
        <v>3</v>
      </c>
      <c r="AL49" s="47" t="s">
        <v>17</v>
      </c>
      <c r="AM49" s="93">
        <v>6</v>
      </c>
      <c r="AN49" s="93">
        <v>0</v>
      </c>
      <c r="AO49" s="93">
        <v>0</v>
      </c>
      <c r="AP49" s="58">
        <f t="shared" si="19"/>
        <v>0</v>
      </c>
      <c r="AQ49" s="93">
        <v>0</v>
      </c>
      <c r="AR49" s="46"/>
    </row>
    <row r="50" spans="1:44" ht="15.95" customHeight="1" thickBot="1" x14ac:dyDescent="0.3">
      <c r="A50" s="54"/>
      <c r="B50" s="9"/>
      <c r="C50" s="10"/>
      <c r="D50" s="10"/>
      <c r="E50" s="10"/>
      <c r="F50" s="10"/>
      <c r="G50" s="11"/>
      <c r="H50" s="12"/>
      <c r="I50" s="10"/>
      <c r="J50" s="10"/>
      <c r="K50" s="12"/>
      <c r="L50" s="12"/>
      <c r="M50" s="12"/>
      <c r="N50" s="12"/>
      <c r="O50" s="12"/>
      <c r="P50" s="12"/>
      <c r="Q50" s="54"/>
      <c r="R50" s="54"/>
      <c r="S50" s="33" t="s">
        <v>245</v>
      </c>
      <c r="T50" s="33"/>
      <c r="U50" s="33"/>
      <c r="V50" s="33"/>
      <c r="W50" s="33"/>
      <c r="X50" s="33"/>
      <c r="Y50" s="33"/>
      <c r="Z50" s="56">
        <f>SUM(Z39:Z49)</f>
        <v>68</v>
      </c>
      <c r="AA50" s="56">
        <f t="shared" ref="AA50" si="21">SUM(AA39:AA49)</f>
        <v>27</v>
      </c>
      <c r="AB50" s="56">
        <f>SUM(AB39:AB49)+SUMIF($Y$3:$Y$10,"Dive Shop",$AH$3:$AH$10)</f>
        <v>44</v>
      </c>
      <c r="AC50" s="56">
        <f>+AB50+AA50</f>
        <v>71</v>
      </c>
      <c r="AD50" s="56">
        <f>SUM(AD39:AD49)+SUMIF($Y$3:$Y$10,"Dive Shop",$AG$3:$AG$10)</f>
        <v>10</v>
      </c>
      <c r="AE50" s="27"/>
      <c r="AF50" s="33" t="s">
        <v>246</v>
      </c>
      <c r="AG50" s="33"/>
      <c r="AH50" s="33"/>
      <c r="AI50" s="33"/>
      <c r="AJ50" s="33"/>
      <c r="AK50" s="33"/>
      <c r="AL50" s="33"/>
      <c r="AM50" s="56">
        <f>SUM(AM39:AM49)</f>
        <v>70</v>
      </c>
      <c r="AN50" s="56">
        <f t="shared" ref="AN50" si="22">SUM(AN39:AN49)</f>
        <v>14</v>
      </c>
      <c r="AO50" s="56">
        <f>SUM(AO39:AO49)+SUMIF($Y$3:$Y$10,"Bruins",$AH$3:$AH$10)</f>
        <v>23</v>
      </c>
      <c r="AP50" s="56">
        <f>+AO50+AN50</f>
        <v>37</v>
      </c>
      <c r="AQ50" s="56">
        <f>SUM(AQ39:AQ49)+SUMIF($Y$3:$Y$10,"Bruins",$AG$3:$AG$10)</f>
        <v>8</v>
      </c>
      <c r="AR50" s="46"/>
    </row>
    <row r="51" spans="1:44" ht="15.95" customHeight="1" x14ac:dyDescent="0.25">
      <c r="A51" s="54"/>
      <c r="B51" s="26"/>
      <c r="C51" s="26"/>
      <c r="D51" s="26"/>
      <c r="E51" s="47" t="s">
        <v>211</v>
      </c>
      <c r="F51" s="47"/>
      <c r="G51" s="49">
        <f>SUM(G14:G50)</f>
        <v>24</v>
      </c>
      <c r="H51" s="49"/>
      <c r="I51" s="36"/>
      <c r="J51" s="47" t="s">
        <v>101</v>
      </c>
      <c r="K51" s="36"/>
      <c r="L51" s="49">
        <f>COUNTA(C15:C43)-8</f>
        <v>6</v>
      </c>
      <c r="N51" s="47" t="s">
        <v>132</v>
      </c>
      <c r="O51" s="49">
        <v>12</v>
      </c>
      <c r="P51" s="26"/>
      <c r="Q51" s="54"/>
      <c r="R51" s="54"/>
      <c r="S51" s="35" t="s">
        <v>21</v>
      </c>
      <c r="T51" s="35"/>
      <c r="U51" s="35"/>
      <c r="V51" s="35"/>
      <c r="W51" s="35"/>
      <c r="X51" s="32" t="s">
        <v>88</v>
      </c>
      <c r="Z51" s="31">
        <v>13</v>
      </c>
      <c r="AA51" s="31">
        <v>2</v>
      </c>
      <c r="AB51" s="31">
        <v>0</v>
      </c>
      <c r="AC51" s="68">
        <f t="shared" ref="AC51:AC61" si="23">+AA51+AB51</f>
        <v>2</v>
      </c>
      <c r="AD51" s="31">
        <v>2</v>
      </c>
      <c r="AE51" s="27"/>
      <c r="AF51" s="35" t="s">
        <v>23</v>
      </c>
      <c r="AG51" s="35"/>
      <c r="AH51" s="35"/>
      <c r="AI51" s="35"/>
      <c r="AJ51" s="35"/>
      <c r="AK51" s="32" t="s">
        <v>70</v>
      </c>
      <c r="AM51" s="31">
        <v>10</v>
      </c>
      <c r="AN51" s="31">
        <v>4</v>
      </c>
      <c r="AO51" s="31">
        <v>7</v>
      </c>
      <c r="AP51" s="68">
        <f t="shared" ref="AP51" si="24">+AN51+AO51</f>
        <v>11</v>
      </c>
      <c r="AQ51" s="31">
        <v>0</v>
      </c>
      <c r="AR51" s="46"/>
    </row>
    <row r="52" spans="1:44" ht="15.95" customHeight="1" x14ac:dyDescent="0.25">
      <c r="A52" s="54"/>
      <c r="E52" s="47" t="s">
        <v>210</v>
      </c>
      <c r="F52" s="47"/>
      <c r="G52" s="49">
        <f>COUNTA(L15:L50)+COUNTIF(L15:L50,"*&amp;*")</f>
        <v>31</v>
      </c>
      <c r="Q52" s="54"/>
      <c r="R52" s="54"/>
      <c r="S52" s="94">
        <v>7.5</v>
      </c>
      <c r="T52" s="47" t="s">
        <v>113</v>
      </c>
      <c r="U52" s="47"/>
      <c r="V52" s="47"/>
      <c r="W52" s="47"/>
      <c r="X52" s="48">
        <v>22</v>
      </c>
      <c r="Y52" s="41" t="s">
        <v>21</v>
      </c>
      <c r="Z52" s="93">
        <v>7</v>
      </c>
      <c r="AA52" s="93">
        <v>2</v>
      </c>
      <c r="AB52" s="93">
        <v>2</v>
      </c>
      <c r="AC52" s="58">
        <f t="shared" si="23"/>
        <v>4</v>
      </c>
      <c r="AD52" s="93">
        <v>0</v>
      </c>
      <c r="AE52" s="27"/>
      <c r="AF52" s="94">
        <v>9.5</v>
      </c>
      <c r="AG52" s="47" t="s">
        <v>91</v>
      </c>
      <c r="AH52" s="47"/>
      <c r="AI52" s="47"/>
      <c r="AJ52" s="64"/>
      <c r="AK52" s="48">
        <v>14</v>
      </c>
      <c r="AL52" s="47" t="s">
        <v>309</v>
      </c>
      <c r="AM52" s="93">
        <v>6</v>
      </c>
      <c r="AN52" s="93">
        <v>9</v>
      </c>
      <c r="AO52" s="93">
        <v>1</v>
      </c>
      <c r="AP52" s="58">
        <f t="shared" ref="AP52:AP61" si="25">+AN52+AO52</f>
        <v>10</v>
      </c>
      <c r="AQ52" s="93">
        <v>0</v>
      </c>
      <c r="AR52" s="46"/>
    </row>
    <row r="53" spans="1:44" ht="15.95" customHeight="1" x14ac:dyDescent="0.25">
      <c r="A53" s="54"/>
      <c r="Q53" s="54"/>
      <c r="R53" s="54"/>
      <c r="S53" s="94">
        <v>8</v>
      </c>
      <c r="T53" s="47" t="s">
        <v>55</v>
      </c>
      <c r="U53" s="47"/>
      <c r="V53" s="47"/>
      <c r="W53" s="47"/>
      <c r="X53" s="48">
        <v>11</v>
      </c>
      <c r="Y53" s="41" t="s">
        <v>21</v>
      </c>
      <c r="Z53" s="93">
        <v>7</v>
      </c>
      <c r="AA53" s="93">
        <v>2</v>
      </c>
      <c r="AB53" s="93">
        <v>1</v>
      </c>
      <c r="AC53" s="58">
        <f t="shared" si="23"/>
        <v>3</v>
      </c>
      <c r="AD53" s="93">
        <v>4</v>
      </c>
      <c r="AE53" s="27"/>
      <c r="AF53" s="94">
        <v>8.5</v>
      </c>
      <c r="AG53" s="47" t="s">
        <v>112</v>
      </c>
      <c r="AH53" s="47"/>
      <c r="AI53" s="47"/>
      <c r="AJ53" s="64"/>
      <c r="AK53" s="48">
        <v>20</v>
      </c>
      <c r="AL53" s="47" t="s">
        <v>309</v>
      </c>
      <c r="AM53" s="93">
        <v>6</v>
      </c>
      <c r="AN53" s="93">
        <v>4</v>
      </c>
      <c r="AO53" s="93">
        <v>2</v>
      </c>
      <c r="AP53" s="58">
        <f t="shared" si="25"/>
        <v>6</v>
      </c>
      <c r="AQ53" s="93">
        <v>2</v>
      </c>
      <c r="AR53" s="46"/>
    </row>
    <row r="54" spans="1:44" ht="15.95" customHeight="1" x14ac:dyDescent="0.25">
      <c r="A54" s="54"/>
      <c r="B54" s="20" t="s">
        <v>156</v>
      </c>
      <c r="C54" s="20"/>
      <c r="N54" s="20"/>
      <c r="O54" s="20"/>
      <c r="Q54" s="54"/>
      <c r="R54" s="54"/>
      <c r="S54" s="94">
        <v>8.5</v>
      </c>
      <c r="T54" s="47" t="s">
        <v>135</v>
      </c>
      <c r="U54" s="47"/>
      <c r="V54" s="47"/>
      <c r="W54" s="47"/>
      <c r="X54" s="48">
        <v>9</v>
      </c>
      <c r="Y54" s="41" t="s">
        <v>21</v>
      </c>
      <c r="Z54" s="93">
        <v>5</v>
      </c>
      <c r="AA54" s="93">
        <v>1</v>
      </c>
      <c r="AB54" s="93">
        <v>1</v>
      </c>
      <c r="AC54" s="58">
        <f t="shared" si="23"/>
        <v>2</v>
      </c>
      <c r="AD54" s="93">
        <v>0</v>
      </c>
      <c r="AE54" s="27"/>
      <c r="AF54" s="94">
        <v>8</v>
      </c>
      <c r="AG54" s="47" t="s">
        <v>154</v>
      </c>
      <c r="AH54" s="47"/>
      <c r="AI54" s="47"/>
      <c r="AJ54" s="64"/>
      <c r="AK54" s="48">
        <v>9</v>
      </c>
      <c r="AL54" s="47" t="s">
        <v>309</v>
      </c>
      <c r="AM54" s="93">
        <v>7</v>
      </c>
      <c r="AN54" s="93">
        <v>0</v>
      </c>
      <c r="AO54" s="93">
        <v>6</v>
      </c>
      <c r="AP54" s="58">
        <f t="shared" si="25"/>
        <v>6</v>
      </c>
      <c r="AQ54" s="93">
        <v>0</v>
      </c>
      <c r="AR54" s="46"/>
    </row>
    <row r="55" spans="1:44" ht="15.95" customHeight="1" x14ac:dyDescent="0.25">
      <c r="A55" s="54"/>
      <c r="B55" s="18"/>
      <c r="Q55" s="54"/>
      <c r="R55" s="54"/>
      <c r="S55" s="94">
        <v>7</v>
      </c>
      <c r="T55" s="47" t="s">
        <v>41</v>
      </c>
      <c r="U55" s="47"/>
      <c r="V55" s="47"/>
      <c r="W55" s="47"/>
      <c r="X55" s="48">
        <v>2</v>
      </c>
      <c r="Y55" s="41" t="s">
        <v>21</v>
      </c>
      <c r="Z55" s="93">
        <v>7</v>
      </c>
      <c r="AA55" s="93">
        <v>0</v>
      </c>
      <c r="AB55" s="93">
        <v>2</v>
      </c>
      <c r="AC55" s="58">
        <f t="shared" si="23"/>
        <v>2</v>
      </c>
      <c r="AD55" s="93">
        <v>2</v>
      </c>
      <c r="AE55" s="27"/>
      <c r="AF55" s="94">
        <v>6.5</v>
      </c>
      <c r="AG55" s="47" t="s">
        <v>44</v>
      </c>
      <c r="AH55" s="47"/>
      <c r="AI55" s="47"/>
      <c r="AJ55" s="64"/>
      <c r="AK55" s="48">
        <v>28</v>
      </c>
      <c r="AL55" s="47" t="s">
        <v>309</v>
      </c>
      <c r="AM55" s="93">
        <v>7</v>
      </c>
      <c r="AN55" s="93">
        <v>2</v>
      </c>
      <c r="AO55" s="93">
        <v>3</v>
      </c>
      <c r="AP55" s="58">
        <f t="shared" si="25"/>
        <v>5</v>
      </c>
      <c r="AQ55" s="93">
        <v>0</v>
      </c>
      <c r="AR55" s="46"/>
    </row>
    <row r="56" spans="1:44" ht="15.95" customHeight="1" x14ac:dyDescent="0.25">
      <c r="A56" s="54"/>
      <c r="B56" s="18"/>
      <c r="C56" s="20" t="s">
        <v>105</v>
      </c>
      <c r="H56" s="20" t="s">
        <v>120</v>
      </c>
      <c r="M56" s="20" t="s">
        <v>121</v>
      </c>
      <c r="O56" s="18"/>
      <c r="Q56" s="54"/>
      <c r="R56" s="54"/>
      <c r="S56" s="94">
        <v>7.5</v>
      </c>
      <c r="T56" s="47" t="s">
        <v>142</v>
      </c>
      <c r="U56" s="47"/>
      <c r="V56" s="47"/>
      <c r="W56" s="47"/>
      <c r="X56" s="48">
        <v>7</v>
      </c>
      <c r="Y56" s="65" t="s">
        <v>21</v>
      </c>
      <c r="Z56" s="93">
        <v>7</v>
      </c>
      <c r="AA56" s="93">
        <v>0</v>
      </c>
      <c r="AB56" s="93">
        <v>2</v>
      </c>
      <c r="AC56" s="58">
        <f t="shared" si="23"/>
        <v>2</v>
      </c>
      <c r="AD56" s="93">
        <v>0</v>
      </c>
      <c r="AE56" s="27"/>
      <c r="AF56" s="94">
        <v>7.5</v>
      </c>
      <c r="AG56" s="47" t="s">
        <v>78</v>
      </c>
      <c r="AH56" s="47"/>
      <c r="AI56" s="47"/>
      <c r="AJ56" s="64"/>
      <c r="AK56" s="48">
        <v>72</v>
      </c>
      <c r="AL56" s="47" t="s">
        <v>309</v>
      </c>
      <c r="AM56" s="93">
        <v>6</v>
      </c>
      <c r="AN56" s="93">
        <v>1</v>
      </c>
      <c r="AO56" s="93">
        <v>3</v>
      </c>
      <c r="AP56" s="58">
        <f t="shared" si="25"/>
        <v>4</v>
      </c>
      <c r="AQ56" s="93">
        <v>0</v>
      </c>
      <c r="AR56" s="46"/>
    </row>
    <row r="57" spans="1:44" ht="15.95" customHeight="1" x14ac:dyDescent="0.25">
      <c r="A57" s="54"/>
      <c r="C57" s="41" t="s">
        <v>390</v>
      </c>
      <c r="H57" s="41" t="s">
        <v>402</v>
      </c>
      <c r="I57" s="41"/>
      <c r="J57" s="41"/>
      <c r="K57" s="41"/>
      <c r="L57" s="41"/>
      <c r="M57" s="41" t="s">
        <v>393</v>
      </c>
      <c r="N57" s="41"/>
      <c r="O57" s="41"/>
      <c r="Q57" s="54"/>
      <c r="R57" s="54"/>
      <c r="S57" s="94">
        <v>8.5</v>
      </c>
      <c r="T57" s="47" t="s">
        <v>39</v>
      </c>
      <c r="U57" s="47"/>
      <c r="V57" s="47"/>
      <c r="W57" s="47"/>
      <c r="X57" s="48">
        <v>4</v>
      </c>
      <c r="Y57" s="41" t="s">
        <v>21</v>
      </c>
      <c r="Z57" s="93">
        <v>5</v>
      </c>
      <c r="AA57" s="93">
        <v>1</v>
      </c>
      <c r="AB57" s="93">
        <v>0</v>
      </c>
      <c r="AC57" s="58">
        <f t="shared" si="23"/>
        <v>1</v>
      </c>
      <c r="AD57" s="93">
        <v>0</v>
      </c>
      <c r="AE57" s="27"/>
      <c r="AF57" s="94">
        <v>8</v>
      </c>
      <c r="AG57" s="47" t="s">
        <v>162</v>
      </c>
      <c r="AH57" s="47"/>
      <c r="AI57" s="47"/>
      <c r="AJ57" s="64"/>
      <c r="AK57" s="48">
        <v>16</v>
      </c>
      <c r="AL57" s="47" t="s">
        <v>309</v>
      </c>
      <c r="AM57" s="93">
        <v>6</v>
      </c>
      <c r="AN57" s="93">
        <v>0</v>
      </c>
      <c r="AO57" s="93">
        <v>3</v>
      </c>
      <c r="AP57" s="58">
        <f t="shared" si="25"/>
        <v>3</v>
      </c>
      <c r="AQ57" s="93">
        <v>2</v>
      </c>
      <c r="AR57" s="46"/>
    </row>
    <row r="58" spans="1:44" ht="15.95" customHeight="1" x14ac:dyDescent="0.25">
      <c r="A58" s="54"/>
      <c r="H58" s="41"/>
      <c r="I58" s="41"/>
      <c r="J58" s="41"/>
      <c r="K58" s="41"/>
      <c r="L58" s="41"/>
      <c r="M58" s="41" t="s">
        <v>403</v>
      </c>
      <c r="N58" s="41"/>
      <c r="O58" s="41"/>
      <c r="P58" s="41"/>
      <c r="Q58" s="46"/>
      <c r="R58" s="46"/>
      <c r="S58" s="94">
        <v>6</v>
      </c>
      <c r="T58" s="47" t="s">
        <v>80</v>
      </c>
      <c r="U58" s="47"/>
      <c r="V58" s="47"/>
      <c r="W58" s="47"/>
      <c r="X58" s="48">
        <v>33</v>
      </c>
      <c r="Y58" s="41" t="s">
        <v>21</v>
      </c>
      <c r="Z58" s="93">
        <v>3</v>
      </c>
      <c r="AA58" s="93">
        <v>0</v>
      </c>
      <c r="AB58" s="93">
        <v>1</v>
      </c>
      <c r="AC58" s="58">
        <f t="shared" si="23"/>
        <v>1</v>
      </c>
      <c r="AD58" s="93">
        <v>0</v>
      </c>
      <c r="AE58" s="27"/>
      <c r="AF58" s="94">
        <v>7</v>
      </c>
      <c r="AG58" s="47" t="s">
        <v>61</v>
      </c>
      <c r="AH58" s="47"/>
      <c r="AI58" s="47"/>
      <c r="AJ58" s="64"/>
      <c r="AK58" s="48">
        <v>7</v>
      </c>
      <c r="AL58" s="47" t="s">
        <v>309</v>
      </c>
      <c r="AM58" s="93">
        <v>6</v>
      </c>
      <c r="AN58" s="93">
        <v>0</v>
      </c>
      <c r="AO58" s="93">
        <v>3</v>
      </c>
      <c r="AP58" s="58">
        <f t="shared" si="25"/>
        <v>3</v>
      </c>
      <c r="AQ58" s="93">
        <v>2</v>
      </c>
      <c r="AR58" s="46"/>
    </row>
    <row r="59" spans="1:44" ht="15.95" customHeight="1" x14ac:dyDescent="0.25">
      <c r="A59" s="46"/>
      <c r="M59" s="41"/>
      <c r="O59" s="41"/>
      <c r="P59" s="41"/>
      <c r="Q59" s="54"/>
      <c r="R59" s="54"/>
      <c r="S59" s="94">
        <v>6.5</v>
      </c>
      <c r="T59" s="47" t="s">
        <v>148</v>
      </c>
      <c r="U59" s="47"/>
      <c r="V59" s="47"/>
      <c r="W59" s="47"/>
      <c r="X59" s="48">
        <v>44</v>
      </c>
      <c r="Y59" s="41" t="s">
        <v>21</v>
      </c>
      <c r="Z59" s="93">
        <v>6</v>
      </c>
      <c r="AA59" s="93">
        <v>0</v>
      </c>
      <c r="AB59" s="93">
        <v>1</v>
      </c>
      <c r="AC59" s="58">
        <f t="shared" si="23"/>
        <v>1</v>
      </c>
      <c r="AD59" s="93">
        <v>2</v>
      </c>
      <c r="AE59" s="27"/>
      <c r="AF59" s="94">
        <v>6</v>
      </c>
      <c r="AG59" s="47" t="s">
        <v>84</v>
      </c>
      <c r="AH59" s="47"/>
      <c r="AI59" s="47"/>
      <c r="AJ59" s="64"/>
      <c r="AK59" s="48">
        <v>15</v>
      </c>
      <c r="AL59" s="47" t="s">
        <v>309</v>
      </c>
      <c r="AM59" s="93">
        <v>4</v>
      </c>
      <c r="AN59" s="93">
        <v>1</v>
      </c>
      <c r="AO59" s="93">
        <v>1</v>
      </c>
      <c r="AP59" s="58">
        <f t="shared" si="25"/>
        <v>2</v>
      </c>
      <c r="AQ59" s="93">
        <v>0</v>
      </c>
      <c r="AR59" s="46"/>
    </row>
    <row r="60" spans="1:44" ht="15.95" customHeight="1" x14ac:dyDescent="0.25">
      <c r="A60" s="54"/>
      <c r="Q60" s="46"/>
      <c r="R60" s="46"/>
      <c r="S60" s="94">
        <v>7.5</v>
      </c>
      <c r="T60" s="47" t="s">
        <v>92</v>
      </c>
      <c r="U60" s="47"/>
      <c r="V60" s="47"/>
      <c r="W60" s="47"/>
      <c r="X60" s="48">
        <v>25</v>
      </c>
      <c r="Y60" s="41" t="s">
        <v>21</v>
      </c>
      <c r="Z60" s="93">
        <v>3</v>
      </c>
      <c r="AA60" s="93">
        <v>0</v>
      </c>
      <c r="AB60" s="93">
        <v>0</v>
      </c>
      <c r="AC60" s="58">
        <f t="shared" si="23"/>
        <v>0</v>
      </c>
      <c r="AD60" s="93">
        <v>0</v>
      </c>
      <c r="AE60" s="27"/>
      <c r="AF60" s="94">
        <v>6.5</v>
      </c>
      <c r="AG60" s="47" t="s">
        <v>83</v>
      </c>
      <c r="AH60" s="47"/>
      <c r="AI60" s="47"/>
      <c r="AJ60" s="64"/>
      <c r="AK60" s="48">
        <v>8</v>
      </c>
      <c r="AL60" s="47" t="s">
        <v>309</v>
      </c>
      <c r="AM60" s="93">
        <v>5</v>
      </c>
      <c r="AN60" s="93">
        <v>0</v>
      </c>
      <c r="AO60" s="93">
        <v>1</v>
      </c>
      <c r="AP60" s="58">
        <f t="shared" si="25"/>
        <v>1</v>
      </c>
      <c r="AQ60" s="93">
        <v>0</v>
      </c>
      <c r="AR60" s="46"/>
    </row>
    <row r="61" spans="1:44" ht="15.95" customHeight="1" x14ac:dyDescent="0.25">
      <c r="A61" s="46"/>
      <c r="Q61" s="54"/>
      <c r="R61" s="54"/>
      <c r="S61" s="94">
        <v>6</v>
      </c>
      <c r="T61" s="47" t="s">
        <v>97</v>
      </c>
      <c r="U61" s="47"/>
      <c r="V61" s="47"/>
      <c r="W61" s="47"/>
      <c r="X61" s="48">
        <v>24</v>
      </c>
      <c r="Y61" s="41" t="s">
        <v>21</v>
      </c>
      <c r="Z61" s="93">
        <v>6</v>
      </c>
      <c r="AA61" s="93">
        <v>0</v>
      </c>
      <c r="AB61" s="93">
        <v>0</v>
      </c>
      <c r="AC61" s="58">
        <f t="shared" si="23"/>
        <v>0</v>
      </c>
      <c r="AD61" s="93">
        <v>0</v>
      </c>
      <c r="AE61" s="27"/>
      <c r="AF61" s="94">
        <v>7</v>
      </c>
      <c r="AG61" s="47" t="s">
        <v>79</v>
      </c>
      <c r="AH61" s="47"/>
      <c r="AI61" s="47"/>
      <c r="AJ61" s="64"/>
      <c r="AK61" s="48">
        <v>24</v>
      </c>
      <c r="AL61" s="47" t="s">
        <v>309</v>
      </c>
      <c r="AM61" s="93">
        <v>5</v>
      </c>
      <c r="AN61" s="93">
        <v>0</v>
      </c>
      <c r="AO61" s="93">
        <v>1</v>
      </c>
      <c r="AP61" s="58">
        <f t="shared" si="25"/>
        <v>1</v>
      </c>
      <c r="AQ61" s="93">
        <v>0</v>
      </c>
      <c r="AR61" s="46"/>
    </row>
    <row r="62" spans="1:44" ht="15.95" customHeight="1" thickBot="1" x14ac:dyDescent="0.3">
      <c r="A62" s="54"/>
      <c r="Q62" s="46"/>
      <c r="R62" s="46"/>
      <c r="S62" s="33" t="s">
        <v>103</v>
      </c>
      <c r="T62" s="33"/>
      <c r="U62" s="33"/>
      <c r="V62" s="33"/>
      <c r="W62" s="33"/>
      <c r="X62" s="33"/>
      <c r="Y62" s="33"/>
      <c r="Z62" s="56">
        <f>SUM(Z51:Z61)</f>
        <v>69</v>
      </c>
      <c r="AA62" s="56">
        <f t="shared" ref="AA62" si="26">SUM(AA51:AA61)</f>
        <v>8</v>
      </c>
      <c r="AB62" s="56">
        <f>SUM(AB51:AB61)+SUMIF($Y$3:$Y$10,"Eriton",$AH$3:$AH$10)</f>
        <v>10</v>
      </c>
      <c r="AC62" s="56">
        <f>+AB62+AA62</f>
        <v>18</v>
      </c>
      <c r="AD62" s="56">
        <f>SUM(AD51:AD61)+SUMIF($Y$3:$Y$10,"Eriton",$AG$3:$AG$10)</f>
        <v>10</v>
      </c>
      <c r="AE62" s="27"/>
      <c r="AF62" s="33" t="s">
        <v>85</v>
      </c>
      <c r="AG62" s="33"/>
      <c r="AH62" s="33"/>
      <c r="AI62" s="33"/>
      <c r="AJ62" s="33"/>
      <c r="AK62" s="33"/>
      <c r="AL62" s="33"/>
      <c r="AM62" s="56">
        <f>SUM(AM51:AM61)</f>
        <v>68</v>
      </c>
      <c r="AN62" s="56">
        <f t="shared" ref="AN62" si="27">SUM(AN51:AN61)</f>
        <v>21</v>
      </c>
      <c r="AO62" s="56">
        <f>SUM(AO51:AO61)+SUMIF($Y$3:$Y$10,"Direct Staff",$AH$3:$AH$10)</f>
        <v>31</v>
      </c>
      <c r="AP62" s="56">
        <f>+AO62+AN62</f>
        <v>52</v>
      </c>
      <c r="AQ62" s="56">
        <f>SUM(AQ51:AQ61)+SUMIF($Y$3:$Y$10,"Direct Staff",$AG$3:$AG$10)</f>
        <v>6</v>
      </c>
      <c r="AR62" s="46"/>
    </row>
    <row r="63" spans="1:44" ht="15.95" customHeight="1" thickBot="1" x14ac:dyDescent="0.3">
      <c r="A63" s="46"/>
      <c r="Q63" s="46"/>
      <c r="R63" s="46"/>
      <c r="S63" s="42"/>
      <c r="T63" s="42"/>
      <c r="U63" s="42"/>
      <c r="V63" s="42"/>
      <c r="W63" s="42"/>
      <c r="X63" s="42"/>
      <c r="Y63" s="42"/>
      <c r="Z63" s="123">
        <f>Z26+Z38+Z50+Z62</f>
        <v>277</v>
      </c>
      <c r="AA63" s="123">
        <f>AA26+AA38+AA50+AA62</f>
        <v>67</v>
      </c>
      <c r="AB63" s="123">
        <f>AB26+AB38+AB50+AB62</f>
        <v>94</v>
      </c>
      <c r="AC63" s="123">
        <f>AC26+AC38+AC50+AC62</f>
        <v>161</v>
      </c>
      <c r="AD63" s="123">
        <f>AD26+AD38+AD50+AD62</f>
        <v>26</v>
      </c>
      <c r="AE63" s="42"/>
      <c r="AF63" s="42"/>
      <c r="AG63" s="42"/>
      <c r="AH63" s="42"/>
      <c r="AI63" s="42"/>
      <c r="AJ63" s="41"/>
      <c r="AK63" s="41"/>
      <c r="AL63" s="42"/>
      <c r="AM63" s="123">
        <f>AM26+AM38+AM50+AM62</f>
        <v>276</v>
      </c>
      <c r="AN63" s="123">
        <f>AN26+AN38+AN50+AN62</f>
        <v>80</v>
      </c>
      <c r="AO63" s="123">
        <f>AO26+AO38+AO50+AO62</f>
        <v>121</v>
      </c>
      <c r="AP63" s="123">
        <f>AP26+AP38+AP50+AP62</f>
        <v>201</v>
      </c>
      <c r="AQ63" s="123">
        <f>AQ26+AQ38+AQ50+AQ62</f>
        <v>34</v>
      </c>
      <c r="AR63" s="46"/>
    </row>
    <row r="64" spans="1:44" ht="15.95" customHeight="1" thickTop="1" x14ac:dyDescent="0.25">
      <c r="A64" s="46"/>
      <c r="Q64" s="46"/>
      <c r="R64" s="4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38" t="s">
        <v>122</v>
      </c>
      <c r="AG64" s="37"/>
      <c r="AH64" s="37"/>
      <c r="AI64" s="37"/>
      <c r="AJ64" s="38"/>
      <c r="AK64" s="38"/>
      <c r="AL64" s="26"/>
      <c r="AM64" s="87">
        <f>Z63+AM63</f>
        <v>553</v>
      </c>
      <c r="AN64" s="48">
        <f>AA63+AN63</f>
        <v>147</v>
      </c>
      <c r="AO64" s="48">
        <f>AB63+AO63</f>
        <v>215</v>
      </c>
      <c r="AP64" s="87">
        <f>AC63+AP63</f>
        <v>362</v>
      </c>
      <c r="AQ64" s="48">
        <f>AD63+AQ63</f>
        <v>60</v>
      </c>
      <c r="AR64" s="46"/>
    </row>
    <row r="65" spans="1:44" ht="15.95" customHeight="1" x14ac:dyDescent="0.25">
      <c r="A65" s="46"/>
      <c r="Q65" s="45"/>
      <c r="R65" s="45"/>
      <c r="AR65" s="13"/>
    </row>
    <row r="66" spans="1:44" ht="15.95" customHeight="1" x14ac:dyDescent="0.25">
      <c r="A66" s="46"/>
      <c r="Q66" s="45"/>
      <c r="R66" s="45"/>
      <c r="AR66" s="13"/>
    </row>
    <row r="67" spans="1:44" ht="15.95" customHeight="1" x14ac:dyDescent="0.25">
      <c r="A67" s="45"/>
      <c r="C67" s="41"/>
      <c r="D67" s="41"/>
      <c r="K67" s="41"/>
      <c r="L67" s="41"/>
      <c r="M67" s="41"/>
      <c r="N67" s="41"/>
      <c r="O67" s="41"/>
      <c r="Q67" s="45"/>
      <c r="R67" s="45"/>
      <c r="U67" s="69" t="str">
        <f>"Week "&amp;TEXT(C2+1,"##")</f>
        <v>Week 8</v>
      </c>
      <c r="V67" s="69"/>
      <c r="W67" s="69"/>
      <c r="X67" s="444">
        <f>7+E14</f>
        <v>44151</v>
      </c>
      <c r="Y67" s="444"/>
      <c r="Z67" s="444"/>
      <c r="AA67" s="18"/>
      <c r="AB67" s="80"/>
      <c r="AC67" s="81"/>
      <c r="AD67" s="61"/>
      <c r="AE67" s="61"/>
      <c r="AF67" s="18"/>
      <c r="AG67" s="18"/>
      <c r="AH67" s="69" t="str">
        <f>"Week "&amp;TEXT(C2+2,"##")</f>
        <v>Week 9</v>
      </c>
      <c r="AI67" s="69"/>
      <c r="AJ67" s="69"/>
      <c r="AK67" s="444">
        <f>+X67+7</f>
        <v>44158</v>
      </c>
      <c r="AL67" s="444"/>
      <c r="AM67" s="444"/>
      <c r="AN67" s="92"/>
      <c r="AO67" s="18"/>
      <c r="AP67" s="18"/>
      <c r="AQ67" s="61"/>
      <c r="AR67" s="13"/>
    </row>
    <row r="68" spans="1:44" ht="15.95" customHeight="1" thickBot="1" x14ac:dyDescent="0.3">
      <c r="A68" s="45"/>
      <c r="C68" s="41"/>
      <c r="D68" s="41"/>
      <c r="K68" s="41"/>
      <c r="L68" s="41"/>
      <c r="M68" s="41"/>
      <c r="N68" s="41"/>
      <c r="O68" s="41"/>
      <c r="Q68" s="45"/>
      <c r="R68" s="45"/>
      <c r="U68" s="445" t="s">
        <v>106</v>
      </c>
      <c r="V68" s="445"/>
      <c r="W68" s="126"/>
      <c r="X68" s="126"/>
      <c r="Y68" s="126" t="s">
        <v>107</v>
      </c>
      <c r="Z68" s="126"/>
      <c r="AA68" s="126" t="s">
        <v>108</v>
      </c>
      <c r="AB68" s="126"/>
      <c r="AC68" s="47"/>
      <c r="AD68" s="36"/>
      <c r="AE68" s="36"/>
      <c r="AH68" s="445" t="s">
        <v>106</v>
      </c>
      <c r="AI68" s="445"/>
      <c r="AJ68" s="126"/>
      <c r="AK68" s="126"/>
      <c r="AL68" s="126" t="s">
        <v>107</v>
      </c>
      <c r="AM68" s="126"/>
      <c r="AN68" s="126" t="s">
        <v>108</v>
      </c>
      <c r="AO68" s="126"/>
      <c r="AP68" s="47"/>
      <c r="AQ68" s="36"/>
      <c r="AR68" s="13"/>
    </row>
    <row r="69" spans="1:44" ht="15.95" customHeight="1" x14ac:dyDescent="0.25">
      <c r="A69" s="4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Q69" s="45"/>
      <c r="R69" s="45"/>
      <c r="U69" s="443">
        <v>0.38541666666666669</v>
      </c>
      <c r="V69" s="443"/>
      <c r="W69" s="125"/>
      <c r="X69" s="125"/>
      <c r="Y69" s="49"/>
      <c r="Z69" s="442"/>
      <c r="AA69" s="442"/>
      <c r="AB69" s="442"/>
      <c r="AC69" s="39"/>
      <c r="AE69" s="36"/>
      <c r="AH69" s="443">
        <v>0.38541666666666669</v>
      </c>
      <c r="AI69" s="443"/>
      <c r="AJ69" s="125"/>
      <c r="AK69" s="125"/>
      <c r="AL69" s="49" t="s">
        <v>109</v>
      </c>
      <c r="AM69" s="442" t="s">
        <v>372</v>
      </c>
      <c r="AN69" s="442"/>
      <c r="AO69" s="442"/>
      <c r="AP69" s="39"/>
      <c r="AR69" s="13"/>
    </row>
    <row r="70" spans="1:44" ht="15.95" customHeight="1" x14ac:dyDescent="0.25">
      <c r="A70" s="45"/>
      <c r="Q70" s="45"/>
      <c r="R70" s="45"/>
      <c r="U70" s="443">
        <v>0.38541666666666669</v>
      </c>
      <c r="V70" s="443"/>
      <c r="W70" s="125"/>
      <c r="X70" s="446" t="s">
        <v>399</v>
      </c>
      <c r="Y70" s="446"/>
      <c r="Z70" s="446"/>
      <c r="AA70" s="446"/>
      <c r="AB70" s="446"/>
      <c r="AC70" s="39"/>
      <c r="AE70" s="36"/>
      <c r="AH70" s="443">
        <v>0.38541666666666669</v>
      </c>
      <c r="AI70" s="443"/>
      <c r="AJ70" s="125"/>
      <c r="AK70" s="125"/>
      <c r="AL70" s="49" t="s">
        <v>110</v>
      </c>
      <c r="AM70" s="442" t="s">
        <v>373</v>
      </c>
      <c r="AN70" s="442"/>
      <c r="AO70" s="442"/>
      <c r="AP70" s="39"/>
      <c r="AR70" s="13"/>
    </row>
    <row r="71" spans="1:44" ht="15.95" customHeight="1" x14ac:dyDescent="0.25">
      <c r="A71" s="45"/>
      <c r="B71" s="18"/>
      <c r="C71" s="18"/>
      <c r="I71" s="41"/>
      <c r="N71" s="18"/>
      <c r="O71" s="18"/>
      <c r="P71" s="18"/>
      <c r="Q71" s="45"/>
      <c r="R71" s="45"/>
      <c r="U71" s="443">
        <v>0.4375</v>
      </c>
      <c r="V71" s="443"/>
      <c r="W71" s="125"/>
      <c r="X71" s="446" t="s">
        <v>400</v>
      </c>
      <c r="Y71" s="446"/>
      <c r="Z71" s="446"/>
      <c r="AA71" s="446"/>
      <c r="AB71" s="446"/>
      <c r="AC71" s="39"/>
      <c r="AE71" s="36"/>
      <c r="AH71" s="443">
        <v>0.4375</v>
      </c>
      <c r="AI71" s="443"/>
      <c r="AJ71" s="125"/>
      <c r="AK71" s="125"/>
      <c r="AL71" s="49" t="s">
        <v>109</v>
      </c>
      <c r="AM71" s="442" t="s">
        <v>220</v>
      </c>
      <c r="AN71" s="442"/>
      <c r="AO71" s="442"/>
      <c r="AP71" s="39"/>
      <c r="AR71" s="13"/>
    </row>
    <row r="72" spans="1:44" ht="15.95" customHeight="1" x14ac:dyDescent="0.25">
      <c r="A72" s="45"/>
      <c r="B72" s="18"/>
      <c r="C72" s="18"/>
      <c r="N72" s="41"/>
      <c r="O72" s="18"/>
      <c r="P72" s="18"/>
      <c r="Q72" s="45"/>
      <c r="R72" s="45"/>
      <c r="U72" s="443">
        <v>0.4375</v>
      </c>
      <c r="V72" s="443"/>
      <c r="W72" s="125"/>
      <c r="X72" s="125"/>
      <c r="Y72" s="49"/>
      <c r="Z72" s="442"/>
      <c r="AA72" s="442"/>
      <c r="AB72" s="442"/>
      <c r="AC72" s="26"/>
      <c r="AD72" s="26"/>
      <c r="AE72" s="26"/>
      <c r="AH72" s="443">
        <v>0.4375</v>
      </c>
      <c r="AI72" s="443"/>
      <c r="AJ72" s="125"/>
      <c r="AK72" s="125"/>
      <c r="AL72" s="49" t="s">
        <v>110</v>
      </c>
      <c r="AM72" s="442" t="s">
        <v>374</v>
      </c>
      <c r="AN72" s="442"/>
      <c r="AO72" s="442"/>
      <c r="AP72" s="26"/>
      <c r="AQ72" s="26"/>
      <c r="AR72" s="13"/>
    </row>
    <row r="73" spans="1:44" ht="15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13"/>
    </row>
    <row r="74" spans="1:44" ht="15" x14ac:dyDescent="0.2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13"/>
    </row>
    <row r="75" spans="1:44" ht="20.25" x14ac:dyDescent="0.3">
      <c r="A75" s="45"/>
      <c r="B75" s="431" t="s">
        <v>0</v>
      </c>
      <c r="C75" s="431"/>
      <c r="D75" s="431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1"/>
      <c r="P75" s="431"/>
      <c r="Q75" s="45"/>
      <c r="R75" s="45"/>
      <c r="S75" s="431" t="s">
        <v>168</v>
      </c>
      <c r="T75" s="431"/>
      <c r="U75" s="431"/>
      <c r="V75" s="431"/>
      <c r="W75" s="431"/>
      <c r="X75" s="431"/>
      <c r="Y75" s="431"/>
      <c r="Z75" s="431"/>
      <c r="AA75" s="431"/>
      <c r="AB75" s="431"/>
      <c r="AC75" s="431"/>
      <c r="AD75" s="431"/>
      <c r="AE75" s="431"/>
      <c r="AF75" s="431"/>
      <c r="AG75" s="431"/>
      <c r="AH75" s="431"/>
      <c r="AI75" s="431"/>
      <c r="AJ75" s="431"/>
      <c r="AK75" s="431"/>
      <c r="AL75" s="431"/>
      <c r="AM75" s="431"/>
      <c r="AN75" s="431"/>
      <c r="AO75" s="431"/>
      <c r="AP75" s="431"/>
      <c r="AQ75" s="431"/>
      <c r="AR75" s="45"/>
    </row>
    <row r="76" spans="1:44" ht="18.600000000000001" customHeight="1" x14ac:dyDescent="0.3">
      <c r="A76" s="46"/>
      <c r="B76" s="60" t="s">
        <v>146</v>
      </c>
      <c r="C76" s="60">
        <f>+C2</f>
        <v>7</v>
      </c>
      <c r="D76" s="59"/>
      <c r="E76" s="59"/>
      <c r="F76" s="59"/>
      <c r="G76" s="431" t="s">
        <v>209</v>
      </c>
      <c r="H76" s="431"/>
      <c r="I76" s="431"/>
      <c r="J76" s="431"/>
      <c r="K76" s="431"/>
      <c r="L76" s="431"/>
      <c r="M76" s="431"/>
      <c r="N76" s="59"/>
      <c r="O76" s="59"/>
      <c r="P76" s="59"/>
      <c r="Q76" s="46"/>
      <c r="R76" s="46"/>
      <c r="S76" s="72"/>
      <c r="T76" s="73"/>
      <c r="U76" s="73"/>
      <c r="V76" s="73"/>
      <c r="W76" s="73"/>
      <c r="X76" s="73"/>
      <c r="Y76" s="73"/>
      <c r="Z76" s="73"/>
      <c r="AA76" s="74"/>
      <c r="AB76" s="74"/>
      <c r="AC76" s="74"/>
      <c r="AD76" s="74"/>
      <c r="AE76" s="75"/>
      <c r="AF76" s="74"/>
      <c r="AG76" s="74"/>
      <c r="AH76" s="74"/>
      <c r="AI76" s="74"/>
      <c r="AJ76" s="74"/>
      <c r="AK76" s="74"/>
      <c r="AL76" s="74"/>
      <c r="AM76" s="76"/>
      <c r="AN76" s="42"/>
      <c r="AO76" s="42"/>
      <c r="AP76" s="43"/>
      <c r="AQ76" s="43"/>
      <c r="AR76" s="46"/>
    </row>
    <row r="77" spans="1:44" ht="16.5" thickBot="1" x14ac:dyDescent="0.3">
      <c r="A77" s="46"/>
      <c r="B77" s="18"/>
      <c r="C77" s="18"/>
      <c r="N77" s="18"/>
      <c r="O77" s="18"/>
      <c r="P77" s="18"/>
      <c r="Q77" s="45"/>
      <c r="R77" s="45"/>
      <c r="S77" s="67" t="s">
        <v>310</v>
      </c>
      <c r="T77" s="67" t="s">
        <v>312</v>
      </c>
      <c r="U77" s="67"/>
      <c r="V77" s="124"/>
      <c r="W77" s="124"/>
      <c r="X77" s="124"/>
      <c r="Y77" s="124"/>
      <c r="Z77" s="124" t="s">
        <v>4</v>
      </c>
      <c r="AA77" s="124" t="s">
        <v>30</v>
      </c>
      <c r="AB77" s="124" t="s">
        <v>31</v>
      </c>
      <c r="AC77" s="124" t="s">
        <v>32</v>
      </c>
      <c r="AD77" s="124" t="s">
        <v>3</v>
      </c>
      <c r="AE77" s="43"/>
      <c r="AF77" s="67" t="s">
        <v>310</v>
      </c>
      <c r="AG77" s="67" t="s">
        <v>312</v>
      </c>
      <c r="AH77" s="67"/>
      <c r="AI77" s="124"/>
      <c r="AJ77" s="124"/>
      <c r="AK77" s="124"/>
      <c r="AL77" s="124"/>
      <c r="AM77" s="124" t="s">
        <v>4</v>
      </c>
      <c r="AN77" s="124" t="s">
        <v>30</v>
      </c>
      <c r="AO77" s="124" t="s">
        <v>31</v>
      </c>
      <c r="AP77" s="124" t="s">
        <v>32</v>
      </c>
      <c r="AQ77" s="124" t="s">
        <v>3</v>
      </c>
      <c r="AR77" s="45"/>
    </row>
    <row r="78" spans="1:44" ht="15.75" customHeight="1" x14ac:dyDescent="0.25">
      <c r="A78" s="46"/>
      <c r="B78" s="18"/>
      <c r="C78" s="18"/>
      <c r="N78" s="18"/>
      <c r="O78" s="18"/>
      <c r="P78" s="18"/>
      <c r="Q78" s="45"/>
      <c r="R78" s="45"/>
      <c r="S78" s="66">
        <v>6.5</v>
      </c>
      <c r="T78" s="41" t="s">
        <v>366</v>
      </c>
      <c r="Z78" s="43">
        <v>3</v>
      </c>
      <c r="AA78" s="43">
        <v>0</v>
      </c>
      <c r="AB78" s="43">
        <v>1</v>
      </c>
      <c r="AC78" s="43">
        <f>+AA78+AB78</f>
        <v>1</v>
      </c>
      <c r="AD78" s="43">
        <v>0</v>
      </c>
      <c r="AF78" s="66">
        <v>6</v>
      </c>
      <c r="AG78" s="41" t="s">
        <v>63</v>
      </c>
      <c r="AM78" s="43">
        <v>4</v>
      </c>
      <c r="AN78" s="43">
        <v>0</v>
      </c>
      <c r="AO78" s="43">
        <v>0</v>
      </c>
      <c r="AP78" s="43">
        <f t="shared" ref="AP78" si="28">+AN78+AO78</f>
        <v>0</v>
      </c>
      <c r="AQ78" s="43">
        <v>4</v>
      </c>
      <c r="AR78" s="45"/>
    </row>
    <row r="79" spans="1:44" ht="15.75" customHeight="1" thickBot="1" x14ac:dyDescent="0.3">
      <c r="A79" s="46"/>
      <c r="B79" s="18"/>
      <c r="C79" s="18"/>
      <c r="D79" s="14" t="s">
        <v>123</v>
      </c>
      <c r="E79" s="14"/>
      <c r="F79" s="14"/>
      <c r="G79" s="16" t="s">
        <v>2</v>
      </c>
      <c r="H79" s="16"/>
      <c r="I79" s="16" t="s">
        <v>4</v>
      </c>
      <c r="J79" s="16" t="s">
        <v>30</v>
      </c>
      <c r="K79" s="16" t="s">
        <v>31</v>
      </c>
      <c r="L79" s="16" t="s">
        <v>32</v>
      </c>
      <c r="M79" s="16" t="s">
        <v>3</v>
      </c>
      <c r="N79" s="18"/>
      <c r="O79" s="18"/>
      <c r="P79" s="18"/>
      <c r="Q79" s="46"/>
      <c r="R79" s="46"/>
      <c r="S79" s="66">
        <v>7.5</v>
      </c>
      <c r="T79" s="41" t="s">
        <v>365</v>
      </c>
      <c r="Z79" s="43">
        <v>2</v>
      </c>
      <c r="AA79" s="43">
        <v>0</v>
      </c>
      <c r="AB79" s="43">
        <v>0</v>
      </c>
      <c r="AC79" s="43">
        <f>+AA79+AB79</f>
        <v>0</v>
      </c>
      <c r="AD79" s="43">
        <v>0</v>
      </c>
      <c r="AF79" s="66">
        <v>9.5</v>
      </c>
      <c r="AG79" s="41" t="s">
        <v>404</v>
      </c>
      <c r="AH79" s="18"/>
      <c r="AI79" s="18"/>
      <c r="AJ79" s="18"/>
      <c r="AK79" s="18"/>
      <c r="AL79" s="18"/>
      <c r="AM79" s="43">
        <v>1</v>
      </c>
      <c r="AN79" s="43">
        <v>1</v>
      </c>
      <c r="AO79" s="43">
        <v>0</v>
      </c>
      <c r="AP79" s="43">
        <f>+AN79+AO79</f>
        <v>1</v>
      </c>
      <c r="AQ79" s="43">
        <v>0</v>
      </c>
      <c r="AR79" s="46"/>
    </row>
    <row r="80" spans="1:44" ht="15.75" customHeight="1" x14ac:dyDescent="0.25">
      <c r="A80" s="46"/>
      <c r="B80" s="18"/>
      <c r="C80" s="18"/>
      <c r="D80" s="47" t="s">
        <v>166</v>
      </c>
      <c r="E80" s="47"/>
      <c r="F80" s="47"/>
      <c r="G80" s="47" t="s">
        <v>307</v>
      </c>
      <c r="I80" s="93">
        <v>7</v>
      </c>
      <c r="J80" s="93">
        <v>12</v>
      </c>
      <c r="K80" s="93">
        <v>7</v>
      </c>
      <c r="L80" s="58">
        <f t="shared" ref="L80:L101" si="29">+J80+K80</f>
        <v>19</v>
      </c>
      <c r="M80" s="93">
        <v>0</v>
      </c>
      <c r="O80" s="18"/>
      <c r="P80" s="18"/>
      <c r="Q80" s="46"/>
      <c r="R80" s="46"/>
      <c r="S80" s="66">
        <v>8</v>
      </c>
      <c r="T80" s="41" t="s">
        <v>408</v>
      </c>
      <c r="Z80" s="43">
        <v>1</v>
      </c>
      <c r="AA80" s="43">
        <v>0</v>
      </c>
      <c r="AB80" s="43">
        <v>0</v>
      </c>
      <c r="AC80" s="43">
        <f t="shared" ref="AC80" si="30">+AA80+AB80</f>
        <v>0</v>
      </c>
      <c r="AD80" s="43">
        <v>0</v>
      </c>
      <c r="AF80" s="66">
        <v>9</v>
      </c>
      <c r="AG80" s="41" t="s">
        <v>189</v>
      </c>
      <c r="AH80" s="18"/>
      <c r="AI80" s="18"/>
      <c r="AJ80" s="18"/>
      <c r="AK80" s="18"/>
      <c r="AL80" s="18"/>
      <c r="AM80" s="43">
        <v>2</v>
      </c>
      <c r="AN80" s="43">
        <v>2</v>
      </c>
      <c r="AO80" s="43">
        <v>0</v>
      </c>
      <c r="AP80" s="43">
        <f>+AN80+AO80</f>
        <v>2</v>
      </c>
      <c r="AQ80" s="43">
        <v>0</v>
      </c>
      <c r="AR80" s="46"/>
    </row>
    <row r="81" spans="1:44" ht="15.75" customHeight="1" x14ac:dyDescent="0.25">
      <c r="A81" s="46"/>
      <c r="B81" s="18"/>
      <c r="C81" s="18"/>
      <c r="D81" s="47" t="s">
        <v>165</v>
      </c>
      <c r="E81" s="47"/>
      <c r="F81" s="47"/>
      <c r="G81" s="47" t="s">
        <v>308</v>
      </c>
      <c r="I81" s="93">
        <v>7</v>
      </c>
      <c r="J81" s="93">
        <v>10</v>
      </c>
      <c r="K81" s="93">
        <v>5</v>
      </c>
      <c r="L81" s="58">
        <f t="shared" si="29"/>
        <v>15</v>
      </c>
      <c r="M81" s="93">
        <v>4</v>
      </c>
      <c r="O81" s="18"/>
      <c r="P81" s="18"/>
      <c r="Q81" s="46"/>
      <c r="R81" s="46"/>
      <c r="S81" s="66">
        <v>7.5</v>
      </c>
      <c r="T81" s="41" t="s">
        <v>334</v>
      </c>
      <c r="Z81" s="43">
        <v>4</v>
      </c>
      <c r="AA81" s="43">
        <v>0</v>
      </c>
      <c r="AB81" s="43">
        <v>1</v>
      </c>
      <c r="AC81" s="43">
        <f>+AA81+AB81</f>
        <v>1</v>
      </c>
      <c r="AD81" s="43">
        <v>4</v>
      </c>
      <c r="AF81" s="66">
        <v>7</v>
      </c>
      <c r="AG81" s="41" t="s">
        <v>267</v>
      </c>
      <c r="AH81" s="18"/>
      <c r="AI81" s="18"/>
      <c r="AJ81" s="18"/>
      <c r="AK81" s="18"/>
      <c r="AL81" s="18"/>
      <c r="AM81" s="43">
        <v>4</v>
      </c>
      <c r="AN81" s="43">
        <v>1</v>
      </c>
      <c r="AO81" s="43">
        <v>1</v>
      </c>
      <c r="AP81" s="43">
        <f>+AN81+AO81</f>
        <v>2</v>
      </c>
      <c r="AQ81" s="43">
        <v>2</v>
      </c>
      <c r="AR81" s="46"/>
    </row>
    <row r="82" spans="1:44" ht="15.75" customHeight="1" x14ac:dyDescent="0.25">
      <c r="A82" s="46"/>
      <c r="B82" s="18"/>
      <c r="C82" s="18"/>
      <c r="D82" s="47" t="s">
        <v>158</v>
      </c>
      <c r="E82" s="47"/>
      <c r="F82" s="47"/>
      <c r="G82" s="47" t="s">
        <v>179</v>
      </c>
      <c r="I82" s="93">
        <v>7</v>
      </c>
      <c r="J82" s="93">
        <v>9</v>
      </c>
      <c r="K82" s="93">
        <v>1</v>
      </c>
      <c r="L82" s="58">
        <f t="shared" si="29"/>
        <v>10</v>
      </c>
      <c r="M82" s="93">
        <v>0</v>
      </c>
      <c r="O82" s="18"/>
      <c r="P82" s="18"/>
      <c r="Q82" s="46"/>
      <c r="R82" s="46"/>
      <c r="S82" s="66">
        <v>6</v>
      </c>
      <c r="T82" s="41" t="s">
        <v>367</v>
      </c>
      <c r="Z82" s="43">
        <v>1</v>
      </c>
      <c r="AA82" s="43">
        <v>0</v>
      </c>
      <c r="AB82" s="43">
        <v>0</v>
      </c>
      <c r="AC82" s="43">
        <f t="shared" ref="AC82:AC83" si="31">+AA82+AB82</f>
        <v>0</v>
      </c>
      <c r="AD82" s="43">
        <v>0</v>
      </c>
      <c r="AF82" s="66">
        <v>9</v>
      </c>
      <c r="AG82" s="41" t="s">
        <v>207</v>
      </c>
      <c r="AH82" s="18"/>
      <c r="AI82" s="18"/>
      <c r="AJ82" s="18"/>
      <c r="AK82" s="18"/>
      <c r="AL82" s="18"/>
      <c r="AM82" s="43">
        <v>3</v>
      </c>
      <c r="AN82" s="43">
        <v>2</v>
      </c>
      <c r="AO82" s="43">
        <v>0</v>
      </c>
      <c r="AP82" s="43">
        <f>+AN82+AO82</f>
        <v>2</v>
      </c>
      <c r="AQ82" s="43">
        <v>0</v>
      </c>
      <c r="AR82" s="46"/>
    </row>
    <row r="83" spans="1:44" ht="15.75" customHeight="1" x14ac:dyDescent="0.25">
      <c r="A83" s="46"/>
      <c r="B83" s="18"/>
      <c r="C83" s="18"/>
      <c r="D83" s="47" t="s">
        <v>91</v>
      </c>
      <c r="E83" s="47"/>
      <c r="F83" s="47"/>
      <c r="G83" s="47" t="s">
        <v>309</v>
      </c>
      <c r="I83" s="93">
        <v>6</v>
      </c>
      <c r="J83" s="93">
        <v>9</v>
      </c>
      <c r="K83" s="93">
        <v>1</v>
      </c>
      <c r="L83" s="58">
        <f t="shared" si="29"/>
        <v>10</v>
      </c>
      <c r="M83" s="93">
        <v>0</v>
      </c>
      <c r="O83" s="18"/>
      <c r="P83" s="18"/>
      <c r="Q83" s="46"/>
      <c r="R83" s="46"/>
      <c r="S83" s="66">
        <v>8</v>
      </c>
      <c r="T83" s="41" t="s">
        <v>401</v>
      </c>
      <c r="Z83" s="43">
        <v>1</v>
      </c>
      <c r="AA83" s="43">
        <v>2</v>
      </c>
      <c r="AB83" s="43">
        <v>0</v>
      </c>
      <c r="AC83" s="43">
        <f t="shared" si="31"/>
        <v>2</v>
      </c>
      <c r="AD83" s="43">
        <v>0</v>
      </c>
      <c r="AF83" s="66">
        <v>8</v>
      </c>
      <c r="AG83" s="41" t="s">
        <v>296</v>
      </c>
      <c r="AM83" s="43">
        <v>2</v>
      </c>
      <c r="AN83" s="43">
        <v>0</v>
      </c>
      <c r="AO83" s="43">
        <v>1</v>
      </c>
      <c r="AP83" s="43">
        <f t="shared" ref="AP83:AP87" si="32">+AN83+AO83</f>
        <v>1</v>
      </c>
      <c r="AQ83" s="43">
        <v>0</v>
      </c>
      <c r="AR83" s="46"/>
    </row>
    <row r="84" spans="1:44" ht="15.75" customHeight="1" x14ac:dyDescent="0.25">
      <c r="A84" s="46"/>
      <c r="C84" s="18"/>
      <c r="D84" s="47" t="s">
        <v>71</v>
      </c>
      <c r="E84" s="47"/>
      <c r="F84" s="47"/>
      <c r="G84" s="47" t="s">
        <v>17</v>
      </c>
      <c r="I84" s="93">
        <v>6</v>
      </c>
      <c r="J84" s="93">
        <v>8</v>
      </c>
      <c r="K84" s="93">
        <v>2</v>
      </c>
      <c r="L84" s="58">
        <f t="shared" si="29"/>
        <v>10</v>
      </c>
      <c r="M84" s="93">
        <v>2</v>
      </c>
      <c r="Q84" s="46"/>
      <c r="R84" s="46"/>
      <c r="S84" s="66">
        <v>8</v>
      </c>
      <c r="T84" s="41" t="s">
        <v>397</v>
      </c>
      <c r="Z84" s="43">
        <v>2</v>
      </c>
      <c r="AA84" s="43">
        <v>0</v>
      </c>
      <c r="AB84" s="43">
        <v>0</v>
      </c>
      <c r="AC84" s="43">
        <f t="shared" ref="AC84" si="33">+AA84+AB84</f>
        <v>0</v>
      </c>
      <c r="AD84" s="43">
        <v>0</v>
      </c>
      <c r="AF84" s="66">
        <v>6</v>
      </c>
      <c r="AG84" s="41" t="s">
        <v>305</v>
      </c>
      <c r="AM84" s="43">
        <v>4</v>
      </c>
      <c r="AN84" s="43">
        <v>0</v>
      </c>
      <c r="AO84" s="43">
        <v>0</v>
      </c>
      <c r="AP84" s="43">
        <f t="shared" si="32"/>
        <v>0</v>
      </c>
      <c r="AQ84" s="43">
        <v>0</v>
      </c>
      <c r="AR84" s="46"/>
    </row>
    <row r="85" spans="1:44" ht="15.75" customHeight="1" x14ac:dyDescent="0.25">
      <c r="A85" s="46"/>
      <c r="C85" s="18"/>
      <c r="D85" s="47" t="s">
        <v>73</v>
      </c>
      <c r="E85" s="47"/>
      <c r="F85" s="47"/>
      <c r="G85" s="47" t="s">
        <v>307</v>
      </c>
      <c r="I85" s="93">
        <v>6</v>
      </c>
      <c r="J85" s="93">
        <v>6</v>
      </c>
      <c r="K85" s="93">
        <v>4</v>
      </c>
      <c r="L85" s="58">
        <f t="shared" si="29"/>
        <v>10</v>
      </c>
      <c r="M85" s="93">
        <v>2</v>
      </c>
      <c r="Q85" s="46"/>
      <c r="R85" s="46"/>
      <c r="S85" s="66">
        <v>8</v>
      </c>
      <c r="T85" s="41" t="s">
        <v>368</v>
      </c>
      <c r="Z85" s="43">
        <v>2</v>
      </c>
      <c r="AA85" s="43">
        <v>1</v>
      </c>
      <c r="AB85" s="43">
        <v>2</v>
      </c>
      <c r="AC85" s="43">
        <f>+AA85+AB85</f>
        <v>3</v>
      </c>
      <c r="AD85" s="43">
        <v>0</v>
      </c>
      <c r="AF85" s="66">
        <v>7</v>
      </c>
      <c r="AG85" s="41" t="s">
        <v>369</v>
      </c>
      <c r="AM85" s="43">
        <v>2</v>
      </c>
      <c r="AN85" s="43">
        <v>1</v>
      </c>
      <c r="AO85" s="43">
        <v>0</v>
      </c>
      <c r="AP85" s="43">
        <f t="shared" si="32"/>
        <v>1</v>
      </c>
      <c r="AQ85" s="43">
        <v>0</v>
      </c>
      <c r="AR85" s="46"/>
    </row>
    <row r="86" spans="1:44" ht="15.75" customHeight="1" x14ac:dyDescent="0.25">
      <c r="A86" s="46"/>
      <c r="C86" s="18"/>
      <c r="D86" s="47" t="s">
        <v>134</v>
      </c>
      <c r="E86" s="47"/>
      <c r="F86" s="47"/>
      <c r="G86" s="47" t="s">
        <v>179</v>
      </c>
      <c r="I86" s="93">
        <v>7</v>
      </c>
      <c r="J86" s="93">
        <v>6</v>
      </c>
      <c r="K86" s="93">
        <v>4</v>
      </c>
      <c r="L86" s="58">
        <f t="shared" si="29"/>
        <v>10</v>
      </c>
      <c r="M86" s="93">
        <v>0</v>
      </c>
      <c r="Q86" s="46"/>
      <c r="R86" s="46"/>
      <c r="S86" s="66">
        <v>8</v>
      </c>
      <c r="T86" s="41" t="s">
        <v>398</v>
      </c>
      <c r="Z86" s="43">
        <v>1</v>
      </c>
      <c r="AA86" s="43">
        <v>0</v>
      </c>
      <c r="AB86" s="43">
        <v>0</v>
      </c>
      <c r="AC86" s="43">
        <f t="shared" ref="AC86" si="34">+AA86+AB86</f>
        <v>0</v>
      </c>
      <c r="AD86" s="43">
        <v>0</v>
      </c>
      <c r="AF86" s="66">
        <v>7</v>
      </c>
      <c r="AG86" s="41" t="s">
        <v>298</v>
      </c>
      <c r="AH86" s="18"/>
      <c r="AI86" s="18"/>
      <c r="AJ86" s="18"/>
      <c r="AK86" s="18"/>
      <c r="AL86" s="18"/>
      <c r="AM86" s="43">
        <v>4</v>
      </c>
      <c r="AN86" s="43">
        <v>0</v>
      </c>
      <c r="AO86" s="43">
        <v>0</v>
      </c>
      <c r="AP86" s="43">
        <f t="shared" si="32"/>
        <v>0</v>
      </c>
      <c r="AQ86" s="43">
        <v>0</v>
      </c>
      <c r="AR86" s="46"/>
    </row>
    <row r="87" spans="1:44" ht="15.75" customHeight="1" x14ac:dyDescent="0.25">
      <c r="A87" s="46"/>
      <c r="C87" s="18"/>
      <c r="D87" s="47" t="s">
        <v>150</v>
      </c>
      <c r="E87" s="47"/>
      <c r="F87" s="47"/>
      <c r="G87" s="47" t="s">
        <v>177</v>
      </c>
      <c r="I87" s="93">
        <v>7</v>
      </c>
      <c r="J87" s="93">
        <v>3</v>
      </c>
      <c r="K87" s="93">
        <v>7</v>
      </c>
      <c r="L87" s="58">
        <f t="shared" si="29"/>
        <v>10</v>
      </c>
      <c r="M87" s="93">
        <v>0</v>
      </c>
      <c r="Q87" s="51"/>
      <c r="R87" s="51"/>
      <c r="S87" s="66">
        <v>7.5</v>
      </c>
      <c r="T87" s="41" t="s">
        <v>396</v>
      </c>
      <c r="Z87" s="43">
        <v>1</v>
      </c>
      <c r="AA87" s="43">
        <v>0</v>
      </c>
      <c r="AB87" s="43">
        <v>0</v>
      </c>
      <c r="AC87" s="43">
        <f t="shared" ref="AC87" si="35">+AA87+AB87</f>
        <v>0</v>
      </c>
      <c r="AD87" s="43">
        <v>0</v>
      </c>
      <c r="AF87" s="66">
        <v>8.5</v>
      </c>
      <c r="AG87" s="41" t="s">
        <v>297</v>
      </c>
      <c r="AM87" s="43">
        <v>1</v>
      </c>
      <c r="AN87" s="43">
        <v>0</v>
      </c>
      <c r="AO87" s="43">
        <v>0</v>
      </c>
      <c r="AP87" s="43">
        <f t="shared" si="32"/>
        <v>0</v>
      </c>
      <c r="AQ87" s="43">
        <v>0</v>
      </c>
      <c r="AR87" s="51"/>
    </row>
    <row r="88" spans="1:44" ht="15.75" customHeight="1" x14ac:dyDescent="0.25">
      <c r="A88" s="46"/>
      <c r="C88" s="18"/>
      <c r="D88" s="47" t="s">
        <v>37</v>
      </c>
      <c r="E88" s="47"/>
      <c r="F88" s="47"/>
      <c r="G88" s="47" t="s">
        <v>179</v>
      </c>
      <c r="I88" s="93">
        <v>7</v>
      </c>
      <c r="J88" s="93">
        <v>3</v>
      </c>
      <c r="K88" s="93">
        <v>7</v>
      </c>
      <c r="L88" s="58">
        <f t="shared" si="29"/>
        <v>10</v>
      </c>
      <c r="M88" s="93">
        <v>2</v>
      </c>
      <c r="Q88" s="51"/>
      <c r="R88" s="51"/>
      <c r="S88" s="66">
        <v>6.5</v>
      </c>
      <c r="T88" s="41" t="s">
        <v>242</v>
      </c>
      <c r="U88" s="18"/>
      <c r="V88" s="18"/>
      <c r="W88" s="18"/>
      <c r="X88" s="18"/>
      <c r="Y88" s="18"/>
      <c r="Z88" s="43">
        <v>3</v>
      </c>
      <c r="AA88" s="43">
        <v>1</v>
      </c>
      <c r="AB88" s="43">
        <v>1</v>
      </c>
      <c r="AC88" s="43">
        <f>+AA88+AB88</f>
        <v>2</v>
      </c>
      <c r="AD88" s="43">
        <v>0</v>
      </c>
      <c r="AF88" s="66">
        <v>7.5</v>
      </c>
      <c r="AG88" s="41" t="s">
        <v>407</v>
      </c>
      <c r="AM88" s="43">
        <v>1</v>
      </c>
      <c r="AN88" s="43">
        <v>0</v>
      </c>
      <c r="AO88" s="43">
        <v>0</v>
      </c>
      <c r="AP88" s="43">
        <f t="shared" ref="AP88" si="36">+AN88+AO88</f>
        <v>0</v>
      </c>
      <c r="AQ88" s="43">
        <v>0</v>
      </c>
      <c r="AR88" s="51"/>
    </row>
    <row r="89" spans="1:44" ht="15.75" customHeight="1" x14ac:dyDescent="0.25">
      <c r="A89" s="46"/>
      <c r="C89" s="18"/>
      <c r="D89" s="47" t="s">
        <v>40</v>
      </c>
      <c r="E89" s="47"/>
      <c r="F89" s="47"/>
      <c r="G89" s="47" t="s">
        <v>17</v>
      </c>
      <c r="I89" s="93">
        <v>6</v>
      </c>
      <c r="J89" s="93">
        <v>3</v>
      </c>
      <c r="K89" s="93">
        <v>7</v>
      </c>
      <c r="L89" s="58">
        <f t="shared" si="29"/>
        <v>10</v>
      </c>
      <c r="M89" s="93">
        <v>0</v>
      </c>
      <c r="Q89" s="51"/>
      <c r="R89" s="51"/>
      <c r="S89" s="66">
        <v>7</v>
      </c>
      <c r="T89" s="41" t="s">
        <v>266</v>
      </c>
      <c r="U89" s="18"/>
      <c r="V89" s="18"/>
      <c r="W89" s="18"/>
      <c r="X89" s="18"/>
      <c r="Y89" s="18"/>
      <c r="Z89" s="43">
        <v>1</v>
      </c>
      <c r="AA89" s="43">
        <v>0</v>
      </c>
      <c r="AB89" s="43">
        <v>2</v>
      </c>
      <c r="AC89" s="43">
        <f>+AA89+AB89</f>
        <v>2</v>
      </c>
      <c r="AD89" s="43">
        <v>0</v>
      </c>
      <c r="AF89" s="66">
        <v>6</v>
      </c>
      <c r="AG89" s="41" t="s">
        <v>163</v>
      </c>
      <c r="AH89" s="18"/>
      <c r="AI89" s="18"/>
      <c r="AJ89" s="18"/>
      <c r="AK89" s="18"/>
      <c r="AL89" s="18"/>
      <c r="AM89" s="43">
        <v>2</v>
      </c>
      <c r="AN89" s="43">
        <v>0</v>
      </c>
      <c r="AO89" s="43">
        <v>1</v>
      </c>
      <c r="AP89" s="43">
        <f>+AN89+AO89</f>
        <v>1</v>
      </c>
      <c r="AQ89" s="43">
        <v>0</v>
      </c>
      <c r="AR89" s="51"/>
    </row>
    <row r="90" spans="1:44" ht="15.75" customHeight="1" thickBot="1" x14ac:dyDescent="0.3">
      <c r="A90" s="46"/>
      <c r="C90" s="18"/>
      <c r="D90" s="47" t="s">
        <v>35</v>
      </c>
      <c r="E90" s="47"/>
      <c r="F90" s="47"/>
      <c r="G90" s="47" t="s">
        <v>308</v>
      </c>
      <c r="I90" s="93">
        <v>5</v>
      </c>
      <c r="J90" s="93">
        <v>4</v>
      </c>
      <c r="K90" s="93">
        <v>5</v>
      </c>
      <c r="L90" s="58">
        <f t="shared" si="29"/>
        <v>9</v>
      </c>
      <c r="M90" s="93">
        <v>0</v>
      </c>
      <c r="Q90" s="54"/>
      <c r="R90" s="54"/>
      <c r="S90" s="66">
        <v>7</v>
      </c>
      <c r="T90" s="41" t="s">
        <v>303</v>
      </c>
      <c r="Z90" s="43">
        <v>1</v>
      </c>
      <c r="AA90" s="43">
        <v>0</v>
      </c>
      <c r="AB90" s="43">
        <v>1</v>
      </c>
      <c r="AC90" s="43">
        <f>+AA90+AB90</f>
        <v>1</v>
      </c>
      <c r="AD90" s="43">
        <v>0</v>
      </c>
      <c r="AF90" s="66">
        <v>6.5</v>
      </c>
      <c r="AG90" s="41" t="s">
        <v>171</v>
      </c>
      <c r="AM90" s="43">
        <v>5</v>
      </c>
      <c r="AN90" s="43">
        <v>1</v>
      </c>
      <c r="AO90" s="43">
        <v>0</v>
      </c>
      <c r="AP90" s="43">
        <f>+AN90+AO90</f>
        <v>1</v>
      </c>
      <c r="AQ90" s="43">
        <v>0</v>
      </c>
      <c r="AR90" s="54"/>
    </row>
    <row r="91" spans="1:44" ht="15.75" customHeight="1" x14ac:dyDescent="0.25">
      <c r="A91" s="46"/>
      <c r="C91" s="18"/>
      <c r="D91" s="47" t="s">
        <v>161</v>
      </c>
      <c r="E91" s="47"/>
      <c r="F91" s="47"/>
      <c r="G91" s="47" t="s">
        <v>177</v>
      </c>
      <c r="I91" s="93">
        <v>7</v>
      </c>
      <c r="J91" s="93">
        <v>2</v>
      </c>
      <c r="K91" s="93">
        <v>6</v>
      </c>
      <c r="L91" s="58">
        <f t="shared" si="29"/>
        <v>8</v>
      </c>
      <c r="M91" s="93">
        <v>0</v>
      </c>
      <c r="Q91" s="54"/>
      <c r="R91" s="54"/>
      <c r="S91" s="66">
        <v>7.5</v>
      </c>
      <c r="T91" s="41" t="s">
        <v>326</v>
      </c>
      <c r="Z91" s="43">
        <v>2</v>
      </c>
      <c r="AA91" s="43">
        <v>0</v>
      </c>
      <c r="AB91" s="43">
        <v>1</v>
      </c>
      <c r="AC91" s="43">
        <f>+AA91+AB91</f>
        <v>1</v>
      </c>
      <c r="AD91" s="43">
        <v>0</v>
      </c>
      <c r="AF91" s="82"/>
      <c r="AG91" s="83" t="s">
        <v>164</v>
      </c>
      <c r="AH91" s="22"/>
      <c r="AI91" s="22"/>
      <c r="AJ91" s="22"/>
      <c r="AK91" s="22"/>
      <c r="AL91" s="22"/>
      <c r="AM91" s="68">
        <f>SUM(AM78:AM90)</f>
        <v>35</v>
      </c>
      <c r="AN91" s="68">
        <f>SUM(AN78:AN90)</f>
        <v>8</v>
      </c>
      <c r="AO91" s="68">
        <f>SUM(AO78:AO90)</f>
        <v>3</v>
      </c>
      <c r="AP91" s="68">
        <f>SUM(AP78:AP90)</f>
        <v>11</v>
      </c>
      <c r="AQ91" s="68">
        <f>SUM(AQ78:AQ90)</f>
        <v>6</v>
      </c>
      <c r="AR91" s="54"/>
    </row>
    <row r="92" spans="1:44" ht="15.75" customHeight="1" thickBot="1" x14ac:dyDescent="0.3">
      <c r="A92" s="46"/>
      <c r="C92" s="18"/>
      <c r="D92" s="47" t="s">
        <v>96</v>
      </c>
      <c r="E92" s="47"/>
      <c r="F92" s="47"/>
      <c r="G92" s="47" t="s">
        <v>179</v>
      </c>
      <c r="I92" s="93">
        <v>7</v>
      </c>
      <c r="J92" s="93">
        <v>1</v>
      </c>
      <c r="K92" s="93">
        <v>7</v>
      </c>
      <c r="L92" s="58">
        <f t="shared" si="29"/>
        <v>8</v>
      </c>
      <c r="M92" s="93">
        <v>0</v>
      </c>
      <c r="Q92" s="54"/>
      <c r="R92" s="54"/>
      <c r="S92" s="66">
        <v>8</v>
      </c>
      <c r="T92" s="41" t="s">
        <v>265</v>
      </c>
      <c r="U92" s="18"/>
      <c r="V92" s="18"/>
      <c r="W92" s="18"/>
      <c r="X92" s="18"/>
      <c r="Y92" s="18"/>
      <c r="Z92" s="43">
        <v>2</v>
      </c>
      <c r="AA92" s="43">
        <v>2</v>
      </c>
      <c r="AB92" s="43">
        <v>1</v>
      </c>
      <c r="AC92" s="43">
        <f>+AA92+AB92</f>
        <v>3</v>
      </c>
      <c r="AD92" s="43">
        <v>0</v>
      </c>
      <c r="AF92" s="66"/>
      <c r="AG92" s="41"/>
      <c r="AH92" s="18"/>
      <c r="AI92" s="18"/>
      <c r="AJ92" s="18"/>
      <c r="AK92" s="18"/>
      <c r="AL92" s="18"/>
      <c r="AM92" s="43"/>
      <c r="AN92" s="43"/>
      <c r="AO92" s="43"/>
      <c r="AP92" s="43"/>
      <c r="AQ92" s="43"/>
      <c r="AR92" s="54"/>
    </row>
    <row r="93" spans="1:44" ht="15.75" customHeight="1" x14ac:dyDescent="0.25">
      <c r="A93" s="46"/>
      <c r="C93" s="18"/>
      <c r="D93" s="47" t="s">
        <v>143</v>
      </c>
      <c r="E93" s="47"/>
      <c r="F93" s="47"/>
      <c r="G93" s="47" t="s">
        <v>177</v>
      </c>
      <c r="I93" s="93">
        <v>7</v>
      </c>
      <c r="J93" s="93">
        <v>5</v>
      </c>
      <c r="K93" s="93">
        <v>2</v>
      </c>
      <c r="L93" s="58">
        <f t="shared" si="29"/>
        <v>7</v>
      </c>
      <c r="M93" s="93">
        <v>0</v>
      </c>
      <c r="Q93" s="54"/>
      <c r="R93" s="54"/>
      <c r="S93" s="82"/>
      <c r="T93" s="83" t="s">
        <v>164</v>
      </c>
      <c r="U93" s="22"/>
      <c r="V93" s="22"/>
      <c r="W93" s="22"/>
      <c r="X93" s="22"/>
      <c r="Y93" s="22"/>
      <c r="Z93" s="68">
        <f>SUM(Z78:Z92)</f>
        <v>27</v>
      </c>
      <c r="AA93" s="68">
        <f>SUM(AA78:AA92)</f>
        <v>6</v>
      </c>
      <c r="AB93" s="68">
        <f>SUM(AB78:AB92)</f>
        <v>10</v>
      </c>
      <c r="AC93" s="68">
        <f>SUM(AC78:AC92)</f>
        <v>16</v>
      </c>
      <c r="AD93" s="68">
        <f>SUM(AD78:AD92)</f>
        <v>4</v>
      </c>
      <c r="AR93" s="54"/>
    </row>
    <row r="94" spans="1:44" ht="15.75" customHeight="1" x14ac:dyDescent="0.25">
      <c r="A94" s="46"/>
      <c r="C94" s="18"/>
      <c r="D94" s="47" t="s">
        <v>72</v>
      </c>
      <c r="E94" s="47"/>
      <c r="F94" s="47"/>
      <c r="G94" s="47" t="s">
        <v>306</v>
      </c>
      <c r="I94" s="93">
        <v>7</v>
      </c>
      <c r="J94" s="93">
        <v>3</v>
      </c>
      <c r="K94" s="93">
        <v>4</v>
      </c>
      <c r="L94" s="58">
        <f t="shared" si="29"/>
        <v>7</v>
      </c>
      <c r="M94" s="93">
        <v>0</v>
      </c>
      <c r="Q94" s="54"/>
      <c r="R94" s="54"/>
      <c r="T94" s="76" t="s">
        <v>159</v>
      </c>
      <c r="Z94" s="58">
        <f>+Z93+AM91</f>
        <v>62</v>
      </c>
      <c r="AA94" s="58">
        <f>+AA93+AN91</f>
        <v>14</v>
      </c>
      <c r="AB94" s="58">
        <f>+AB93+AO91</f>
        <v>13</v>
      </c>
      <c r="AC94" s="58">
        <f>+AC93+AP91</f>
        <v>27</v>
      </c>
      <c r="AD94" s="58">
        <f>+AD93+AQ91</f>
        <v>10</v>
      </c>
      <c r="AR94" s="54"/>
    </row>
    <row r="95" spans="1:44" ht="15.75" customHeight="1" x14ac:dyDescent="0.25">
      <c r="A95" s="46"/>
      <c r="C95" s="18"/>
      <c r="D95" s="47" t="s">
        <v>43</v>
      </c>
      <c r="E95" s="47"/>
      <c r="F95" s="47"/>
      <c r="G95" s="47" t="s">
        <v>307</v>
      </c>
      <c r="I95" s="93">
        <v>6</v>
      </c>
      <c r="J95" s="93">
        <v>2</v>
      </c>
      <c r="K95" s="93">
        <v>5</v>
      </c>
      <c r="L95" s="58">
        <f t="shared" si="29"/>
        <v>7</v>
      </c>
      <c r="M95" s="93">
        <v>0</v>
      </c>
      <c r="Q95" s="54"/>
      <c r="R95" s="54"/>
      <c r="AR95" s="54"/>
    </row>
    <row r="96" spans="1:44" ht="15.75" customHeight="1" thickBot="1" x14ac:dyDescent="0.3">
      <c r="A96" s="46"/>
      <c r="C96" s="18"/>
      <c r="D96" s="47" t="s">
        <v>188</v>
      </c>
      <c r="E96" s="47"/>
      <c r="F96" s="47"/>
      <c r="G96" s="47" t="s">
        <v>308</v>
      </c>
      <c r="I96" s="93">
        <v>7</v>
      </c>
      <c r="J96" s="93">
        <v>1</v>
      </c>
      <c r="K96" s="93">
        <v>6</v>
      </c>
      <c r="L96" s="58">
        <f t="shared" si="29"/>
        <v>7</v>
      </c>
      <c r="M96" s="93">
        <v>0</v>
      </c>
      <c r="Q96" s="54"/>
      <c r="R96" s="54"/>
      <c r="S96" s="67" t="s">
        <v>310</v>
      </c>
      <c r="T96" s="67" t="s">
        <v>313</v>
      </c>
      <c r="U96" s="67"/>
      <c r="V96" s="124"/>
      <c r="W96" s="124"/>
      <c r="X96" s="124"/>
      <c r="Y96" s="124"/>
      <c r="Z96" s="124" t="s">
        <v>4</v>
      </c>
      <c r="AA96" s="124" t="s">
        <v>30</v>
      </c>
      <c r="AB96" s="124" t="s">
        <v>31</v>
      </c>
      <c r="AC96" s="124" t="s">
        <v>32</v>
      </c>
      <c r="AD96" s="124" t="s">
        <v>3</v>
      </c>
      <c r="AE96" s="1"/>
      <c r="AF96" s="67" t="s">
        <v>310</v>
      </c>
      <c r="AG96" s="67" t="s">
        <v>313</v>
      </c>
      <c r="AH96" s="67"/>
      <c r="AI96" s="124"/>
      <c r="AJ96" s="124"/>
      <c r="AK96" s="124"/>
      <c r="AL96" s="124"/>
      <c r="AM96" s="124" t="s">
        <v>4</v>
      </c>
      <c r="AN96" s="124" t="s">
        <v>30</v>
      </c>
      <c r="AO96" s="124" t="s">
        <v>31</v>
      </c>
      <c r="AP96" s="124" t="s">
        <v>32</v>
      </c>
      <c r="AQ96" s="124" t="s">
        <v>3</v>
      </c>
      <c r="AR96" s="54"/>
    </row>
    <row r="97" spans="1:44" ht="15.75" customHeight="1" x14ac:dyDescent="0.25">
      <c r="A97" s="46"/>
      <c r="C97" s="18"/>
      <c r="D97" s="47" t="s">
        <v>81</v>
      </c>
      <c r="E97" s="47"/>
      <c r="F97" s="47"/>
      <c r="G97" s="47" t="s">
        <v>308</v>
      </c>
      <c r="I97" s="93">
        <v>6</v>
      </c>
      <c r="J97" s="93">
        <v>0</v>
      </c>
      <c r="K97" s="93">
        <v>7</v>
      </c>
      <c r="L97" s="58">
        <f t="shared" si="29"/>
        <v>7</v>
      </c>
      <c r="M97" s="93">
        <v>0</v>
      </c>
      <c r="Q97" s="54"/>
      <c r="R97" s="54"/>
      <c r="S97" s="66">
        <v>8</v>
      </c>
      <c r="T97" s="41" t="s">
        <v>45</v>
      </c>
      <c r="Z97" s="43">
        <v>1</v>
      </c>
      <c r="AA97" s="43">
        <v>1</v>
      </c>
      <c r="AB97" s="43">
        <v>0</v>
      </c>
      <c r="AC97" s="43">
        <f>+AA97+AB97</f>
        <v>1</v>
      </c>
      <c r="AD97" s="43">
        <v>0</v>
      </c>
      <c r="AF97" s="66">
        <v>9.5</v>
      </c>
      <c r="AG97" s="41" t="s">
        <v>166</v>
      </c>
      <c r="AM97" s="43">
        <v>1</v>
      </c>
      <c r="AN97" s="43">
        <v>2</v>
      </c>
      <c r="AO97" s="43">
        <v>1</v>
      </c>
      <c r="AP97" s="43">
        <f>+AN97+AO97</f>
        <v>3</v>
      </c>
      <c r="AQ97" s="43">
        <v>0</v>
      </c>
      <c r="AR97" s="54"/>
    </row>
    <row r="98" spans="1:44" ht="15.75" customHeight="1" x14ac:dyDescent="0.25">
      <c r="A98" s="46"/>
      <c r="C98" s="18"/>
      <c r="D98" s="47" t="s">
        <v>112</v>
      </c>
      <c r="E98" s="47"/>
      <c r="F98" s="47"/>
      <c r="G98" s="47" t="s">
        <v>309</v>
      </c>
      <c r="I98" s="93">
        <v>6</v>
      </c>
      <c r="J98" s="93">
        <v>4</v>
      </c>
      <c r="K98" s="93">
        <v>2</v>
      </c>
      <c r="L98" s="58">
        <f t="shared" si="29"/>
        <v>6</v>
      </c>
      <c r="M98" s="93">
        <v>2</v>
      </c>
      <c r="Q98" s="54"/>
      <c r="R98" s="54"/>
      <c r="S98" s="66">
        <v>6.5</v>
      </c>
      <c r="T98" s="41" t="s">
        <v>82</v>
      </c>
      <c r="Z98" s="43">
        <v>1</v>
      </c>
      <c r="AA98" s="43">
        <v>0</v>
      </c>
      <c r="AB98" s="43">
        <v>0</v>
      </c>
      <c r="AC98" s="43">
        <f>+AA98+AB98</f>
        <v>0</v>
      </c>
      <c r="AD98" s="43">
        <v>0</v>
      </c>
      <c r="AF98" s="66">
        <v>6.5</v>
      </c>
      <c r="AG98" s="41" t="s">
        <v>83</v>
      </c>
      <c r="AM98" s="43">
        <v>1</v>
      </c>
      <c r="AN98" s="43">
        <v>0</v>
      </c>
      <c r="AO98" s="43">
        <v>1</v>
      </c>
      <c r="AP98" s="43">
        <f>+AN98+AO98</f>
        <v>1</v>
      </c>
      <c r="AQ98" s="43">
        <v>0</v>
      </c>
      <c r="AR98" s="54"/>
    </row>
    <row r="99" spans="1:44" ht="15.75" customHeight="1" x14ac:dyDescent="0.25">
      <c r="A99" s="46"/>
      <c r="C99" s="18"/>
      <c r="D99" s="47" t="s">
        <v>90</v>
      </c>
      <c r="E99" s="47"/>
      <c r="F99" s="47"/>
      <c r="G99" s="47" t="s">
        <v>177</v>
      </c>
      <c r="I99" s="93">
        <v>6</v>
      </c>
      <c r="J99" s="93">
        <v>3</v>
      </c>
      <c r="K99" s="93">
        <v>3</v>
      </c>
      <c r="L99" s="58">
        <f t="shared" si="29"/>
        <v>6</v>
      </c>
      <c r="M99" s="93">
        <v>0</v>
      </c>
      <c r="Q99" s="54"/>
      <c r="R99" s="54"/>
      <c r="S99" s="66">
        <v>7.5</v>
      </c>
      <c r="T99" s="41" t="s">
        <v>115</v>
      </c>
      <c r="Z99" s="43">
        <v>2</v>
      </c>
      <c r="AA99" s="43">
        <v>0</v>
      </c>
      <c r="AB99" s="43">
        <v>0</v>
      </c>
      <c r="AC99" s="43">
        <f>+AA99+AB99</f>
        <v>0</v>
      </c>
      <c r="AD99" s="43">
        <v>0</v>
      </c>
      <c r="AF99" s="66">
        <v>6</v>
      </c>
      <c r="AG99" s="41" t="s">
        <v>97</v>
      </c>
      <c r="AM99" s="43">
        <v>3</v>
      </c>
      <c r="AN99" s="43">
        <v>0</v>
      </c>
      <c r="AO99" s="43">
        <v>0</v>
      </c>
      <c r="AP99" s="43">
        <f>+AN99+AO99</f>
        <v>0</v>
      </c>
      <c r="AQ99" s="43">
        <v>0</v>
      </c>
      <c r="AR99" s="54"/>
    </row>
    <row r="100" spans="1:44" ht="15.75" customHeight="1" thickBot="1" x14ac:dyDescent="0.3">
      <c r="A100" s="46"/>
      <c r="C100" s="18"/>
      <c r="D100" s="47" t="s">
        <v>57</v>
      </c>
      <c r="E100" s="47"/>
      <c r="F100" s="47"/>
      <c r="G100" s="47" t="s">
        <v>179</v>
      </c>
      <c r="I100" s="93">
        <v>7</v>
      </c>
      <c r="J100" s="93">
        <v>1</v>
      </c>
      <c r="K100" s="93">
        <v>5</v>
      </c>
      <c r="L100" s="58">
        <f t="shared" si="29"/>
        <v>6</v>
      </c>
      <c r="M100" s="93">
        <v>0</v>
      </c>
      <c r="Q100" s="54"/>
      <c r="R100" s="54"/>
      <c r="S100" s="66">
        <v>6.5</v>
      </c>
      <c r="T100" s="41" t="s">
        <v>75</v>
      </c>
      <c r="Z100" s="43">
        <v>1</v>
      </c>
      <c r="AA100" s="43">
        <v>1</v>
      </c>
      <c r="AB100" s="43">
        <v>1</v>
      </c>
      <c r="AC100" s="43">
        <f>+AA100+AB100</f>
        <v>2</v>
      </c>
      <c r="AD100" s="43">
        <v>0</v>
      </c>
      <c r="AF100" s="66">
        <v>6.5</v>
      </c>
      <c r="AG100" s="41" t="s">
        <v>119</v>
      </c>
      <c r="AM100" s="43">
        <v>2</v>
      </c>
      <c r="AN100" s="43">
        <v>0</v>
      </c>
      <c r="AO100" s="43">
        <v>0</v>
      </c>
      <c r="AP100" s="43">
        <f>+AN100+AO100</f>
        <v>0</v>
      </c>
      <c r="AQ100" s="43">
        <v>0</v>
      </c>
      <c r="AR100" s="54"/>
    </row>
    <row r="101" spans="1:44" ht="15.75" customHeight="1" x14ac:dyDescent="0.25">
      <c r="A101" s="46"/>
      <c r="C101" s="18"/>
      <c r="D101" s="47" t="s">
        <v>154</v>
      </c>
      <c r="E101" s="47"/>
      <c r="F101" s="47"/>
      <c r="G101" s="47" t="s">
        <v>309</v>
      </c>
      <c r="I101" s="93">
        <v>7</v>
      </c>
      <c r="J101" s="93">
        <v>0</v>
      </c>
      <c r="K101" s="93">
        <v>6</v>
      </c>
      <c r="L101" s="58">
        <f t="shared" si="29"/>
        <v>6</v>
      </c>
      <c r="M101" s="93">
        <v>0</v>
      </c>
      <c r="Q101" s="54"/>
      <c r="R101" s="54"/>
      <c r="S101" s="82"/>
      <c r="T101" s="83" t="s">
        <v>164</v>
      </c>
      <c r="U101" s="22"/>
      <c r="V101" s="22"/>
      <c r="W101" s="22"/>
      <c r="X101" s="22"/>
      <c r="Y101" s="22"/>
      <c r="Z101" s="68">
        <f>SUM(Z97:Z100)</f>
        <v>5</v>
      </c>
      <c r="AA101" s="68">
        <f>SUM(AA97:AA100)</f>
        <v>2</v>
      </c>
      <c r="AB101" s="68">
        <f>SUM(AB97:AB100)</f>
        <v>1</v>
      </c>
      <c r="AC101" s="68">
        <f>SUM(AC97:AC100)</f>
        <v>3</v>
      </c>
      <c r="AD101" s="68">
        <f>SUM(AD97:AD100)</f>
        <v>0</v>
      </c>
      <c r="AF101" s="82"/>
      <c r="AG101" s="83" t="s">
        <v>164</v>
      </c>
      <c r="AH101" s="22"/>
      <c r="AI101" s="22"/>
      <c r="AJ101" s="22"/>
      <c r="AK101" s="22"/>
      <c r="AL101" s="22"/>
      <c r="AM101" s="68">
        <f>SUM(AM97:AM100)</f>
        <v>7</v>
      </c>
      <c r="AN101" s="68">
        <f t="shared" ref="AN101:AQ101" si="37">SUM(AN97:AN100)</f>
        <v>2</v>
      </c>
      <c r="AO101" s="68">
        <f t="shared" si="37"/>
        <v>2</v>
      </c>
      <c r="AP101" s="68">
        <f t="shared" si="37"/>
        <v>4</v>
      </c>
      <c r="AQ101" s="68">
        <f t="shared" si="37"/>
        <v>0</v>
      </c>
      <c r="AR101" s="54"/>
    </row>
    <row r="102" spans="1:44" ht="15.75" customHeight="1" x14ac:dyDescent="0.25">
      <c r="A102" s="46"/>
      <c r="C102" s="18"/>
      <c r="D102" s="47"/>
      <c r="E102" s="47"/>
      <c r="F102" s="47"/>
      <c r="G102" s="47"/>
      <c r="I102" s="48"/>
      <c r="J102" s="48"/>
      <c r="K102" s="48"/>
      <c r="L102" s="43"/>
      <c r="M102" s="48"/>
      <c r="Q102" s="54"/>
      <c r="R102" s="54"/>
      <c r="T102" s="76" t="s">
        <v>160</v>
      </c>
      <c r="U102" s="86"/>
      <c r="V102" s="86"/>
      <c r="W102" s="86"/>
      <c r="X102" s="86"/>
      <c r="Y102" s="86"/>
      <c r="Z102" s="58">
        <f>+Z101+AM101</f>
        <v>12</v>
      </c>
      <c r="AA102" s="58">
        <f>+AA101+AN101</f>
        <v>4</v>
      </c>
      <c r="AB102" s="58">
        <f>+AB101+AO101</f>
        <v>3</v>
      </c>
      <c r="AC102" s="58">
        <f>+AC101+AP101</f>
        <v>7</v>
      </c>
      <c r="AD102" s="58">
        <f>+AD101+AQ101</f>
        <v>0</v>
      </c>
      <c r="AF102" s="66"/>
      <c r="AG102" s="41"/>
      <c r="AM102" s="43"/>
      <c r="AN102" s="43"/>
      <c r="AO102" s="43"/>
      <c r="AP102" s="43"/>
      <c r="AQ102" s="43"/>
      <c r="AR102" s="54"/>
    </row>
    <row r="103" spans="1:44" ht="15.75" customHeight="1" x14ac:dyDescent="0.25">
      <c r="A103" s="46"/>
      <c r="C103" s="18"/>
      <c r="Q103" s="54"/>
      <c r="R103" s="54"/>
      <c r="S103" s="66"/>
      <c r="T103" s="41"/>
      <c r="Z103" s="43"/>
      <c r="AA103" s="43"/>
      <c r="AB103" s="43"/>
      <c r="AC103" s="43"/>
      <c r="AD103" s="43"/>
      <c r="AF103" s="66"/>
      <c r="AG103" s="41"/>
      <c r="AM103" s="43"/>
      <c r="AN103" s="43"/>
      <c r="AO103" s="43"/>
      <c r="AP103" s="43"/>
      <c r="AQ103" s="43"/>
      <c r="AR103" s="54"/>
    </row>
    <row r="104" spans="1:44" ht="15.75" customHeight="1" thickBot="1" x14ac:dyDescent="0.3">
      <c r="A104" s="46"/>
      <c r="C104" s="18"/>
      <c r="D104" s="14" t="s">
        <v>147</v>
      </c>
      <c r="E104" s="14"/>
      <c r="F104" s="14"/>
      <c r="G104" s="16" t="s">
        <v>2</v>
      </c>
      <c r="H104" s="16"/>
      <c r="I104" s="16" t="s">
        <v>4</v>
      </c>
      <c r="J104" s="16" t="s">
        <v>30</v>
      </c>
      <c r="K104" s="16" t="s">
        <v>31</v>
      </c>
      <c r="L104" s="16" t="s">
        <v>32</v>
      </c>
      <c r="M104" s="16" t="s">
        <v>3</v>
      </c>
      <c r="Q104" s="54"/>
      <c r="R104" s="54"/>
      <c r="S104" s="66"/>
      <c r="T104" s="41" t="s">
        <v>159</v>
      </c>
      <c r="U104" s="18"/>
      <c r="V104" s="18"/>
      <c r="W104" s="18"/>
      <c r="X104" s="18"/>
      <c r="Y104" s="18"/>
      <c r="Z104" s="43">
        <f>+Z94+Z102</f>
        <v>74</v>
      </c>
      <c r="AA104" s="43">
        <f>+AA94+AA102</f>
        <v>18</v>
      </c>
      <c r="AB104" s="43">
        <f>+AB94+AB102</f>
        <v>16</v>
      </c>
      <c r="AC104" s="43">
        <f>+AC94+AC102</f>
        <v>34</v>
      </c>
      <c r="AD104" s="43">
        <f>+AD94+AD102</f>
        <v>10</v>
      </c>
      <c r="AF104" s="66"/>
      <c r="AG104" s="41"/>
      <c r="AM104" s="43"/>
      <c r="AN104" s="43"/>
      <c r="AO104" s="43"/>
      <c r="AP104" s="43"/>
      <c r="AQ104" s="43"/>
      <c r="AR104" s="54"/>
    </row>
    <row r="105" spans="1:44" ht="15.75" customHeight="1" x14ac:dyDescent="0.25">
      <c r="A105" s="46"/>
      <c r="C105" s="18"/>
      <c r="D105" s="137" t="s">
        <v>153</v>
      </c>
      <c r="E105" s="137"/>
      <c r="F105" s="137"/>
      <c r="G105" s="137" t="s">
        <v>17</v>
      </c>
      <c r="H105" s="93"/>
      <c r="I105" s="93">
        <v>6</v>
      </c>
      <c r="J105" s="93">
        <v>0</v>
      </c>
      <c r="K105" s="93">
        <v>2</v>
      </c>
      <c r="L105" s="58">
        <f t="shared" ref="L105:L125" si="38">+J105+K105</f>
        <v>2</v>
      </c>
      <c r="M105" s="93">
        <v>4</v>
      </c>
      <c r="Q105" s="54"/>
      <c r="R105" s="54"/>
      <c r="S105" s="66"/>
      <c r="T105" s="41" t="s">
        <v>144</v>
      </c>
      <c r="U105" s="18"/>
      <c r="V105" s="18"/>
      <c r="W105" s="18"/>
      <c r="X105" s="18"/>
      <c r="Y105" s="18"/>
      <c r="Z105" s="43">
        <f>+Z15+Z27+Z39+Z51+AM15+AM27+AM39+AM51</f>
        <v>74</v>
      </c>
      <c r="AA105" s="43">
        <f>+AA15+AA27+AA39+AA51+AN15+AN27+AN39+AN51</f>
        <v>18</v>
      </c>
      <c r="AB105" s="43">
        <f>+AB15+AB27+AB39+AB51+AO15+AO27+AO39+AO51</f>
        <v>16</v>
      </c>
      <c r="AC105" s="43">
        <f>+AC15+AC27+AC39+AC51+AP15+AP27+AP39+AP51</f>
        <v>34</v>
      </c>
      <c r="AD105" s="43">
        <f>+AD15+AD27+AD39+AD51+AQ15+AQ27+AQ39+AQ51</f>
        <v>10</v>
      </c>
      <c r="AR105" s="54"/>
    </row>
    <row r="106" spans="1:44" ht="15.75" customHeight="1" x14ac:dyDescent="0.25">
      <c r="A106" s="46"/>
      <c r="C106" s="18"/>
      <c r="D106" s="47" t="s">
        <v>111</v>
      </c>
      <c r="E106" s="47"/>
      <c r="F106" s="47"/>
      <c r="G106" s="32" t="s">
        <v>179</v>
      </c>
      <c r="H106" s="48"/>
      <c r="I106" s="93">
        <v>6</v>
      </c>
      <c r="J106" s="93">
        <v>0</v>
      </c>
      <c r="K106" s="93">
        <v>1</v>
      </c>
      <c r="L106" s="58">
        <f t="shared" si="38"/>
        <v>1</v>
      </c>
      <c r="M106" s="93">
        <v>4</v>
      </c>
      <c r="Q106" s="54"/>
      <c r="R106" s="54"/>
      <c r="AR106" s="54"/>
    </row>
    <row r="107" spans="1:44" ht="15.75" customHeight="1" x14ac:dyDescent="0.25">
      <c r="A107" s="46"/>
      <c r="C107" s="18"/>
      <c r="D107" s="47" t="s">
        <v>165</v>
      </c>
      <c r="E107" s="47"/>
      <c r="F107" s="47"/>
      <c r="G107" s="32" t="s">
        <v>308</v>
      </c>
      <c r="H107" s="48"/>
      <c r="I107" s="93">
        <v>7</v>
      </c>
      <c r="J107" s="93">
        <v>10</v>
      </c>
      <c r="K107" s="93">
        <v>5</v>
      </c>
      <c r="L107" s="58">
        <f t="shared" si="38"/>
        <v>15</v>
      </c>
      <c r="M107" s="93">
        <v>4</v>
      </c>
      <c r="Q107" s="54"/>
      <c r="R107" s="54"/>
      <c r="AR107" s="54"/>
    </row>
    <row r="108" spans="1:44" ht="15.75" customHeight="1" x14ac:dyDescent="0.25">
      <c r="A108" s="46"/>
      <c r="C108" s="18"/>
      <c r="D108" s="47" t="s">
        <v>55</v>
      </c>
      <c r="E108" s="47"/>
      <c r="F108" s="47"/>
      <c r="G108" s="32" t="s">
        <v>21</v>
      </c>
      <c r="H108" s="48"/>
      <c r="I108" s="93">
        <v>7</v>
      </c>
      <c r="J108" s="93">
        <v>2</v>
      </c>
      <c r="K108" s="93">
        <v>1</v>
      </c>
      <c r="L108" s="58">
        <f t="shared" si="38"/>
        <v>3</v>
      </c>
      <c r="M108" s="93">
        <v>4</v>
      </c>
      <c r="Q108" s="54"/>
      <c r="R108" s="54"/>
      <c r="AR108" s="54"/>
    </row>
    <row r="109" spans="1:44" ht="15.75" customHeight="1" x14ac:dyDescent="0.25">
      <c r="A109" s="46"/>
      <c r="C109" s="18"/>
      <c r="D109" s="47" t="s">
        <v>137</v>
      </c>
      <c r="E109" s="47"/>
      <c r="F109" s="47"/>
      <c r="G109" s="32" t="s">
        <v>307</v>
      </c>
      <c r="H109" s="48"/>
      <c r="I109" s="93">
        <v>5</v>
      </c>
      <c r="J109" s="93">
        <v>2</v>
      </c>
      <c r="K109" s="93">
        <v>2</v>
      </c>
      <c r="L109" s="58">
        <f t="shared" si="38"/>
        <v>4</v>
      </c>
      <c r="M109" s="93">
        <v>2</v>
      </c>
      <c r="Q109" s="54"/>
      <c r="R109" s="54"/>
      <c r="AR109" s="54"/>
    </row>
    <row r="110" spans="1:44" ht="15.75" customHeight="1" x14ac:dyDescent="0.25">
      <c r="A110" s="46"/>
      <c r="C110" s="18"/>
      <c r="D110" s="47" t="s">
        <v>133</v>
      </c>
      <c r="E110" s="47"/>
      <c r="F110" s="47"/>
      <c r="G110" s="32" t="s">
        <v>306</v>
      </c>
      <c r="H110" s="48"/>
      <c r="I110" s="93">
        <v>5</v>
      </c>
      <c r="J110" s="93">
        <v>1</v>
      </c>
      <c r="K110" s="93">
        <v>3</v>
      </c>
      <c r="L110" s="58">
        <f t="shared" si="38"/>
        <v>4</v>
      </c>
      <c r="M110" s="93">
        <v>2</v>
      </c>
      <c r="Q110" s="54"/>
      <c r="R110" s="54"/>
      <c r="AR110" s="54"/>
    </row>
    <row r="111" spans="1:44" ht="15.75" customHeight="1" x14ac:dyDescent="0.25">
      <c r="A111" s="46"/>
      <c r="C111" s="18"/>
      <c r="D111" s="47" t="s">
        <v>138</v>
      </c>
      <c r="E111" s="47"/>
      <c r="F111" s="47"/>
      <c r="G111" s="32" t="s">
        <v>17</v>
      </c>
      <c r="H111" s="48"/>
      <c r="I111" s="93">
        <v>5</v>
      </c>
      <c r="J111" s="93">
        <v>0</v>
      </c>
      <c r="K111" s="93">
        <v>0</v>
      </c>
      <c r="L111" s="58">
        <f t="shared" si="38"/>
        <v>0</v>
      </c>
      <c r="M111" s="93">
        <v>2</v>
      </c>
      <c r="Q111" s="54"/>
      <c r="R111" s="54"/>
      <c r="AR111" s="54"/>
    </row>
    <row r="112" spans="1:44" ht="15.75" customHeight="1" x14ac:dyDescent="0.25">
      <c r="A112" s="46"/>
      <c r="C112" s="18"/>
      <c r="D112" s="47" t="s">
        <v>71</v>
      </c>
      <c r="E112" s="47"/>
      <c r="F112" s="47"/>
      <c r="G112" s="32" t="s">
        <v>17</v>
      </c>
      <c r="H112" s="48"/>
      <c r="I112" s="93">
        <v>6</v>
      </c>
      <c r="J112" s="93">
        <v>8</v>
      </c>
      <c r="K112" s="93">
        <v>2</v>
      </c>
      <c r="L112" s="58">
        <f t="shared" si="38"/>
        <v>10</v>
      </c>
      <c r="M112" s="93">
        <v>2</v>
      </c>
      <c r="Q112" s="54"/>
      <c r="R112" s="54"/>
      <c r="AP112" s="43"/>
      <c r="AQ112" s="43"/>
      <c r="AR112" s="54"/>
    </row>
    <row r="113" spans="1:44" ht="15.75" customHeight="1" thickBot="1" x14ac:dyDescent="0.3">
      <c r="A113" s="46"/>
      <c r="D113" s="47" t="s">
        <v>73</v>
      </c>
      <c r="E113" s="47"/>
      <c r="F113" s="47"/>
      <c r="G113" s="32" t="s">
        <v>307</v>
      </c>
      <c r="H113" s="48"/>
      <c r="I113" s="93">
        <v>6</v>
      </c>
      <c r="J113" s="93">
        <v>6</v>
      </c>
      <c r="K113" s="93">
        <v>4</v>
      </c>
      <c r="L113" s="58">
        <f t="shared" si="38"/>
        <v>10</v>
      </c>
      <c r="M113" s="93">
        <v>2</v>
      </c>
      <c r="Q113" s="54"/>
      <c r="R113" s="54"/>
      <c r="S113" s="67" t="s">
        <v>310</v>
      </c>
      <c r="T113" s="67" t="s">
        <v>314</v>
      </c>
      <c r="U113" s="67"/>
      <c r="V113" s="67"/>
      <c r="W113" s="67"/>
      <c r="X113" s="67"/>
      <c r="Y113" s="67"/>
      <c r="Z113" s="67"/>
      <c r="AA113" s="124" t="s">
        <v>4</v>
      </c>
      <c r="AB113" s="124" t="s">
        <v>8</v>
      </c>
      <c r="AC113" s="124" t="s">
        <v>9</v>
      </c>
      <c r="AD113" s="124" t="s">
        <v>10</v>
      </c>
      <c r="AE113" s="414" t="s">
        <v>129</v>
      </c>
      <c r="AF113" s="414"/>
      <c r="AG113" s="124" t="s">
        <v>3</v>
      </c>
      <c r="AH113" s="124" t="s">
        <v>130</v>
      </c>
      <c r="AI113" s="124" t="s">
        <v>5</v>
      </c>
      <c r="AJ113" s="124" t="s">
        <v>7</v>
      </c>
      <c r="AK113" s="124" t="s">
        <v>6</v>
      </c>
      <c r="AL113" s="124" t="s">
        <v>131</v>
      </c>
      <c r="AP113" s="43"/>
      <c r="AQ113" s="43"/>
      <c r="AR113" s="54"/>
    </row>
    <row r="114" spans="1:44" ht="15.75" customHeight="1" x14ac:dyDescent="0.25">
      <c r="A114" s="46"/>
      <c r="D114" s="47" t="s">
        <v>112</v>
      </c>
      <c r="E114" s="47"/>
      <c r="F114" s="47"/>
      <c r="G114" s="32" t="s">
        <v>309</v>
      </c>
      <c r="H114" s="48"/>
      <c r="I114" s="93">
        <v>6</v>
      </c>
      <c r="J114" s="93">
        <v>4</v>
      </c>
      <c r="K114" s="93">
        <v>2</v>
      </c>
      <c r="L114" s="58">
        <f t="shared" si="38"/>
        <v>6</v>
      </c>
      <c r="M114" s="93">
        <v>2</v>
      </c>
      <c r="Q114" s="54"/>
      <c r="R114" s="54"/>
      <c r="S114" s="118">
        <v>7.5</v>
      </c>
      <c r="T114" s="76" t="s">
        <v>327</v>
      </c>
      <c r="U114" s="76"/>
      <c r="V114" s="76"/>
      <c r="W114" s="76"/>
      <c r="X114" s="119"/>
      <c r="Y114" s="76"/>
      <c r="Z114" s="58"/>
      <c r="AA114" s="58">
        <v>1</v>
      </c>
      <c r="AB114" s="58">
        <v>1</v>
      </c>
      <c r="AC114" s="58">
        <v>0</v>
      </c>
      <c r="AD114" s="58">
        <v>0</v>
      </c>
      <c r="AE114" s="411">
        <f>(2*AB114+AD114)/(2*AA114)</f>
        <v>1</v>
      </c>
      <c r="AF114" s="411"/>
      <c r="AG114" s="58">
        <v>0</v>
      </c>
      <c r="AH114" s="58">
        <v>0</v>
      </c>
      <c r="AI114" s="58">
        <v>1</v>
      </c>
      <c r="AJ114" s="58">
        <v>0</v>
      </c>
      <c r="AK114" s="58">
        <v>0</v>
      </c>
      <c r="AL114" s="120">
        <f>+AI114/AA114</f>
        <v>1</v>
      </c>
      <c r="AR114" s="54"/>
    </row>
    <row r="115" spans="1:44" ht="15.75" customHeight="1" x14ac:dyDescent="0.25">
      <c r="A115" s="46"/>
      <c r="D115" s="47" t="s">
        <v>99</v>
      </c>
      <c r="E115" s="47"/>
      <c r="F115" s="47"/>
      <c r="G115" s="32" t="s">
        <v>306</v>
      </c>
      <c r="H115" s="48"/>
      <c r="I115" s="93">
        <v>6</v>
      </c>
      <c r="J115" s="93">
        <v>3</v>
      </c>
      <c r="K115" s="93">
        <v>1</v>
      </c>
      <c r="L115" s="58">
        <f t="shared" si="38"/>
        <v>4</v>
      </c>
      <c r="M115" s="93">
        <v>2</v>
      </c>
      <c r="Q115" s="54"/>
      <c r="R115" s="54"/>
      <c r="S115" s="118">
        <v>6.5</v>
      </c>
      <c r="T115" s="76" t="s">
        <v>251</v>
      </c>
      <c r="U115" s="76"/>
      <c r="V115" s="76"/>
      <c r="W115" s="76"/>
      <c r="X115" s="119"/>
      <c r="Y115" s="76"/>
      <c r="Z115" s="58"/>
      <c r="AA115" s="58">
        <v>1</v>
      </c>
      <c r="AB115" s="58">
        <v>0</v>
      </c>
      <c r="AC115" s="58">
        <v>0</v>
      </c>
      <c r="AD115" s="58">
        <v>1</v>
      </c>
      <c r="AE115" s="411">
        <f>(2*AB115+AD115)/(2*AA115)</f>
        <v>0.5</v>
      </c>
      <c r="AF115" s="411"/>
      <c r="AG115" s="58">
        <v>0</v>
      </c>
      <c r="AH115" s="58">
        <v>0</v>
      </c>
      <c r="AI115" s="58">
        <v>3</v>
      </c>
      <c r="AJ115" s="58">
        <v>0</v>
      </c>
      <c r="AK115" s="58">
        <v>0</v>
      </c>
      <c r="AL115" s="120">
        <f>+AI115/AA115</f>
        <v>3</v>
      </c>
      <c r="AR115" s="54"/>
    </row>
    <row r="116" spans="1:44" ht="15.75" customHeight="1" x14ac:dyDescent="0.25">
      <c r="A116" s="46"/>
      <c r="D116" s="47" t="s">
        <v>162</v>
      </c>
      <c r="E116" s="47"/>
      <c r="F116" s="47"/>
      <c r="G116" s="32" t="s">
        <v>309</v>
      </c>
      <c r="H116" s="48"/>
      <c r="I116" s="93">
        <v>6</v>
      </c>
      <c r="J116" s="93">
        <v>0</v>
      </c>
      <c r="K116" s="93">
        <v>3</v>
      </c>
      <c r="L116" s="58">
        <f t="shared" si="38"/>
        <v>3</v>
      </c>
      <c r="M116" s="93">
        <v>2</v>
      </c>
      <c r="Q116" s="54"/>
      <c r="R116" s="54"/>
      <c r="S116" s="118">
        <v>7.5</v>
      </c>
      <c r="T116" s="76" t="s">
        <v>16</v>
      </c>
      <c r="U116" s="76"/>
      <c r="V116" s="76"/>
      <c r="W116" s="76"/>
      <c r="X116" s="119"/>
      <c r="Y116" s="76"/>
      <c r="Z116" s="58"/>
      <c r="AA116" s="58">
        <v>1</v>
      </c>
      <c r="AB116" s="58">
        <v>1</v>
      </c>
      <c r="AC116" s="58">
        <v>0</v>
      </c>
      <c r="AD116" s="58">
        <v>0</v>
      </c>
      <c r="AE116" s="411">
        <f>(2*AB116+AD116)/(2*AA116)</f>
        <v>1</v>
      </c>
      <c r="AF116" s="411"/>
      <c r="AG116" s="58">
        <v>0</v>
      </c>
      <c r="AH116" s="58">
        <v>0</v>
      </c>
      <c r="AI116" s="58">
        <v>1</v>
      </c>
      <c r="AJ116" s="58">
        <v>0</v>
      </c>
      <c r="AK116" s="58">
        <v>0</v>
      </c>
      <c r="AL116" s="120">
        <f>+AI116/AA116</f>
        <v>1</v>
      </c>
      <c r="AR116" s="54"/>
    </row>
    <row r="117" spans="1:44" ht="15.75" customHeight="1" thickBot="1" x14ac:dyDescent="0.3">
      <c r="A117" s="46"/>
      <c r="D117" s="47" t="s">
        <v>61</v>
      </c>
      <c r="E117" s="47"/>
      <c r="F117" s="47"/>
      <c r="G117" s="32" t="s">
        <v>309</v>
      </c>
      <c r="H117" s="48"/>
      <c r="I117" s="93">
        <v>6</v>
      </c>
      <c r="J117" s="93">
        <v>0</v>
      </c>
      <c r="K117" s="93">
        <v>3</v>
      </c>
      <c r="L117" s="58">
        <f t="shared" si="38"/>
        <v>3</v>
      </c>
      <c r="M117" s="93">
        <v>2</v>
      </c>
      <c r="Q117" s="54"/>
      <c r="R117" s="54"/>
      <c r="S117" s="118">
        <v>7.5</v>
      </c>
      <c r="T117" s="76" t="s">
        <v>127</v>
      </c>
      <c r="U117" s="76"/>
      <c r="V117" s="76"/>
      <c r="W117" s="76"/>
      <c r="X117" s="119"/>
      <c r="Y117" s="76"/>
      <c r="Z117" s="58"/>
      <c r="AA117" s="58">
        <v>1</v>
      </c>
      <c r="AB117" s="58">
        <v>0</v>
      </c>
      <c r="AC117" s="58">
        <v>1</v>
      </c>
      <c r="AD117" s="58">
        <v>0</v>
      </c>
      <c r="AE117" s="411">
        <f>(2*AB117+AD117)/(2*AA117)</f>
        <v>0</v>
      </c>
      <c r="AF117" s="411"/>
      <c r="AG117" s="58">
        <v>0</v>
      </c>
      <c r="AH117" s="58">
        <v>0</v>
      </c>
      <c r="AI117" s="58">
        <v>3</v>
      </c>
      <c r="AJ117" s="58">
        <v>0</v>
      </c>
      <c r="AK117" s="58">
        <v>0</v>
      </c>
      <c r="AL117" s="120">
        <f>+AI117/AA117</f>
        <v>3</v>
      </c>
      <c r="AR117" s="54"/>
    </row>
    <row r="118" spans="1:44" ht="15.75" customHeight="1" x14ac:dyDescent="0.25">
      <c r="A118" s="46"/>
      <c r="D118" s="47" t="s">
        <v>148</v>
      </c>
      <c r="E118" s="47"/>
      <c r="F118" s="47"/>
      <c r="G118" s="32" t="s">
        <v>21</v>
      </c>
      <c r="H118" s="48"/>
      <c r="I118" s="93">
        <v>6</v>
      </c>
      <c r="J118" s="93">
        <v>0</v>
      </c>
      <c r="K118" s="93">
        <v>1</v>
      </c>
      <c r="L118" s="58">
        <f t="shared" si="38"/>
        <v>1</v>
      </c>
      <c r="M118" s="93">
        <v>2</v>
      </c>
      <c r="Q118" s="54"/>
      <c r="R118" s="54"/>
      <c r="S118" s="82"/>
      <c r="T118" s="84"/>
      <c r="U118" s="83" t="s">
        <v>27</v>
      </c>
      <c r="V118" s="84"/>
      <c r="W118" s="84"/>
      <c r="X118" s="84"/>
      <c r="Y118" s="83"/>
      <c r="Z118" s="68"/>
      <c r="AA118" s="68">
        <f>SUM(AA114:AA117)</f>
        <v>4</v>
      </c>
      <c r="AB118" s="68">
        <f>SUM(AB114:AB117)</f>
        <v>2</v>
      </c>
      <c r="AC118" s="68">
        <f>SUM(AC114:AC117)</f>
        <v>1</v>
      </c>
      <c r="AD118" s="68">
        <f>SUM(AD114:AD117)</f>
        <v>1</v>
      </c>
      <c r="AE118" s="413">
        <f>(2*AB118+AD118)/(2*AA118)</f>
        <v>0.625</v>
      </c>
      <c r="AF118" s="413"/>
      <c r="AG118" s="68">
        <f>SUM(AG114:AG117)</f>
        <v>0</v>
      </c>
      <c r="AH118" s="68">
        <f>SUM(AH114:AH117)</f>
        <v>0</v>
      </c>
      <c r="AI118" s="68">
        <f>SUM(AI114:AI117)</f>
        <v>8</v>
      </c>
      <c r="AJ118" s="68">
        <f>SUM(AJ114:AJ117)</f>
        <v>0</v>
      </c>
      <c r="AK118" s="68">
        <f>SUM(AK114:AK117)</f>
        <v>0</v>
      </c>
      <c r="AL118" s="85">
        <f>+AI118/AA118</f>
        <v>2</v>
      </c>
      <c r="AR118" s="54"/>
    </row>
    <row r="119" spans="1:44" ht="15.75" customHeight="1" x14ac:dyDescent="0.25">
      <c r="A119" s="46"/>
      <c r="D119" s="47" t="s">
        <v>62</v>
      </c>
      <c r="E119" s="47"/>
      <c r="F119" s="47"/>
      <c r="G119" s="32" t="s">
        <v>308</v>
      </c>
      <c r="H119" s="48"/>
      <c r="I119" s="93">
        <v>6</v>
      </c>
      <c r="J119" s="93">
        <v>0</v>
      </c>
      <c r="K119" s="93">
        <v>1</v>
      </c>
      <c r="L119" s="58">
        <f t="shared" si="38"/>
        <v>1</v>
      </c>
      <c r="M119" s="93">
        <v>2</v>
      </c>
      <c r="Q119" s="54"/>
      <c r="R119" s="54"/>
      <c r="AR119" s="54"/>
    </row>
    <row r="120" spans="1:44" ht="15.75" customHeight="1" x14ac:dyDescent="0.25">
      <c r="A120" s="46"/>
      <c r="D120" s="47" t="s">
        <v>20</v>
      </c>
      <c r="E120" s="47"/>
      <c r="F120" s="47"/>
      <c r="G120" s="32" t="s">
        <v>179</v>
      </c>
      <c r="H120" s="48"/>
      <c r="I120" s="93">
        <v>6</v>
      </c>
      <c r="J120" s="93">
        <v>0</v>
      </c>
      <c r="K120" s="93">
        <v>2</v>
      </c>
      <c r="L120" s="58">
        <f t="shared" si="38"/>
        <v>2</v>
      </c>
      <c r="M120" s="93">
        <v>2</v>
      </c>
      <c r="Q120" s="54"/>
      <c r="R120" s="54"/>
      <c r="AR120" s="54"/>
    </row>
    <row r="121" spans="1:44" ht="15.75" customHeight="1" x14ac:dyDescent="0.25">
      <c r="A121" s="46"/>
      <c r="D121" s="47" t="s">
        <v>37</v>
      </c>
      <c r="E121" s="47"/>
      <c r="F121" s="47"/>
      <c r="G121" s="32" t="s">
        <v>179</v>
      </c>
      <c r="H121" s="48"/>
      <c r="I121" s="93">
        <v>7</v>
      </c>
      <c r="J121" s="93">
        <v>3</v>
      </c>
      <c r="K121" s="93">
        <v>7</v>
      </c>
      <c r="L121" s="58">
        <f t="shared" si="38"/>
        <v>10</v>
      </c>
      <c r="M121" s="93">
        <v>2</v>
      </c>
      <c r="Q121" s="54"/>
      <c r="R121" s="54"/>
      <c r="AR121" s="54"/>
    </row>
    <row r="122" spans="1:44" ht="15.75" customHeight="1" x14ac:dyDescent="0.25">
      <c r="A122" s="46"/>
      <c r="D122" s="47" t="s">
        <v>157</v>
      </c>
      <c r="E122" s="47"/>
      <c r="F122" s="47"/>
      <c r="G122" s="32" t="s">
        <v>308</v>
      </c>
      <c r="H122" s="48"/>
      <c r="I122" s="93">
        <v>7</v>
      </c>
      <c r="J122" s="93">
        <v>2</v>
      </c>
      <c r="K122" s="93">
        <v>0</v>
      </c>
      <c r="L122" s="58">
        <f t="shared" si="38"/>
        <v>2</v>
      </c>
      <c r="M122" s="93">
        <v>2</v>
      </c>
      <c r="Q122" s="54"/>
      <c r="R122" s="54"/>
      <c r="AR122" s="54"/>
    </row>
    <row r="123" spans="1:44" ht="15.75" customHeight="1" x14ac:dyDescent="0.25">
      <c r="A123" s="46"/>
      <c r="D123" s="47" t="s">
        <v>41</v>
      </c>
      <c r="E123" s="47"/>
      <c r="F123" s="47"/>
      <c r="G123" s="32" t="s">
        <v>21</v>
      </c>
      <c r="H123" s="48"/>
      <c r="I123" s="93">
        <v>7</v>
      </c>
      <c r="J123" s="93">
        <v>0</v>
      </c>
      <c r="K123" s="93">
        <v>2</v>
      </c>
      <c r="L123" s="58">
        <f t="shared" si="38"/>
        <v>2</v>
      </c>
      <c r="M123" s="93">
        <v>2</v>
      </c>
      <c r="Q123" s="54"/>
      <c r="R123" s="54"/>
      <c r="AR123" s="54"/>
    </row>
    <row r="124" spans="1:44" ht="15.75" customHeight="1" x14ac:dyDescent="0.25">
      <c r="A124" s="46"/>
      <c r="D124" s="47" t="s">
        <v>46</v>
      </c>
      <c r="E124" s="47"/>
      <c r="F124" s="47"/>
      <c r="G124" s="32" t="s">
        <v>177</v>
      </c>
      <c r="H124" s="48"/>
      <c r="I124" s="93">
        <v>7</v>
      </c>
      <c r="J124" s="93">
        <v>0</v>
      </c>
      <c r="K124" s="93">
        <v>0</v>
      </c>
      <c r="L124" s="58">
        <f t="shared" si="38"/>
        <v>0</v>
      </c>
      <c r="M124" s="93">
        <v>2</v>
      </c>
      <c r="Q124" s="54"/>
      <c r="R124" s="54"/>
      <c r="AR124" s="54"/>
    </row>
    <row r="125" spans="1:44" ht="15.75" customHeight="1" x14ac:dyDescent="0.25">
      <c r="A125" s="46"/>
      <c r="D125" s="47" t="s">
        <v>158</v>
      </c>
      <c r="E125" s="47"/>
      <c r="F125" s="47"/>
      <c r="G125" s="32" t="s">
        <v>179</v>
      </c>
      <c r="I125" s="93">
        <v>7</v>
      </c>
      <c r="J125" s="93">
        <v>9</v>
      </c>
      <c r="K125" s="93">
        <v>1</v>
      </c>
      <c r="L125" s="58">
        <f t="shared" si="38"/>
        <v>10</v>
      </c>
      <c r="M125" s="93">
        <v>2</v>
      </c>
      <c r="Q125" s="54"/>
      <c r="R125" s="54"/>
      <c r="AR125" s="54"/>
    </row>
    <row r="126" spans="1:44" ht="15.75" customHeight="1" x14ac:dyDescent="0.25">
      <c r="A126" s="46"/>
      <c r="Q126" s="54"/>
      <c r="R126" s="54"/>
      <c r="AR126" s="54"/>
    </row>
    <row r="127" spans="1:44" ht="15.75" customHeight="1" x14ac:dyDescent="0.25">
      <c r="A127" s="46"/>
      <c r="Q127" s="54"/>
      <c r="R127" s="54"/>
      <c r="AR127" s="54"/>
    </row>
    <row r="128" spans="1:44" ht="15.75" customHeight="1" x14ac:dyDescent="0.25">
      <c r="A128" s="46"/>
      <c r="Q128" s="54"/>
      <c r="R128" s="54"/>
      <c r="AR128" s="54"/>
    </row>
    <row r="129" spans="1:44" ht="15.75" customHeight="1" x14ac:dyDescent="0.25">
      <c r="A129" s="46"/>
      <c r="Q129" s="54"/>
      <c r="R129" s="54"/>
      <c r="AR129" s="54"/>
    </row>
    <row r="130" spans="1:44" ht="15.75" customHeight="1" x14ac:dyDescent="0.25">
      <c r="A130" s="46"/>
      <c r="Q130" s="54"/>
      <c r="R130" s="54"/>
      <c r="AR130" s="54"/>
    </row>
    <row r="131" spans="1:44" ht="15.75" customHeight="1" x14ac:dyDescent="0.25">
      <c r="A131" s="46"/>
      <c r="Q131" s="54"/>
      <c r="R131" s="54"/>
      <c r="AR131" s="54"/>
    </row>
    <row r="132" spans="1:44" ht="15.75" customHeight="1" x14ac:dyDescent="0.25">
      <c r="A132" s="46"/>
      <c r="Q132" s="46"/>
      <c r="R132" s="46"/>
      <c r="AR132" s="46"/>
    </row>
    <row r="133" spans="1:44" ht="15.75" customHeight="1" x14ac:dyDescent="0.25">
      <c r="A133" s="46"/>
      <c r="Q133" s="54"/>
      <c r="R133" s="54"/>
      <c r="AR133" s="54"/>
    </row>
    <row r="134" spans="1:44" ht="15.75" customHeight="1" x14ac:dyDescent="0.25">
      <c r="A134" s="46"/>
      <c r="Q134" s="46"/>
      <c r="R134" s="46"/>
      <c r="AR134" s="46"/>
    </row>
    <row r="135" spans="1:44" ht="15.75" customHeight="1" x14ac:dyDescent="0.25">
      <c r="A135" s="46"/>
      <c r="Q135" s="46"/>
      <c r="R135" s="46"/>
      <c r="AR135" s="46"/>
    </row>
    <row r="136" spans="1:44" ht="15.75" customHeight="1" x14ac:dyDescent="0.25">
      <c r="A136" s="46"/>
      <c r="Q136" s="46"/>
      <c r="R136" s="46"/>
      <c r="AR136" s="46"/>
    </row>
    <row r="137" spans="1:44" ht="15.75" customHeight="1" x14ac:dyDescent="0.25">
      <c r="A137" s="46"/>
      <c r="Q137" s="46"/>
      <c r="R137" s="46"/>
      <c r="AR137" s="46"/>
    </row>
    <row r="138" spans="1:44" ht="15.75" customHeight="1" x14ac:dyDescent="0.25">
      <c r="A138" s="46"/>
      <c r="Q138" s="46"/>
      <c r="R138" s="46"/>
      <c r="S138" s="64"/>
      <c r="T138" s="41"/>
      <c r="U138" s="41"/>
      <c r="V138" s="41"/>
      <c r="W138" s="41"/>
      <c r="X138" s="42"/>
      <c r="Y138" s="41"/>
      <c r="Z138" s="43"/>
      <c r="AA138" s="43"/>
      <c r="AB138" s="43"/>
      <c r="AC138" s="43"/>
      <c r="AD138" s="43"/>
      <c r="AE138" s="63"/>
      <c r="AF138" s="43"/>
      <c r="AG138" s="43"/>
      <c r="AH138" s="43"/>
      <c r="AI138" s="43"/>
      <c r="AJ138" s="43"/>
      <c r="AK138" s="43"/>
      <c r="AL138" s="57"/>
      <c r="AR138" s="46"/>
    </row>
    <row r="139" spans="1:44" ht="15.75" customHeight="1" x14ac:dyDescent="0.25">
      <c r="A139" s="46"/>
      <c r="Q139" s="46"/>
      <c r="R139" s="46"/>
      <c r="S139" s="64"/>
      <c r="T139" s="41"/>
      <c r="AA139" s="43"/>
      <c r="AB139" s="43"/>
      <c r="AC139" s="43"/>
      <c r="AD139" s="43"/>
      <c r="AE139" s="63"/>
      <c r="AF139" s="43"/>
      <c r="AG139" s="43"/>
      <c r="AH139" s="43"/>
      <c r="AI139" s="43"/>
      <c r="AJ139" s="43"/>
      <c r="AK139" s="43"/>
      <c r="AL139" s="57"/>
      <c r="AR139" s="46"/>
    </row>
    <row r="140" spans="1:44" ht="15.75" customHeight="1" x14ac:dyDescent="0.25">
      <c r="A140" s="46"/>
      <c r="Q140" s="46"/>
      <c r="R140" s="46"/>
      <c r="S140" s="64"/>
      <c r="T140" s="41"/>
      <c r="U140" s="41"/>
      <c r="V140" s="41"/>
      <c r="W140" s="41"/>
      <c r="X140" s="42"/>
      <c r="Y140" s="41"/>
      <c r="Z140" s="43"/>
      <c r="AA140" s="43"/>
      <c r="AB140" s="43"/>
      <c r="AC140" s="43"/>
      <c r="AD140" s="43"/>
      <c r="AE140" s="63"/>
      <c r="AF140" s="43"/>
      <c r="AG140" s="43"/>
      <c r="AH140" s="43"/>
      <c r="AI140" s="43"/>
      <c r="AJ140" s="43"/>
      <c r="AK140" s="43"/>
      <c r="AL140" s="57"/>
      <c r="AR140" s="46"/>
    </row>
    <row r="141" spans="1:44" ht="15.75" customHeight="1" x14ac:dyDescent="0.25">
      <c r="A141" s="46"/>
      <c r="Q141" s="45"/>
      <c r="R141" s="45"/>
      <c r="AR141" s="45"/>
    </row>
    <row r="142" spans="1:44" ht="15.75" customHeight="1" x14ac:dyDescent="0.25">
      <c r="A142" s="46"/>
      <c r="Q142" s="45"/>
      <c r="R142" s="45"/>
      <c r="AR142" s="45"/>
    </row>
    <row r="143" spans="1:44" ht="15.75" customHeight="1" x14ac:dyDescent="0.25">
      <c r="A143" s="46"/>
      <c r="Q143" s="45"/>
      <c r="R143" s="45"/>
      <c r="AR143" s="45"/>
    </row>
    <row r="144" spans="1:44" ht="15.75" customHeight="1" x14ac:dyDescent="0.25">
      <c r="A144" s="46"/>
      <c r="Q144" s="45"/>
      <c r="R144" s="45"/>
      <c r="AR144" s="45"/>
    </row>
    <row r="145" spans="1:44" ht="15.75" customHeight="1" x14ac:dyDescent="0.25">
      <c r="A145" s="46"/>
      <c r="D145" s="47"/>
      <c r="E145" s="47"/>
      <c r="F145" s="47"/>
      <c r="G145" s="47"/>
      <c r="I145" s="48"/>
      <c r="J145" s="48"/>
      <c r="K145" s="48"/>
      <c r="L145" s="43"/>
      <c r="M145" s="48"/>
      <c r="Q145" s="45"/>
      <c r="R145" s="45"/>
      <c r="AR145" s="45"/>
    </row>
    <row r="146" spans="1:44" ht="15.75" x14ac:dyDescent="0.25">
      <c r="A146" s="46"/>
      <c r="Q146" s="45"/>
      <c r="R146" s="45"/>
      <c r="AR146" s="45"/>
    </row>
    <row r="147" spans="1:44" ht="15" x14ac:dyDescent="0.2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13"/>
    </row>
    <row r="153" spans="1:44" ht="15.75" x14ac:dyDescent="0.25">
      <c r="S153" s="94">
        <v>7.5</v>
      </c>
      <c r="T153" s="137" t="s">
        <v>153</v>
      </c>
      <c r="U153" s="137"/>
      <c r="V153" s="137"/>
      <c r="W153" s="118"/>
      <c r="X153" s="93">
        <v>6</v>
      </c>
      <c r="Y153" s="137" t="s">
        <v>17</v>
      </c>
      <c r="Z153" s="93">
        <v>6</v>
      </c>
      <c r="AA153" s="93">
        <v>0</v>
      </c>
      <c r="AB153" s="93">
        <v>2</v>
      </c>
      <c r="AC153" s="58">
        <f t="shared" ref="AC153:AC172" si="39">+AA153+AB153</f>
        <v>2</v>
      </c>
      <c r="AD153" s="93">
        <v>4</v>
      </c>
      <c r="AE153" s="27"/>
    </row>
    <row r="154" spans="1:44" ht="15.75" x14ac:dyDescent="0.25">
      <c r="S154" s="94">
        <v>6</v>
      </c>
      <c r="T154" s="47" t="s">
        <v>111</v>
      </c>
      <c r="U154" s="47"/>
      <c r="V154" s="47"/>
      <c r="W154" s="64"/>
      <c r="X154" s="48">
        <v>14</v>
      </c>
      <c r="Y154" s="32" t="s">
        <v>179</v>
      </c>
      <c r="Z154" s="93">
        <v>6</v>
      </c>
      <c r="AA154" s="93">
        <v>0</v>
      </c>
      <c r="AB154" s="93">
        <v>1</v>
      </c>
      <c r="AC154" s="58">
        <f t="shared" si="39"/>
        <v>1</v>
      </c>
      <c r="AD154" s="93">
        <v>4</v>
      </c>
      <c r="AE154" s="27"/>
    </row>
    <row r="155" spans="1:44" ht="15.75" x14ac:dyDescent="0.25">
      <c r="S155" s="94">
        <v>9.5</v>
      </c>
      <c r="T155" s="47" t="s">
        <v>165</v>
      </c>
      <c r="U155" s="47"/>
      <c r="V155" s="47"/>
      <c r="W155" s="64"/>
      <c r="X155" s="48">
        <v>40</v>
      </c>
      <c r="Y155" s="47" t="s">
        <v>308</v>
      </c>
      <c r="Z155" s="93">
        <v>7</v>
      </c>
      <c r="AA155" s="93">
        <v>10</v>
      </c>
      <c r="AB155" s="93">
        <v>5</v>
      </c>
      <c r="AC155" s="58">
        <f t="shared" si="39"/>
        <v>15</v>
      </c>
      <c r="AD155" s="93">
        <v>4</v>
      </c>
      <c r="AE155" s="27"/>
    </row>
    <row r="156" spans="1:44" ht="15.75" x14ac:dyDescent="0.25">
      <c r="S156" s="94">
        <v>8</v>
      </c>
      <c r="T156" s="47" t="s">
        <v>55</v>
      </c>
      <c r="U156" s="47"/>
      <c r="V156" s="47"/>
      <c r="W156" s="47"/>
      <c r="X156" s="48">
        <v>11</v>
      </c>
      <c r="Y156" s="41" t="s">
        <v>21</v>
      </c>
      <c r="Z156" s="93">
        <v>7</v>
      </c>
      <c r="AA156" s="93">
        <v>2</v>
      </c>
      <c r="AB156" s="93">
        <v>1</v>
      </c>
      <c r="AC156" s="58">
        <f t="shared" si="39"/>
        <v>3</v>
      </c>
      <c r="AD156" s="93">
        <v>4</v>
      </c>
      <c r="AE156" s="27"/>
    </row>
    <row r="157" spans="1:44" ht="16.5" thickBot="1" x14ac:dyDescent="0.3">
      <c r="S157" s="133">
        <v>8</v>
      </c>
      <c r="T157" s="134" t="s">
        <v>137</v>
      </c>
      <c r="U157" s="134"/>
      <c r="V157" s="134"/>
      <c r="W157" s="134"/>
      <c r="X157" s="135">
        <v>18</v>
      </c>
      <c r="Y157" s="134" t="s">
        <v>307</v>
      </c>
      <c r="Z157" s="135">
        <v>5</v>
      </c>
      <c r="AA157" s="135">
        <v>2</v>
      </c>
      <c r="AB157" s="135">
        <v>2</v>
      </c>
      <c r="AC157" s="124">
        <f t="shared" si="39"/>
        <v>4</v>
      </c>
      <c r="AD157" s="135">
        <v>2</v>
      </c>
      <c r="AE157" s="27"/>
    </row>
    <row r="158" spans="1:44" ht="15.75" x14ac:dyDescent="0.25">
      <c r="S158" s="94">
        <v>9</v>
      </c>
      <c r="T158" s="41" t="s">
        <v>133</v>
      </c>
      <c r="U158" s="41"/>
      <c r="V158" s="41"/>
      <c r="W158" s="41"/>
      <c r="X158" s="43">
        <v>7</v>
      </c>
      <c r="Y158" s="47" t="s">
        <v>306</v>
      </c>
      <c r="Z158" s="31">
        <v>5</v>
      </c>
      <c r="AA158" s="31">
        <v>1</v>
      </c>
      <c r="AB158" s="31">
        <v>3</v>
      </c>
      <c r="AC158" s="68">
        <f t="shared" si="39"/>
        <v>4</v>
      </c>
      <c r="AD158" s="31">
        <v>2</v>
      </c>
      <c r="AE158" s="27"/>
    </row>
    <row r="159" spans="1:44" ht="15.75" x14ac:dyDescent="0.25">
      <c r="S159" s="94">
        <v>7</v>
      </c>
      <c r="T159" s="47" t="s">
        <v>138</v>
      </c>
      <c r="U159" s="47"/>
      <c r="V159" s="47"/>
      <c r="W159" s="64"/>
      <c r="X159" s="48">
        <v>2</v>
      </c>
      <c r="Y159" s="47" t="s">
        <v>17</v>
      </c>
      <c r="Z159" s="93">
        <v>5</v>
      </c>
      <c r="AA159" s="93">
        <v>0</v>
      </c>
      <c r="AB159" s="93">
        <v>0</v>
      </c>
      <c r="AC159" s="58">
        <f t="shared" si="39"/>
        <v>0</v>
      </c>
      <c r="AD159" s="93">
        <v>2</v>
      </c>
      <c r="AE159" s="27"/>
    </row>
    <row r="160" spans="1:44" ht="15.75" x14ac:dyDescent="0.25">
      <c r="S160" s="94">
        <v>9.5</v>
      </c>
      <c r="T160" s="137" t="s">
        <v>71</v>
      </c>
      <c r="U160" s="137"/>
      <c r="V160" s="137"/>
      <c r="W160" s="118"/>
      <c r="X160" s="93">
        <v>10</v>
      </c>
      <c r="Y160" s="137" t="s">
        <v>17</v>
      </c>
      <c r="Z160" s="93">
        <v>6</v>
      </c>
      <c r="AA160" s="93">
        <v>8</v>
      </c>
      <c r="AB160" s="93">
        <v>2</v>
      </c>
      <c r="AC160" s="58">
        <f t="shared" si="39"/>
        <v>10</v>
      </c>
      <c r="AD160" s="93">
        <v>2</v>
      </c>
      <c r="AE160" s="27"/>
    </row>
    <row r="161" spans="19:31" ht="15.75" x14ac:dyDescent="0.25">
      <c r="S161" s="94">
        <v>8.5</v>
      </c>
      <c r="T161" s="47" t="s">
        <v>73</v>
      </c>
      <c r="U161" s="47"/>
      <c r="V161" s="47"/>
      <c r="W161" s="47"/>
      <c r="X161" s="48">
        <v>14</v>
      </c>
      <c r="Y161" s="47" t="s">
        <v>307</v>
      </c>
      <c r="Z161" s="93">
        <v>6</v>
      </c>
      <c r="AA161" s="93">
        <v>6</v>
      </c>
      <c r="AB161" s="93">
        <v>4</v>
      </c>
      <c r="AC161" s="58">
        <f t="shared" si="39"/>
        <v>10</v>
      </c>
      <c r="AD161" s="93">
        <v>2</v>
      </c>
      <c r="AE161" s="27"/>
    </row>
    <row r="162" spans="19:31" ht="15.75" x14ac:dyDescent="0.25">
      <c r="S162" s="94">
        <v>8.5</v>
      </c>
      <c r="T162" s="47" t="s">
        <v>112</v>
      </c>
      <c r="U162" s="47"/>
      <c r="V162" s="47"/>
      <c r="W162" s="64"/>
      <c r="X162" s="48">
        <v>20</v>
      </c>
      <c r="Y162" s="47" t="s">
        <v>309</v>
      </c>
      <c r="Z162" s="93">
        <v>6</v>
      </c>
      <c r="AA162" s="93">
        <v>4</v>
      </c>
      <c r="AB162" s="93">
        <v>2</v>
      </c>
      <c r="AC162" s="58">
        <f t="shared" si="39"/>
        <v>6</v>
      </c>
      <c r="AD162" s="93">
        <v>2</v>
      </c>
      <c r="AE162" s="27"/>
    </row>
    <row r="163" spans="19:31" ht="15.75" x14ac:dyDescent="0.25">
      <c r="S163" s="94">
        <v>6.5</v>
      </c>
      <c r="T163" s="41" t="s">
        <v>99</v>
      </c>
      <c r="U163" s="41"/>
      <c r="V163" s="41"/>
      <c r="W163" s="41"/>
      <c r="X163" s="43">
        <v>11</v>
      </c>
      <c r="Y163" s="47" t="s">
        <v>306</v>
      </c>
      <c r="Z163" s="93">
        <v>6</v>
      </c>
      <c r="AA163" s="93">
        <v>3</v>
      </c>
      <c r="AB163" s="93">
        <v>1</v>
      </c>
      <c r="AC163" s="58">
        <f t="shared" si="39"/>
        <v>4</v>
      </c>
      <c r="AD163" s="93">
        <v>2</v>
      </c>
      <c r="AE163" s="27"/>
    </row>
    <row r="164" spans="19:31" ht="15.75" x14ac:dyDescent="0.25">
      <c r="S164" s="94">
        <v>8</v>
      </c>
      <c r="T164" s="47" t="s">
        <v>162</v>
      </c>
      <c r="U164" s="47"/>
      <c r="V164" s="47"/>
      <c r="W164" s="64"/>
      <c r="X164" s="48">
        <v>16</v>
      </c>
      <c r="Y164" s="47" t="s">
        <v>309</v>
      </c>
      <c r="Z164" s="93">
        <v>6</v>
      </c>
      <c r="AA164" s="93">
        <v>0</v>
      </c>
      <c r="AB164" s="93">
        <v>3</v>
      </c>
      <c r="AC164" s="58">
        <f t="shared" si="39"/>
        <v>3</v>
      </c>
      <c r="AD164" s="93">
        <v>2</v>
      </c>
      <c r="AE164" s="27"/>
    </row>
    <row r="165" spans="19:31" ht="15.75" x14ac:dyDescent="0.25">
      <c r="S165" s="94">
        <v>7</v>
      </c>
      <c r="T165" s="47" t="s">
        <v>61</v>
      </c>
      <c r="U165" s="47"/>
      <c r="V165" s="47"/>
      <c r="W165" s="64"/>
      <c r="X165" s="48">
        <v>7</v>
      </c>
      <c r="Y165" s="47" t="s">
        <v>309</v>
      </c>
      <c r="Z165" s="93">
        <v>6</v>
      </c>
      <c r="AA165" s="93">
        <v>0</v>
      </c>
      <c r="AB165" s="93">
        <v>3</v>
      </c>
      <c r="AC165" s="58">
        <f t="shared" si="39"/>
        <v>3</v>
      </c>
      <c r="AD165" s="93">
        <v>2</v>
      </c>
      <c r="AE165" s="27"/>
    </row>
    <row r="166" spans="19:31" ht="15.75" x14ac:dyDescent="0.25">
      <c r="S166" s="94">
        <v>6.5</v>
      </c>
      <c r="T166" s="47" t="s">
        <v>148</v>
      </c>
      <c r="U166" s="47"/>
      <c r="V166" s="47"/>
      <c r="W166" s="47"/>
      <c r="X166" s="48">
        <v>44</v>
      </c>
      <c r="Y166" s="41" t="s">
        <v>21</v>
      </c>
      <c r="Z166" s="93">
        <v>6</v>
      </c>
      <c r="AA166" s="93">
        <v>0</v>
      </c>
      <c r="AB166" s="93">
        <v>1</v>
      </c>
      <c r="AC166" s="58">
        <f t="shared" si="39"/>
        <v>1</v>
      </c>
      <c r="AD166" s="93">
        <v>2</v>
      </c>
      <c r="AE166" s="27"/>
    </row>
    <row r="167" spans="19:31" ht="15.75" x14ac:dyDescent="0.25">
      <c r="S167" s="94">
        <v>6.5</v>
      </c>
      <c r="T167" s="137" t="s">
        <v>62</v>
      </c>
      <c r="U167" s="137"/>
      <c r="V167" s="137"/>
      <c r="W167" s="118"/>
      <c r="X167" s="93">
        <v>55</v>
      </c>
      <c r="Y167" s="137" t="s">
        <v>308</v>
      </c>
      <c r="Z167" s="93">
        <v>6</v>
      </c>
      <c r="AA167" s="93">
        <v>0</v>
      </c>
      <c r="AB167" s="93">
        <v>1</v>
      </c>
      <c r="AC167" s="58">
        <f t="shared" si="39"/>
        <v>1</v>
      </c>
      <c r="AD167" s="93">
        <v>2</v>
      </c>
      <c r="AE167" s="27"/>
    </row>
    <row r="168" spans="19:31" ht="16.5" thickBot="1" x14ac:dyDescent="0.3">
      <c r="S168" s="133">
        <v>7.5</v>
      </c>
      <c r="T168" s="134" t="s">
        <v>37</v>
      </c>
      <c r="U168" s="134"/>
      <c r="V168" s="134"/>
      <c r="W168" s="121"/>
      <c r="X168" s="135">
        <v>4</v>
      </c>
      <c r="Y168" s="138" t="s">
        <v>179</v>
      </c>
      <c r="Z168" s="135">
        <v>7</v>
      </c>
      <c r="AA168" s="135">
        <v>3</v>
      </c>
      <c r="AB168" s="135">
        <v>7</v>
      </c>
      <c r="AC168" s="124">
        <f t="shared" si="39"/>
        <v>10</v>
      </c>
      <c r="AD168" s="135">
        <v>2</v>
      </c>
      <c r="AE168" s="27"/>
    </row>
    <row r="169" spans="19:31" ht="15.75" x14ac:dyDescent="0.25">
      <c r="S169" s="94">
        <v>7</v>
      </c>
      <c r="T169" s="47" t="s">
        <v>157</v>
      </c>
      <c r="U169" s="47"/>
      <c r="V169" s="47"/>
      <c r="W169" s="64"/>
      <c r="X169" s="48">
        <v>86</v>
      </c>
      <c r="Y169" s="47" t="s">
        <v>308</v>
      </c>
      <c r="Z169" s="31">
        <v>7</v>
      </c>
      <c r="AA169" s="31">
        <v>2</v>
      </c>
      <c r="AB169" s="31">
        <v>0</v>
      </c>
      <c r="AC169" s="68">
        <f t="shared" si="39"/>
        <v>2</v>
      </c>
      <c r="AD169" s="31">
        <v>2</v>
      </c>
      <c r="AE169" s="27"/>
    </row>
    <row r="170" spans="19:31" ht="15.75" x14ac:dyDescent="0.25">
      <c r="S170" s="94">
        <v>7</v>
      </c>
      <c r="T170" s="47" t="s">
        <v>41</v>
      </c>
      <c r="U170" s="47"/>
      <c r="V170" s="47"/>
      <c r="W170" s="47"/>
      <c r="X170" s="48">
        <v>2</v>
      </c>
      <c r="Y170" s="41" t="s">
        <v>21</v>
      </c>
      <c r="Z170" s="93">
        <v>7</v>
      </c>
      <c r="AA170" s="93">
        <v>0</v>
      </c>
      <c r="AB170" s="93">
        <v>2</v>
      </c>
      <c r="AC170" s="58">
        <f t="shared" si="39"/>
        <v>2</v>
      </c>
      <c r="AD170" s="93">
        <v>2</v>
      </c>
      <c r="AE170" s="27"/>
    </row>
    <row r="171" spans="19:31" ht="15.75" x14ac:dyDescent="0.25">
      <c r="S171" s="94">
        <v>7.5</v>
      </c>
      <c r="T171" s="41" t="s">
        <v>46</v>
      </c>
      <c r="U171" s="41"/>
      <c r="V171" s="41"/>
      <c r="W171" s="41"/>
      <c r="X171" s="43">
        <v>7</v>
      </c>
      <c r="Y171" s="41" t="s">
        <v>177</v>
      </c>
      <c r="Z171" s="93">
        <v>7</v>
      </c>
      <c r="AA171" s="93">
        <v>0</v>
      </c>
      <c r="AB171" s="93">
        <v>0</v>
      </c>
      <c r="AC171" s="58">
        <f t="shared" si="39"/>
        <v>0</v>
      </c>
      <c r="AD171" s="93">
        <v>2</v>
      </c>
      <c r="AE171" s="27"/>
    </row>
    <row r="172" spans="19:31" ht="15.75" x14ac:dyDescent="0.25">
      <c r="S172" s="35" t="s">
        <v>21</v>
      </c>
      <c r="T172" s="35"/>
      <c r="U172" s="35"/>
      <c r="V172" s="35"/>
      <c r="W172" s="35"/>
      <c r="X172" s="32" t="s">
        <v>88</v>
      </c>
      <c r="Z172" s="93">
        <v>13</v>
      </c>
      <c r="AA172" s="93">
        <v>2</v>
      </c>
      <c r="AB172" s="93">
        <v>0</v>
      </c>
      <c r="AC172" s="58">
        <f t="shared" si="39"/>
        <v>2</v>
      </c>
      <c r="AD172" s="93">
        <v>2</v>
      </c>
      <c r="AE172" s="27"/>
    </row>
    <row r="173" spans="19:31" ht="15.75" x14ac:dyDescent="0.25">
      <c r="S173" s="132" t="s">
        <v>175</v>
      </c>
      <c r="T173" s="132"/>
      <c r="U173" s="132"/>
      <c r="V173" s="132"/>
      <c r="W173" s="132"/>
      <c r="X173" s="132"/>
      <c r="Y173" s="132"/>
      <c r="Z173" s="136">
        <f>SUM(AM119:AM128)</f>
        <v>0</v>
      </c>
      <c r="AA173" s="136">
        <f>SUM(AN119:AN128)</f>
        <v>0</v>
      </c>
      <c r="AB173" s="136">
        <f>SUM(AO119:AO128)+SUMIF($Y$3:$Y$10,"Stiletto",$AH$3:$AH$10)</f>
        <v>2</v>
      </c>
      <c r="AC173" s="136">
        <f>+AB173+AA173</f>
        <v>2</v>
      </c>
      <c r="AD173" s="136">
        <f>SUM(AQ119:AQ128)+SUMIF($Y$3:$Y$10,"Stiletto",$AG$3:$AG$10)</f>
        <v>0</v>
      </c>
      <c r="AE173" s="27"/>
    </row>
    <row r="174" spans="19:31" ht="15.75" x14ac:dyDescent="0.25">
      <c r="S174" s="94">
        <v>6</v>
      </c>
      <c r="T174" s="47" t="s">
        <v>362</v>
      </c>
      <c r="U174" s="47"/>
      <c r="V174" s="47"/>
      <c r="W174" s="47"/>
      <c r="X174" s="48">
        <v>5</v>
      </c>
      <c r="Y174" s="47" t="s">
        <v>307</v>
      </c>
      <c r="Z174" s="93">
        <v>2</v>
      </c>
      <c r="AA174" s="93">
        <v>0</v>
      </c>
      <c r="AB174" s="93">
        <v>2</v>
      </c>
      <c r="AC174" s="58">
        <f t="shared" ref="AC174:AC205" si="40">+AA174+AB174</f>
        <v>2</v>
      </c>
      <c r="AD174" s="93">
        <v>0</v>
      </c>
      <c r="AE174" s="27"/>
    </row>
    <row r="175" spans="19:31" ht="15.75" x14ac:dyDescent="0.25">
      <c r="S175" s="94">
        <v>7</v>
      </c>
      <c r="T175" s="41" t="s">
        <v>118</v>
      </c>
      <c r="U175" s="41"/>
      <c r="V175" s="41"/>
      <c r="W175" s="41"/>
      <c r="X175" s="43">
        <v>55</v>
      </c>
      <c r="Y175" s="41" t="s">
        <v>177</v>
      </c>
      <c r="Z175" s="93">
        <v>3</v>
      </c>
      <c r="AA175" s="93">
        <v>0</v>
      </c>
      <c r="AB175" s="93">
        <v>2</v>
      </c>
      <c r="AC175" s="58">
        <f t="shared" si="40"/>
        <v>2</v>
      </c>
      <c r="AD175" s="93">
        <v>0</v>
      </c>
      <c r="AE175" s="27"/>
    </row>
    <row r="176" spans="19:31" ht="15.75" x14ac:dyDescent="0.25">
      <c r="S176" s="94">
        <v>6</v>
      </c>
      <c r="T176" s="47" t="s">
        <v>80</v>
      </c>
      <c r="U176" s="47"/>
      <c r="V176" s="47"/>
      <c r="W176" s="47"/>
      <c r="X176" s="48">
        <v>33</v>
      </c>
      <c r="Y176" s="41" t="s">
        <v>21</v>
      </c>
      <c r="Z176" s="93">
        <v>3</v>
      </c>
      <c r="AA176" s="93">
        <v>0</v>
      </c>
      <c r="AB176" s="93">
        <v>1</v>
      </c>
      <c r="AC176" s="58">
        <f t="shared" si="40"/>
        <v>1</v>
      </c>
      <c r="AD176" s="93">
        <v>0</v>
      </c>
      <c r="AE176" s="27"/>
    </row>
    <row r="177" spans="19:31" ht="15.75" x14ac:dyDescent="0.25">
      <c r="S177" s="94">
        <v>7.5</v>
      </c>
      <c r="T177" s="47" t="s">
        <v>92</v>
      </c>
      <c r="U177" s="47"/>
      <c r="V177" s="47"/>
      <c r="W177" s="47"/>
      <c r="X177" s="48">
        <v>25</v>
      </c>
      <c r="Y177" s="41" t="s">
        <v>21</v>
      </c>
      <c r="Z177" s="93">
        <v>3</v>
      </c>
      <c r="AA177" s="93">
        <v>0</v>
      </c>
      <c r="AB177" s="93">
        <v>0</v>
      </c>
      <c r="AC177" s="58">
        <f t="shared" si="40"/>
        <v>0</v>
      </c>
      <c r="AD177" s="93">
        <v>0</v>
      </c>
      <c r="AE177" s="27"/>
    </row>
    <row r="178" spans="19:31" ht="15.75" x14ac:dyDescent="0.25">
      <c r="S178" s="94">
        <v>6.5</v>
      </c>
      <c r="T178" s="47" t="s">
        <v>48</v>
      </c>
      <c r="U178" s="47"/>
      <c r="V178" s="47"/>
      <c r="W178" s="64"/>
      <c r="X178" s="48">
        <v>66</v>
      </c>
      <c r="Y178" s="47" t="s">
        <v>308</v>
      </c>
      <c r="Z178" s="93">
        <v>4</v>
      </c>
      <c r="AA178" s="93">
        <v>1</v>
      </c>
      <c r="AB178" s="93">
        <v>2</v>
      </c>
      <c r="AC178" s="58">
        <f t="shared" si="40"/>
        <v>3</v>
      </c>
      <c r="AD178" s="93">
        <v>0</v>
      </c>
      <c r="AE178" s="27"/>
    </row>
    <row r="179" spans="19:31" ht="16.5" thickBot="1" x14ac:dyDescent="0.3">
      <c r="S179" s="133">
        <v>6</v>
      </c>
      <c r="T179" s="134" t="s">
        <v>84</v>
      </c>
      <c r="U179" s="134"/>
      <c r="V179" s="134"/>
      <c r="W179" s="121"/>
      <c r="X179" s="135">
        <v>15</v>
      </c>
      <c r="Y179" s="134" t="s">
        <v>309</v>
      </c>
      <c r="Z179" s="135">
        <v>4</v>
      </c>
      <c r="AA179" s="135">
        <v>1</v>
      </c>
      <c r="AB179" s="135">
        <v>1</v>
      </c>
      <c r="AC179" s="124">
        <f t="shared" si="40"/>
        <v>2</v>
      </c>
      <c r="AD179" s="135">
        <v>0</v>
      </c>
      <c r="AE179" s="27"/>
    </row>
    <row r="180" spans="19:31" ht="15.75" x14ac:dyDescent="0.25">
      <c r="S180" s="94">
        <v>6.5</v>
      </c>
      <c r="T180" s="47" t="s">
        <v>94</v>
      </c>
      <c r="U180" s="47"/>
      <c r="V180" s="47"/>
      <c r="W180" s="64"/>
      <c r="X180" s="48">
        <v>5</v>
      </c>
      <c r="Y180" s="47" t="s">
        <v>17</v>
      </c>
      <c r="Z180" s="31">
        <v>4</v>
      </c>
      <c r="AA180" s="31">
        <v>0</v>
      </c>
      <c r="AB180" s="31">
        <v>2</v>
      </c>
      <c r="AC180" s="68">
        <f t="shared" si="40"/>
        <v>2</v>
      </c>
      <c r="AD180" s="31">
        <v>0</v>
      </c>
      <c r="AE180" s="27"/>
    </row>
    <row r="181" spans="19:31" ht="15.75" x14ac:dyDescent="0.25">
      <c r="S181" s="94">
        <v>9</v>
      </c>
      <c r="T181" s="47" t="s">
        <v>35</v>
      </c>
      <c r="U181" s="47"/>
      <c r="V181" s="47"/>
      <c r="W181" s="64"/>
      <c r="X181" s="48">
        <v>19</v>
      </c>
      <c r="Y181" s="47" t="s">
        <v>308</v>
      </c>
      <c r="Z181" s="93">
        <v>5</v>
      </c>
      <c r="AA181" s="93">
        <v>4</v>
      </c>
      <c r="AB181" s="93">
        <v>5</v>
      </c>
      <c r="AC181" s="58">
        <f t="shared" si="40"/>
        <v>9</v>
      </c>
      <c r="AD181" s="93">
        <v>0</v>
      </c>
      <c r="AE181" s="27"/>
    </row>
    <row r="182" spans="19:31" ht="15.75" x14ac:dyDescent="0.25">
      <c r="S182" s="94">
        <v>6</v>
      </c>
      <c r="T182" s="137" t="s">
        <v>67</v>
      </c>
      <c r="U182" s="137"/>
      <c r="V182" s="137"/>
      <c r="W182" s="137"/>
      <c r="X182" s="93">
        <v>3</v>
      </c>
      <c r="Y182" s="137" t="s">
        <v>307</v>
      </c>
      <c r="Z182" s="93">
        <v>5</v>
      </c>
      <c r="AA182" s="93">
        <v>0</v>
      </c>
      <c r="AB182" s="93">
        <v>5</v>
      </c>
      <c r="AC182" s="58">
        <f t="shared" si="40"/>
        <v>5</v>
      </c>
      <c r="AD182" s="93">
        <v>0</v>
      </c>
      <c r="AE182" s="27"/>
    </row>
    <row r="183" spans="19:31" ht="15.75" x14ac:dyDescent="0.25">
      <c r="S183" s="94">
        <v>7.5</v>
      </c>
      <c r="T183" s="47" t="s">
        <v>38</v>
      </c>
      <c r="U183" s="47"/>
      <c r="V183" s="47"/>
      <c r="W183" s="47"/>
      <c r="X183" s="48">
        <v>13</v>
      </c>
      <c r="Y183" s="47" t="s">
        <v>307</v>
      </c>
      <c r="Z183" s="93">
        <v>5</v>
      </c>
      <c r="AA183" s="93">
        <v>0</v>
      </c>
      <c r="AB183" s="93">
        <v>4</v>
      </c>
      <c r="AC183" s="58">
        <f t="shared" si="40"/>
        <v>4</v>
      </c>
      <c r="AD183" s="93">
        <v>0</v>
      </c>
      <c r="AE183" s="27"/>
    </row>
    <row r="184" spans="19:31" ht="15.75" x14ac:dyDescent="0.25">
      <c r="S184" s="94">
        <v>8</v>
      </c>
      <c r="T184" s="47" t="s">
        <v>45</v>
      </c>
      <c r="U184" s="47"/>
      <c r="V184" s="47"/>
      <c r="W184" s="64"/>
      <c r="X184" s="48">
        <v>4</v>
      </c>
      <c r="Y184" s="47" t="s">
        <v>17</v>
      </c>
      <c r="Z184" s="93">
        <v>5</v>
      </c>
      <c r="AA184" s="93">
        <v>1</v>
      </c>
      <c r="AB184" s="93">
        <v>2</v>
      </c>
      <c r="AC184" s="58">
        <f t="shared" si="40"/>
        <v>3</v>
      </c>
      <c r="AD184" s="93">
        <v>0</v>
      </c>
      <c r="AE184" s="27"/>
    </row>
    <row r="185" spans="19:31" ht="15.75" x14ac:dyDescent="0.25">
      <c r="S185" s="94">
        <v>7.5</v>
      </c>
      <c r="T185" s="47" t="s">
        <v>59</v>
      </c>
      <c r="U185" s="47"/>
      <c r="V185" s="47"/>
      <c r="W185" s="47"/>
      <c r="X185" s="48">
        <v>4</v>
      </c>
      <c r="Y185" s="47" t="s">
        <v>307</v>
      </c>
      <c r="Z185" s="93">
        <v>5</v>
      </c>
      <c r="AA185" s="93">
        <v>0</v>
      </c>
      <c r="AB185" s="93">
        <v>3</v>
      </c>
      <c r="AC185" s="58">
        <f t="shared" si="40"/>
        <v>3</v>
      </c>
      <c r="AD185" s="93">
        <v>0</v>
      </c>
      <c r="AE185" s="27"/>
    </row>
    <row r="186" spans="19:31" ht="15.75" x14ac:dyDescent="0.25">
      <c r="S186" s="94">
        <v>8.5</v>
      </c>
      <c r="T186" s="47" t="s">
        <v>135</v>
      </c>
      <c r="U186" s="47"/>
      <c r="V186" s="47"/>
      <c r="W186" s="47"/>
      <c r="X186" s="48">
        <v>9</v>
      </c>
      <c r="Y186" s="41" t="s">
        <v>21</v>
      </c>
      <c r="Z186" s="93">
        <v>5</v>
      </c>
      <c r="AA186" s="93">
        <v>1</v>
      </c>
      <c r="AB186" s="93">
        <v>1</v>
      </c>
      <c r="AC186" s="58">
        <f t="shared" si="40"/>
        <v>2</v>
      </c>
      <c r="AD186" s="93">
        <v>0</v>
      </c>
      <c r="AE186" s="27"/>
    </row>
    <row r="187" spans="19:31" ht="15.75" x14ac:dyDescent="0.25">
      <c r="S187" s="94">
        <v>6</v>
      </c>
      <c r="T187" s="41" t="s">
        <v>187</v>
      </c>
      <c r="U187" s="41"/>
      <c r="V187" s="41"/>
      <c r="W187" s="41"/>
      <c r="X187" s="43">
        <v>8</v>
      </c>
      <c r="Y187" s="41" t="s">
        <v>177</v>
      </c>
      <c r="Z187" s="93">
        <v>5</v>
      </c>
      <c r="AA187" s="93">
        <v>1</v>
      </c>
      <c r="AB187" s="93">
        <v>0</v>
      </c>
      <c r="AC187" s="58">
        <f t="shared" si="40"/>
        <v>1</v>
      </c>
      <c r="AD187" s="93">
        <v>0</v>
      </c>
      <c r="AE187" s="27"/>
    </row>
    <row r="188" spans="19:31" ht="15.75" x14ac:dyDescent="0.25">
      <c r="S188" s="94">
        <v>8.5</v>
      </c>
      <c r="T188" s="47" t="s">
        <v>39</v>
      </c>
      <c r="U188" s="47"/>
      <c r="V188" s="47"/>
      <c r="W188" s="47"/>
      <c r="X188" s="48">
        <v>4</v>
      </c>
      <c r="Y188" s="41" t="s">
        <v>21</v>
      </c>
      <c r="Z188" s="93">
        <v>5</v>
      </c>
      <c r="AA188" s="93">
        <v>1</v>
      </c>
      <c r="AB188" s="93">
        <v>0</v>
      </c>
      <c r="AC188" s="58">
        <f t="shared" si="40"/>
        <v>1</v>
      </c>
      <c r="AD188" s="93">
        <v>0</v>
      </c>
      <c r="AE188" s="27"/>
    </row>
    <row r="189" spans="19:31" ht="15.75" x14ac:dyDescent="0.25">
      <c r="S189" s="94">
        <v>7</v>
      </c>
      <c r="T189" s="41" t="s">
        <v>47</v>
      </c>
      <c r="U189" s="41"/>
      <c r="V189" s="41"/>
      <c r="W189" s="41"/>
      <c r="X189" s="43">
        <v>10</v>
      </c>
      <c r="Y189" s="47" t="s">
        <v>306</v>
      </c>
      <c r="Z189" s="93">
        <v>5</v>
      </c>
      <c r="AA189" s="93">
        <v>0</v>
      </c>
      <c r="AB189" s="93">
        <v>1</v>
      </c>
      <c r="AC189" s="58">
        <f t="shared" si="40"/>
        <v>1</v>
      </c>
      <c r="AD189" s="93">
        <v>0</v>
      </c>
      <c r="AE189" s="27"/>
    </row>
    <row r="190" spans="19:31" ht="15.75" x14ac:dyDescent="0.25">
      <c r="S190" s="94">
        <v>7</v>
      </c>
      <c r="T190" s="47" t="s">
        <v>116</v>
      </c>
      <c r="U190" s="47"/>
      <c r="V190" s="47"/>
      <c r="W190" s="64"/>
      <c r="X190" s="48">
        <v>15</v>
      </c>
      <c r="Y190" s="32" t="s">
        <v>179</v>
      </c>
      <c r="Z190" s="93">
        <v>5</v>
      </c>
      <c r="AA190" s="93">
        <v>0</v>
      </c>
      <c r="AB190" s="93">
        <v>1</v>
      </c>
      <c r="AC190" s="58">
        <f t="shared" si="40"/>
        <v>1</v>
      </c>
      <c r="AD190" s="93">
        <v>0</v>
      </c>
    </row>
    <row r="191" spans="19:31" ht="15.75" x14ac:dyDescent="0.25">
      <c r="S191" s="94">
        <v>6.5</v>
      </c>
      <c r="T191" s="47" t="s">
        <v>83</v>
      </c>
      <c r="U191" s="47"/>
      <c r="V191" s="47"/>
      <c r="W191" s="64"/>
      <c r="X191" s="48">
        <v>8</v>
      </c>
      <c r="Y191" s="47" t="s">
        <v>309</v>
      </c>
      <c r="Z191" s="93">
        <v>5</v>
      </c>
      <c r="AA191" s="93">
        <v>0</v>
      </c>
      <c r="AB191" s="93">
        <v>1</v>
      </c>
      <c r="AC191" s="58">
        <f t="shared" si="40"/>
        <v>1</v>
      </c>
      <c r="AD191" s="93">
        <v>0</v>
      </c>
    </row>
    <row r="192" spans="19:31" ht="15.75" x14ac:dyDescent="0.25">
      <c r="S192" s="94">
        <v>7</v>
      </c>
      <c r="T192" s="47" t="s">
        <v>79</v>
      </c>
      <c r="U192" s="47"/>
      <c r="V192" s="47"/>
      <c r="W192" s="64"/>
      <c r="X192" s="48">
        <v>24</v>
      </c>
      <c r="Y192" s="47" t="s">
        <v>309</v>
      </c>
      <c r="Z192" s="93">
        <v>5</v>
      </c>
      <c r="AA192" s="93">
        <v>0</v>
      </c>
      <c r="AB192" s="93">
        <v>1</v>
      </c>
      <c r="AC192" s="58">
        <f t="shared" si="40"/>
        <v>1</v>
      </c>
      <c r="AD192" s="93">
        <v>0</v>
      </c>
    </row>
    <row r="193" spans="19:30" ht="15.75" x14ac:dyDescent="0.25">
      <c r="S193" s="94">
        <v>9.5</v>
      </c>
      <c r="T193" s="47" t="s">
        <v>91</v>
      </c>
      <c r="U193" s="47"/>
      <c r="V193" s="47"/>
      <c r="W193" s="64"/>
      <c r="X193" s="48">
        <v>14</v>
      </c>
      <c r="Y193" s="47" t="s">
        <v>309</v>
      </c>
      <c r="Z193" s="93">
        <v>6</v>
      </c>
      <c r="AA193" s="93">
        <v>9</v>
      </c>
      <c r="AB193" s="93">
        <v>1</v>
      </c>
      <c r="AC193" s="58">
        <f t="shared" si="40"/>
        <v>10</v>
      </c>
      <c r="AD193" s="93">
        <v>0</v>
      </c>
    </row>
    <row r="194" spans="19:30" ht="15.75" x14ac:dyDescent="0.25">
      <c r="S194" s="94">
        <v>8.5</v>
      </c>
      <c r="T194" s="47" t="s">
        <v>40</v>
      </c>
      <c r="U194" s="47"/>
      <c r="V194" s="47"/>
      <c r="W194" s="64"/>
      <c r="X194" s="48">
        <v>7</v>
      </c>
      <c r="Y194" s="47" t="s">
        <v>17</v>
      </c>
      <c r="Z194" s="93">
        <v>6</v>
      </c>
      <c r="AA194" s="93">
        <v>3</v>
      </c>
      <c r="AB194" s="93">
        <v>7</v>
      </c>
      <c r="AC194" s="58">
        <f t="shared" si="40"/>
        <v>10</v>
      </c>
      <c r="AD194" s="93">
        <v>0</v>
      </c>
    </row>
    <row r="195" spans="19:30" ht="15.75" x14ac:dyDescent="0.25">
      <c r="S195" s="94">
        <v>7.5</v>
      </c>
      <c r="T195" s="137" t="s">
        <v>43</v>
      </c>
      <c r="U195" s="137"/>
      <c r="V195" s="137"/>
      <c r="W195" s="137"/>
      <c r="X195" s="93">
        <v>27</v>
      </c>
      <c r="Y195" s="137" t="s">
        <v>307</v>
      </c>
      <c r="Z195" s="93">
        <v>6</v>
      </c>
      <c r="AA195" s="93">
        <v>2</v>
      </c>
      <c r="AB195" s="93">
        <v>5</v>
      </c>
      <c r="AC195" s="58">
        <f t="shared" si="40"/>
        <v>7</v>
      </c>
      <c r="AD195" s="93">
        <v>0</v>
      </c>
    </row>
    <row r="196" spans="19:30" ht="15.75" x14ac:dyDescent="0.25">
      <c r="S196" s="94">
        <v>6</v>
      </c>
      <c r="T196" s="47" t="s">
        <v>81</v>
      </c>
      <c r="U196" s="47"/>
      <c r="V196" s="47"/>
      <c r="W196" s="64"/>
      <c r="X196" s="48">
        <v>3</v>
      </c>
      <c r="Y196" s="47" t="s">
        <v>308</v>
      </c>
      <c r="Z196" s="93">
        <v>6</v>
      </c>
      <c r="AA196" s="93">
        <v>0</v>
      </c>
      <c r="AB196" s="93">
        <v>7</v>
      </c>
      <c r="AC196" s="58">
        <f t="shared" si="40"/>
        <v>7</v>
      </c>
      <c r="AD196" s="93">
        <v>0</v>
      </c>
    </row>
    <row r="197" spans="19:30" ht="15.75" x14ac:dyDescent="0.25">
      <c r="S197" s="94">
        <v>7.5</v>
      </c>
      <c r="T197" s="41" t="s">
        <v>90</v>
      </c>
      <c r="U197" s="41"/>
      <c r="V197" s="41"/>
      <c r="W197" s="41"/>
      <c r="X197" s="43">
        <v>4</v>
      </c>
      <c r="Y197" s="41" t="s">
        <v>177</v>
      </c>
      <c r="Z197" s="93">
        <v>6</v>
      </c>
      <c r="AA197" s="93">
        <v>3</v>
      </c>
      <c r="AB197" s="93">
        <v>3</v>
      </c>
      <c r="AC197" s="58">
        <f t="shared" si="40"/>
        <v>6</v>
      </c>
      <c r="AD197" s="93">
        <v>0</v>
      </c>
    </row>
    <row r="198" spans="19:30" ht="15.75" x14ac:dyDescent="0.25">
      <c r="S198" s="94">
        <v>9</v>
      </c>
      <c r="T198" s="41" t="s">
        <v>117</v>
      </c>
      <c r="U198" s="41"/>
      <c r="V198" s="41"/>
      <c r="W198" s="41"/>
      <c r="X198" s="43">
        <v>4</v>
      </c>
      <c r="Y198" s="47" t="s">
        <v>306</v>
      </c>
      <c r="Z198" s="93">
        <v>6</v>
      </c>
      <c r="AA198" s="93">
        <v>4</v>
      </c>
      <c r="AB198" s="93">
        <v>1</v>
      </c>
      <c r="AC198" s="58">
        <f t="shared" si="40"/>
        <v>5</v>
      </c>
      <c r="AD198" s="93">
        <v>0</v>
      </c>
    </row>
    <row r="199" spans="19:30" ht="15.75" x14ac:dyDescent="0.25">
      <c r="S199" s="94">
        <v>7</v>
      </c>
      <c r="T199" s="47" t="s">
        <v>167</v>
      </c>
      <c r="U199" s="47"/>
      <c r="V199" s="47"/>
      <c r="W199" s="47"/>
      <c r="X199" s="48">
        <v>8</v>
      </c>
      <c r="Y199" s="47" t="s">
        <v>307</v>
      </c>
      <c r="Z199" s="93">
        <v>6</v>
      </c>
      <c r="AA199" s="93">
        <v>1</v>
      </c>
      <c r="AB199" s="93">
        <v>4</v>
      </c>
      <c r="AC199" s="58">
        <f t="shared" si="40"/>
        <v>5</v>
      </c>
      <c r="AD199" s="93">
        <v>0</v>
      </c>
    </row>
    <row r="200" spans="19:30" ht="16.5" thickBot="1" x14ac:dyDescent="0.3">
      <c r="S200" s="133">
        <v>7.5</v>
      </c>
      <c r="T200" s="134" t="s">
        <v>78</v>
      </c>
      <c r="U200" s="134"/>
      <c r="V200" s="134"/>
      <c r="W200" s="121"/>
      <c r="X200" s="135">
        <v>72</v>
      </c>
      <c r="Y200" s="134" t="s">
        <v>309</v>
      </c>
      <c r="Z200" s="135">
        <v>6</v>
      </c>
      <c r="AA200" s="135">
        <v>1</v>
      </c>
      <c r="AB200" s="135">
        <v>3</v>
      </c>
      <c r="AC200" s="124">
        <f t="shared" si="40"/>
        <v>4</v>
      </c>
      <c r="AD200" s="135">
        <v>0</v>
      </c>
    </row>
    <row r="201" spans="19:30" ht="15.75" x14ac:dyDescent="0.25">
      <c r="S201" s="94">
        <v>6.5</v>
      </c>
      <c r="T201" s="47" t="s">
        <v>139</v>
      </c>
      <c r="U201" s="47"/>
      <c r="V201" s="47"/>
      <c r="W201" s="47"/>
      <c r="X201" s="48">
        <v>34</v>
      </c>
      <c r="Y201" s="47" t="s">
        <v>307</v>
      </c>
      <c r="Z201" s="31">
        <v>6</v>
      </c>
      <c r="AA201" s="31">
        <v>0</v>
      </c>
      <c r="AB201" s="31">
        <v>4</v>
      </c>
      <c r="AC201" s="68">
        <f t="shared" si="40"/>
        <v>4</v>
      </c>
      <c r="AD201" s="31">
        <v>0</v>
      </c>
    </row>
    <row r="202" spans="19:30" ht="15.75" x14ac:dyDescent="0.25">
      <c r="S202" s="94">
        <v>8</v>
      </c>
      <c r="T202" s="47" t="s">
        <v>136</v>
      </c>
      <c r="U202" s="47"/>
      <c r="V202" s="47"/>
      <c r="W202" s="64"/>
      <c r="X202" s="48">
        <v>2</v>
      </c>
      <c r="Y202" s="47" t="s">
        <v>308</v>
      </c>
      <c r="Z202" s="93">
        <v>6</v>
      </c>
      <c r="AA202" s="93">
        <v>2</v>
      </c>
      <c r="AB202" s="93">
        <v>0</v>
      </c>
      <c r="AC202" s="58">
        <f t="shared" si="40"/>
        <v>2</v>
      </c>
      <c r="AD202" s="93">
        <v>0</v>
      </c>
    </row>
    <row r="203" spans="19:30" ht="15.75" x14ac:dyDescent="0.25">
      <c r="S203" s="94">
        <v>7.5</v>
      </c>
      <c r="T203" s="47" t="s">
        <v>42</v>
      </c>
      <c r="U203" s="47"/>
      <c r="V203" s="47"/>
      <c r="W203" s="64"/>
      <c r="X203" s="48">
        <v>7</v>
      </c>
      <c r="Y203" s="47" t="s">
        <v>308</v>
      </c>
      <c r="Z203" s="93">
        <v>6</v>
      </c>
      <c r="AA203" s="93">
        <v>1</v>
      </c>
      <c r="AB203" s="93">
        <v>1</v>
      </c>
      <c r="AC203" s="58">
        <f t="shared" si="40"/>
        <v>2</v>
      </c>
      <c r="AD203" s="93">
        <v>0</v>
      </c>
    </row>
    <row r="204" spans="19:30" ht="15.75" x14ac:dyDescent="0.25">
      <c r="S204" s="94">
        <v>6.5</v>
      </c>
      <c r="T204" s="47" t="s">
        <v>20</v>
      </c>
      <c r="U204" s="47"/>
      <c r="V204" s="47"/>
      <c r="W204" s="64"/>
      <c r="X204" s="48">
        <v>8</v>
      </c>
      <c r="Y204" s="32" t="s">
        <v>179</v>
      </c>
      <c r="Z204" s="93">
        <v>6</v>
      </c>
      <c r="AA204" s="93">
        <v>0</v>
      </c>
      <c r="AB204" s="93">
        <v>2</v>
      </c>
      <c r="AC204" s="58">
        <f t="shared" si="40"/>
        <v>2</v>
      </c>
      <c r="AD204" s="93">
        <v>0</v>
      </c>
    </row>
    <row r="205" spans="19:30" ht="15.75" x14ac:dyDescent="0.25">
      <c r="S205" s="94">
        <v>7.5</v>
      </c>
      <c r="T205" s="41" t="s">
        <v>66</v>
      </c>
      <c r="U205" s="41"/>
      <c r="V205" s="41"/>
      <c r="W205" s="41"/>
      <c r="X205" s="43">
        <v>3</v>
      </c>
      <c r="Y205" s="47" t="s">
        <v>306</v>
      </c>
      <c r="Z205" s="93">
        <v>6</v>
      </c>
      <c r="AA205" s="93">
        <v>0</v>
      </c>
      <c r="AB205" s="93">
        <v>1</v>
      </c>
      <c r="AC205" s="58">
        <f t="shared" si="40"/>
        <v>1</v>
      </c>
      <c r="AD205" s="93">
        <v>0</v>
      </c>
    </row>
    <row r="206" spans="19:30" ht="15.75" x14ac:dyDescent="0.25">
      <c r="S206" s="94">
        <v>6</v>
      </c>
      <c r="T206" s="47" t="s">
        <v>97</v>
      </c>
      <c r="U206" s="47"/>
      <c r="V206" s="47"/>
      <c r="W206" s="47"/>
      <c r="X206" s="48">
        <v>24</v>
      </c>
      <c r="Y206" s="41" t="s">
        <v>21</v>
      </c>
      <c r="Z206" s="93">
        <v>6</v>
      </c>
      <c r="AA206" s="93">
        <v>0</v>
      </c>
      <c r="AB206" s="93">
        <v>0</v>
      </c>
      <c r="AC206" s="58">
        <f t="shared" ref="AC206:AC235" si="41">+AA206+AB206</f>
        <v>0</v>
      </c>
      <c r="AD206" s="93">
        <v>0</v>
      </c>
    </row>
    <row r="207" spans="19:30" ht="15.75" x14ac:dyDescent="0.25">
      <c r="S207" s="94">
        <v>6.5</v>
      </c>
      <c r="T207" s="47" t="s">
        <v>82</v>
      </c>
      <c r="U207" s="47"/>
      <c r="V207" s="47"/>
      <c r="W207" s="64"/>
      <c r="X207" s="48">
        <v>3</v>
      </c>
      <c r="Y207" s="47" t="s">
        <v>17</v>
      </c>
      <c r="Z207" s="93">
        <v>6</v>
      </c>
      <c r="AA207" s="93">
        <v>0</v>
      </c>
      <c r="AB207" s="93">
        <v>0</v>
      </c>
      <c r="AC207" s="58">
        <f t="shared" si="41"/>
        <v>0</v>
      </c>
      <c r="AD207" s="93">
        <v>0</v>
      </c>
    </row>
    <row r="208" spans="19:30" ht="15.75" x14ac:dyDescent="0.25">
      <c r="S208" s="94">
        <v>9.5</v>
      </c>
      <c r="T208" s="47" t="s">
        <v>166</v>
      </c>
      <c r="U208" s="47"/>
      <c r="V208" s="47"/>
      <c r="W208" s="47"/>
      <c r="X208" s="48">
        <v>9</v>
      </c>
      <c r="Y208" s="47" t="s">
        <v>307</v>
      </c>
      <c r="Z208" s="93">
        <v>7</v>
      </c>
      <c r="AA208" s="93">
        <v>12</v>
      </c>
      <c r="AB208" s="93">
        <v>7</v>
      </c>
      <c r="AC208" s="58">
        <f t="shared" si="41"/>
        <v>19</v>
      </c>
      <c r="AD208" s="93">
        <v>0</v>
      </c>
    </row>
    <row r="209" spans="19:30" ht="15.75" x14ac:dyDescent="0.25">
      <c r="S209" s="94">
        <v>8.5</v>
      </c>
      <c r="T209" s="47" t="s">
        <v>158</v>
      </c>
      <c r="U209" s="47"/>
      <c r="V209" s="47"/>
      <c r="W209" s="64"/>
      <c r="X209" s="48">
        <v>9</v>
      </c>
      <c r="Y209" s="32" t="s">
        <v>179</v>
      </c>
      <c r="Z209" s="93">
        <v>7</v>
      </c>
      <c r="AA209" s="93">
        <v>9</v>
      </c>
      <c r="AB209" s="93">
        <v>1</v>
      </c>
      <c r="AC209" s="58">
        <f t="shared" si="41"/>
        <v>10</v>
      </c>
      <c r="AD209" s="93">
        <v>0</v>
      </c>
    </row>
    <row r="210" spans="19:30" ht="15.75" x14ac:dyDescent="0.25">
      <c r="S210" s="94">
        <v>9</v>
      </c>
      <c r="T210" s="47" t="s">
        <v>134</v>
      </c>
      <c r="U210" s="47"/>
      <c r="V210" s="47"/>
      <c r="W210" s="64"/>
      <c r="X210" s="48">
        <v>3</v>
      </c>
      <c r="Y210" s="32" t="s">
        <v>179</v>
      </c>
      <c r="Z210" s="93">
        <v>7</v>
      </c>
      <c r="AA210" s="93">
        <v>6</v>
      </c>
      <c r="AB210" s="93">
        <v>4</v>
      </c>
      <c r="AC210" s="58">
        <f t="shared" si="41"/>
        <v>10</v>
      </c>
      <c r="AD210" s="93">
        <v>0</v>
      </c>
    </row>
    <row r="211" spans="19:30" ht="15.75" x14ac:dyDescent="0.25">
      <c r="S211" s="94">
        <v>9</v>
      </c>
      <c r="T211" s="41" t="s">
        <v>150</v>
      </c>
      <c r="U211" s="41"/>
      <c r="V211" s="41"/>
      <c r="W211" s="41"/>
      <c r="X211" s="43">
        <v>27</v>
      </c>
      <c r="Y211" s="41" t="s">
        <v>177</v>
      </c>
      <c r="Z211" s="93">
        <v>7</v>
      </c>
      <c r="AA211" s="93">
        <v>3</v>
      </c>
      <c r="AB211" s="93">
        <v>7</v>
      </c>
      <c r="AC211" s="58">
        <f t="shared" si="41"/>
        <v>10</v>
      </c>
      <c r="AD211" s="93">
        <v>0</v>
      </c>
    </row>
    <row r="212" spans="19:30" ht="16.5" thickBot="1" x14ac:dyDescent="0.3">
      <c r="S212" s="133">
        <v>6.5</v>
      </c>
      <c r="T212" s="67" t="s">
        <v>161</v>
      </c>
      <c r="U212" s="67"/>
      <c r="V212" s="67"/>
      <c r="W212" s="67"/>
      <c r="X212" s="124">
        <v>2</v>
      </c>
      <c r="Y212" s="67" t="s">
        <v>177</v>
      </c>
      <c r="Z212" s="135">
        <v>7</v>
      </c>
      <c r="AA212" s="135">
        <v>2</v>
      </c>
      <c r="AB212" s="135">
        <v>6</v>
      </c>
      <c r="AC212" s="124">
        <f t="shared" si="41"/>
        <v>8</v>
      </c>
      <c r="AD212" s="135">
        <v>0</v>
      </c>
    </row>
    <row r="213" spans="19:30" ht="15.75" x14ac:dyDescent="0.25">
      <c r="S213" s="94">
        <v>8</v>
      </c>
      <c r="T213" s="47" t="s">
        <v>96</v>
      </c>
      <c r="U213" s="47"/>
      <c r="V213" s="47"/>
      <c r="W213" s="64"/>
      <c r="X213" s="48">
        <v>11</v>
      </c>
      <c r="Y213" s="32" t="s">
        <v>179</v>
      </c>
      <c r="Z213" s="31">
        <v>7</v>
      </c>
      <c r="AA213" s="31">
        <v>1</v>
      </c>
      <c r="AB213" s="31">
        <v>7</v>
      </c>
      <c r="AC213" s="68">
        <f t="shared" si="41"/>
        <v>8</v>
      </c>
      <c r="AD213" s="31">
        <v>0</v>
      </c>
    </row>
    <row r="214" spans="19:30" ht="15.75" x14ac:dyDescent="0.25">
      <c r="S214" s="94">
        <v>8.5</v>
      </c>
      <c r="T214" s="41" t="s">
        <v>143</v>
      </c>
      <c r="U214" s="41"/>
      <c r="V214" s="41"/>
      <c r="W214" s="41"/>
      <c r="X214" s="43">
        <v>10</v>
      </c>
      <c r="Y214" s="41" t="s">
        <v>177</v>
      </c>
      <c r="Z214" s="93">
        <v>7</v>
      </c>
      <c r="AA214" s="93">
        <v>5</v>
      </c>
      <c r="AB214" s="93">
        <v>2</v>
      </c>
      <c r="AC214" s="58">
        <f t="shared" si="41"/>
        <v>7</v>
      </c>
      <c r="AD214" s="93">
        <v>0</v>
      </c>
    </row>
    <row r="215" spans="19:30" ht="15.75" x14ac:dyDescent="0.25">
      <c r="S215" s="94">
        <v>8.5</v>
      </c>
      <c r="T215" s="41" t="s">
        <v>72</v>
      </c>
      <c r="U215" s="41"/>
      <c r="V215" s="41"/>
      <c r="W215" s="41"/>
      <c r="X215" s="43">
        <v>13</v>
      </c>
      <c r="Y215" s="47" t="s">
        <v>306</v>
      </c>
      <c r="Z215" s="93">
        <v>7</v>
      </c>
      <c r="AA215" s="93">
        <v>3</v>
      </c>
      <c r="AB215" s="93">
        <v>4</v>
      </c>
      <c r="AC215" s="58">
        <f t="shared" si="41"/>
        <v>7</v>
      </c>
      <c r="AD215" s="93">
        <v>0</v>
      </c>
    </row>
    <row r="216" spans="19:30" ht="15.75" x14ac:dyDescent="0.25">
      <c r="S216" s="94">
        <v>7</v>
      </c>
      <c r="T216" s="47" t="s">
        <v>188</v>
      </c>
      <c r="U216" s="47"/>
      <c r="V216" s="47"/>
      <c r="W216" s="64"/>
      <c r="X216" s="48">
        <v>28</v>
      </c>
      <c r="Y216" s="47" t="s">
        <v>308</v>
      </c>
      <c r="Z216" s="93">
        <v>7</v>
      </c>
      <c r="AA216" s="93">
        <v>1</v>
      </c>
      <c r="AB216" s="93">
        <v>6</v>
      </c>
      <c r="AC216" s="58">
        <f t="shared" si="41"/>
        <v>7</v>
      </c>
      <c r="AD216" s="93">
        <v>0</v>
      </c>
    </row>
    <row r="217" spans="19:30" ht="15.75" x14ac:dyDescent="0.25">
      <c r="S217" s="94">
        <v>7.5</v>
      </c>
      <c r="T217" s="47" t="s">
        <v>57</v>
      </c>
      <c r="U217" s="47"/>
      <c r="V217" s="47"/>
      <c r="W217" s="64"/>
      <c r="X217" s="48">
        <v>10</v>
      </c>
      <c r="Y217" s="32" t="s">
        <v>179</v>
      </c>
      <c r="Z217" s="93">
        <v>7</v>
      </c>
      <c r="AA217" s="93">
        <v>1</v>
      </c>
      <c r="AB217" s="93">
        <v>5</v>
      </c>
      <c r="AC217" s="58">
        <f t="shared" si="41"/>
        <v>6</v>
      </c>
      <c r="AD217" s="93">
        <v>0</v>
      </c>
    </row>
    <row r="218" spans="19:30" ht="15.75" x14ac:dyDescent="0.25">
      <c r="S218" s="94">
        <v>8</v>
      </c>
      <c r="T218" s="47" t="s">
        <v>154</v>
      </c>
      <c r="U218" s="47"/>
      <c r="V218" s="47"/>
      <c r="W218" s="64"/>
      <c r="X218" s="48">
        <v>9</v>
      </c>
      <c r="Y218" s="47" t="s">
        <v>309</v>
      </c>
      <c r="Z218" s="93">
        <v>7</v>
      </c>
      <c r="AA218" s="93">
        <v>0</v>
      </c>
      <c r="AB218" s="93">
        <v>6</v>
      </c>
      <c r="AC218" s="58">
        <f t="shared" si="41"/>
        <v>6</v>
      </c>
      <c r="AD218" s="93">
        <v>0</v>
      </c>
    </row>
    <row r="219" spans="19:30" ht="15.75" x14ac:dyDescent="0.25">
      <c r="S219" s="94">
        <v>6.5</v>
      </c>
      <c r="T219" s="47" t="s">
        <v>44</v>
      </c>
      <c r="U219" s="47"/>
      <c r="V219" s="47"/>
      <c r="W219" s="64"/>
      <c r="X219" s="48">
        <v>28</v>
      </c>
      <c r="Y219" s="47" t="s">
        <v>309</v>
      </c>
      <c r="Z219" s="93">
        <v>7</v>
      </c>
      <c r="AA219" s="93">
        <v>2</v>
      </c>
      <c r="AB219" s="93">
        <v>3</v>
      </c>
      <c r="AC219" s="58">
        <f t="shared" si="41"/>
        <v>5</v>
      </c>
      <c r="AD219" s="93">
        <v>0</v>
      </c>
    </row>
    <row r="220" spans="19:30" ht="15.75" x14ac:dyDescent="0.25">
      <c r="S220" s="94">
        <v>7</v>
      </c>
      <c r="T220" s="47" t="s">
        <v>49</v>
      </c>
      <c r="U220" s="47"/>
      <c r="V220" s="47"/>
      <c r="W220" s="64"/>
      <c r="X220" s="48">
        <v>12</v>
      </c>
      <c r="Y220" s="32" t="s">
        <v>179</v>
      </c>
      <c r="Z220" s="93">
        <v>7</v>
      </c>
      <c r="AA220" s="93">
        <v>1</v>
      </c>
      <c r="AB220" s="93">
        <v>4</v>
      </c>
      <c r="AC220" s="58">
        <f t="shared" si="41"/>
        <v>5</v>
      </c>
      <c r="AD220" s="93">
        <v>0</v>
      </c>
    </row>
    <row r="221" spans="19:30" ht="15.75" x14ac:dyDescent="0.25">
      <c r="S221" s="94">
        <v>7</v>
      </c>
      <c r="T221" s="41" t="s">
        <v>114</v>
      </c>
      <c r="U221" s="41"/>
      <c r="V221" s="41"/>
      <c r="W221" s="41"/>
      <c r="X221" s="43">
        <v>6</v>
      </c>
      <c r="Y221" s="41" t="s">
        <v>177</v>
      </c>
      <c r="Z221" s="93">
        <v>7</v>
      </c>
      <c r="AA221" s="93">
        <v>2</v>
      </c>
      <c r="AB221" s="93">
        <v>2</v>
      </c>
      <c r="AC221" s="58">
        <f t="shared" si="41"/>
        <v>4</v>
      </c>
      <c r="AD221" s="93">
        <v>0</v>
      </c>
    </row>
    <row r="222" spans="19:30" ht="15.75" x14ac:dyDescent="0.25">
      <c r="S222" s="94">
        <v>7.5</v>
      </c>
      <c r="T222" s="47" t="s">
        <v>113</v>
      </c>
      <c r="U222" s="47"/>
      <c r="V222" s="47"/>
      <c r="W222" s="47"/>
      <c r="X222" s="48">
        <v>22</v>
      </c>
      <c r="Y222" s="41" t="s">
        <v>21</v>
      </c>
      <c r="Z222" s="93">
        <v>7</v>
      </c>
      <c r="AA222" s="93">
        <v>2</v>
      </c>
      <c r="AB222" s="93">
        <v>2</v>
      </c>
      <c r="AC222" s="58">
        <f t="shared" si="41"/>
        <v>4</v>
      </c>
      <c r="AD222" s="93">
        <v>0</v>
      </c>
    </row>
    <row r="223" spans="19:30" ht="15.75" x14ac:dyDescent="0.25">
      <c r="S223" s="94">
        <v>7</v>
      </c>
      <c r="T223" s="41" t="s">
        <v>58</v>
      </c>
      <c r="U223" s="41"/>
      <c r="V223" s="41"/>
      <c r="W223" s="41"/>
      <c r="X223" s="43">
        <v>6</v>
      </c>
      <c r="Y223" s="47" t="s">
        <v>306</v>
      </c>
      <c r="Z223" s="93">
        <v>7</v>
      </c>
      <c r="AA223" s="93">
        <v>1</v>
      </c>
      <c r="AB223" s="93">
        <v>2</v>
      </c>
      <c r="AC223" s="58">
        <f t="shared" si="41"/>
        <v>3</v>
      </c>
      <c r="AD223" s="93">
        <v>0</v>
      </c>
    </row>
    <row r="224" spans="19:30" ht="16.5" thickBot="1" x14ac:dyDescent="0.3">
      <c r="S224" s="133">
        <v>7</v>
      </c>
      <c r="T224" s="134" t="s">
        <v>64</v>
      </c>
      <c r="U224" s="134"/>
      <c r="V224" s="134"/>
      <c r="W224" s="121"/>
      <c r="X224" s="135">
        <v>5</v>
      </c>
      <c r="Y224" s="138" t="s">
        <v>179</v>
      </c>
      <c r="Z224" s="135">
        <v>7</v>
      </c>
      <c r="AA224" s="135">
        <v>0</v>
      </c>
      <c r="AB224" s="135">
        <v>3</v>
      </c>
      <c r="AC224" s="124">
        <f t="shared" si="41"/>
        <v>3</v>
      </c>
      <c r="AD224" s="135">
        <v>0</v>
      </c>
    </row>
    <row r="225" spans="19:30" ht="15.75" x14ac:dyDescent="0.25">
      <c r="S225" s="94">
        <v>6.5</v>
      </c>
      <c r="T225" s="47" t="s">
        <v>95</v>
      </c>
      <c r="U225" s="47"/>
      <c r="V225" s="47"/>
      <c r="W225" s="64"/>
      <c r="X225" s="48">
        <v>14</v>
      </c>
      <c r="Y225" s="47" t="s">
        <v>17</v>
      </c>
      <c r="Z225" s="31">
        <v>7</v>
      </c>
      <c r="AA225" s="31">
        <v>0</v>
      </c>
      <c r="AB225" s="31">
        <v>3</v>
      </c>
      <c r="AC225" s="68">
        <f t="shared" si="41"/>
        <v>3</v>
      </c>
      <c r="AD225" s="31">
        <v>0</v>
      </c>
    </row>
    <row r="226" spans="19:30" ht="15.75" x14ac:dyDescent="0.25">
      <c r="S226" s="94">
        <v>8</v>
      </c>
      <c r="T226" s="76" t="s">
        <v>76</v>
      </c>
      <c r="U226" s="76"/>
      <c r="V226" s="76"/>
      <c r="W226" s="76"/>
      <c r="X226" s="58">
        <v>5</v>
      </c>
      <c r="Y226" s="76" t="s">
        <v>177</v>
      </c>
      <c r="Z226" s="93">
        <v>7</v>
      </c>
      <c r="AA226" s="93">
        <v>1</v>
      </c>
      <c r="AB226" s="93">
        <v>1</v>
      </c>
      <c r="AC226" s="58">
        <f t="shared" si="41"/>
        <v>2</v>
      </c>
      <c r="AD226" s="93">
        <v>0</v>
      </c>
    </row>
    <row r="227" spans="19:30" ht="15.75" x14ac:dyDescent="0.25">
      <c r="S227" s="94">
        <v>7.5</v>
      </c>
      <c r="T227" s="47" t="s">
        <v>142</v>
      </c>
      <c r="U227" s="47"/>
      <c r="V227" s="47"/>
      <c r="W227" s="47"/>
      <c r="X227" s="48">
        <v>7</v>
      </c>
      <c r="Y227" s="65" t="s">
        <v>21</v>
      </c>
      <c r="Z227" s="93">
        <v>7</v>
      </c>
      <c r="AA227" s="93">
        <v>0</v>
      </c>
      <c r="AB227" s="93">
        <v>2</v>
      </c>
      <c r="AC227" s="58">
        <f t="shared" si="41"/>
        <v>2</v>
      </c>
      <c r="AD227" s="93">
        <v>0</v>
      </c>
    </row>
    <row r="228" spans="19:30" ht="15.75" x14ac:dyDescent="0.25">
      <c r="S228" s="94">
        <v>7.5</v>
      </c>
      <c r="T228" s="47" t="s">
        <v>89</v>
      </c>
      <c r="U228" s="47"/>
      <c r="V228" s="47"/>
      <c r="W228" s="64"/>
      <c r="X228" s="48">
        <v>11</v>
      </c>
      <c r="Y228" s="47" t="s">
        <v>17</v>
      </c>
      <c r="Z228" s="93">
        <v>7</v>
      </c>
      <c r="AA228" s="93">
        <v>0</v>
      </c>
      <c r="AB228" s="93">
        <v>2</v>
      </c>
      <c r="AC228" s="58">
        <f t="shared" si="41"/>
        <v>2</v>
      </c>
      <c r="AD228" s="93">
        <v>0</v>
      </c>
    </row>
    <row r="229" spans="19:30" ht="15.75" x14ac:dyDescent="0.25">
      <c r="S229" s="94">
        <v>6.5</v>
      </c>
      <c r="T229" s="41" t="s">
        <v>119</v>
      </c>
      <c r="U229" s="41"/>
      <c r="V229" s="41"/>
      <c r="W229" s="41"/>
      <c r="X229" s="43">
        <v>12</v>
      </c>
      <c r="Y229" s="47" t="s">
        <v>306</v>
      </c>
      <c r="Z229" s="93">
        <v>7</v>
      </c>
      <c r="AA229" s="93">
        <v>0</v>
      </c>
      <c r="AB229" s="93">
        <v>1</v>
      </c>
      <c r="AC229" s="58">
        <f t="shared" si="41"/>
        <v>1</v>
      </c>
      <c r="AD229" s="93">
        <v>0</v>
      </c>
    </row>
    <row r="230" spans="19:30" ht="15.75" x14ac:dyDescent="0.25">
      <c r="S230" s="34" t="s">
        <v>172</v>
      </c>
      <c r="T230" s="34"/>
      <c r="U230" s="34"/>
      <c r="V230" s="34"/>
      <c r="W230" s="34"/>
      <c r="X230" s="32" t="s">
        <v>176</v>
      </c>
      <c r="Z230" s="93">
        <v>7</v>
      </c>
      <c r="AA230" s="93">
        <v>0</v>
      </c>
      <c r="AB230" s="93">
        <v>1</v>
      </c>
      <c r="AC230" s="58">
        <f t="shared" si="41"/>
        <v>1</v>
      </c>
      <c r="AD230" s="93">
        <v>0</v>
      </c>
    </row>
    <row r="231" spans="19:30" ht="15.75" x14ac:dyDescent="0.25">
      <c r="S231" s="94">
        <v>6</v>
      </c>
      <c r="T231" s="41" t="s">
        <v>140</v>
      </c>
      <c r="U231" s="41"/>
      <c r="V231" s="41"/>
      <c r="W231" s="41"/>
      <c r="X231" s="43">
        <v>13</v>
      </c>
      <c r="Y231" s="41" t="s">
        <v>177</v>
      </c>
      <c r="Z231" s="93">
        <v>7</v>
      </c>
      <c r="AA231" s="93">
        <v>0</v>
      </c>
      <c r="AB231" s="93">
        <v>1</v>
      </c>
      <c r="AC231" s="58">
        <f t="shared" si="41"/>
        <v>1</v>
      </c>
      <c r="AD231" s="93">
        <v>0</v>
      </c>
    </row>
    <row r="232" spans="19:30" ht="15.75" x14ac:dyDescent="0.25">
      <c r="S232" s="94">
        <v>7.5</v>
      </c>
      <c r="T232" s="47" t="s">
        <v>115</v>
      </c>
      <c r="U232" s="47"/>
      <c r="V232" s="47"/>
      <c r="W232" s="64"/>
      <c r="X232" s="48">
        <v>4</v>
      </c>
      <c r="Y232" s="47" t="s">
        <v>308</v>
      </c>
      <c r="Z232" s="93">
        <v>7</v>
      </c>
      <c r="AA232" s="93">
        <v>0</v>
      </c>
      <c r="AB232" s="93">
        <v>1</v>
      </c>
      <c r="AC232" s="58">
        <f t="shared" si="41"/>
        <v>1</v>
      </c>
      <c r="AD232" s="93">
        <v>0</v>
      </c>
    </row>
    <row r="233" spans="19:30" ht="15.75" x14ac:dyDescent="0.25">
      <c r="S233" s="94">
        <v>6.5</v>
      </c>
      <c r="T233" s="41" t="s">
        <v>75</v>
      </c>
      <c r="U233" s="41"/>
      <c r="V233" s="41"/>
      <c r="W233" s="41"/>
      <c r="X233" s="43">
        <v>5</v>
      </c>
      <c r="Y233" s="47" t="s">
        <v>306</v>
      </c>
      <c r="Z233" s="93">
        <v>7</v>
      </c>
      <c r="AA233" s="93">
        <v>0</v>
      </c>
      <c r="AB233" s="93">
        <v>0</v>
      </c>
      <c r="AC233" s="58">
        <f t="shared" si="41"/>
        <v>0</v>
      </c>
      <c r="AD233" s="93">
        <v>0</v>
      </c>
    </row>
    <row r="234" spans="19:30" ht="15.75" x14ac:dyDescent="0.25">
      <c r="S234" s="94">
        <v>6</v>
      </c>
      <c r="T234" s="41" t="s">
        <v>100</v>
      </c>
      <c r="U234" s="41"/>
      <c r="V234" s="41"/>
      <c r="W234" s="41"/>
      <c r="X234" s="43">
        <v>2</v>
      </c>
      <c r="Y234" s="47" t="s">
        <v>306</v>
      </c>
      <c r="Z234" s="93">
        <v>7</v>
      </c>
      <c r="AA234" s="93">
        <v>0</v>
      </c>
      <c r="AB234" s="93">
        <v>0</v>
      </c>
      <c r="AC234" s="58">
        <f t="shared" si="41"/>
        <v>0</v>
      </c>
      <c r="AD234" s="93">
        <v>0</v>
      </c>
    </row>
    <row r="235" spans="19:30" ht="15.75" x14ac:dyDescent="0.25">
      <c r="S235" s="94">
        <v>7</v>
      </c>
      <c r="T235" s="47" t="s">
        <v>98</v>
      </c>
      <c r="U235" s="47"/>
      <c r="V235" s="47"/>
      <c r="W235" s="64"/>
      <c r="X235" s="48">
        <v>15</v>
      </c>
      <c r="Y235" s="47" t="s">
        <v>17</v>
      </c>
      <c r="Z235" s="93">
        <v>7</v>
      </c>
      <c r="AA235" s="93">
        <v>0</v>
      </c>
      <c r="AB235" s="93">
        <v>0</v>
      </c>
      <c r="AC235" s="58">
        <f t="shared" si="41"/>
        <v>0</v>
      </c>
      <c r="AD235" s="93">
        <v>0</v>
      </c>
    </row>
  </sheetData>
  <sortState xmlns:xlrd2="http://schemas.microsoft.com/office/spreadsheetml/2017/richdata2" ref="S153:AD235">
    <sortCondition descending="1" ref="AD153:AD235"/>
    <sortCondition ref="Z153:Z235"/>
  </sortState>
  <mergeCells count="42">
    <mergeCell ref="AE116:AF116"/>
    <mergeCell ref="AE118:AF118"/>
    <mergeCell ref="X71:AB71"/>
    <mergeCell ref="X70:AB70"/>
    <mergeCell ref="G76:M76"/>
    <mergeCell ref="AE113:AF113"/>
    <mergeCell ref="AE114:AF114"/>
    <mergeCell ref="AE115:AF115"/>
    <mergeCell ref="AE117:AF117"/>
    <mergeCell ref="U72:V72"/>
    <mergeCell ref="Z72:AB72"/>
    <mergeCell ref="AH72:AI72"/>
    <mergeCell ref="AM72:AO72"/>
    <mergeCell ref="B75:P75"/>
    <mergeCell ref="S75:AQ75"/>
    <mergeCell ref="U70:V70"/>
    <mergeCell ref="AH70:AI70"/>
    <mergeCell ref="AM70:AO70"/>
    <mergeCell ref="U71:V71"/>
    <mergeCell ref="AH71:AI71"/>
    <mergeCell ref="AM71:AO71"/>
    <mergeCell ref="E14:F14"/>
    <mergeCell ref="X67:Z67"/>
    <mergeCell ref="AK67:AM67"/>
    <mergeCell ref="U68:V68"/>
    <mergeCell ref="AH68:AI68"/>
    <mergeCell ref="U69:V69"/>
    <mergeCell ref="Z69:AB69"/>
    <mergeCell ref="AH69:AI69"/>
    <mergeCell ref="AM69:AO69"/>
    <mergeCell ref="AE6:AF6"/>
    <mergeCell ref="AE7:AF7"/>
    <mergeCell ref="AE8:AF8"/>
    <mergeCell ref="AE9:AF9"/>
    <mergeCell ref="AE10:AF10"/>
    <mergeCell ref="AE11:AF11"/>
    <mergeCell ref="AE5:AF5"/>
    <mergeCell ref="B1:P1"/>
    <mergeCell ref="G2:M2"/>
    <mergeCell ref="AE2:AF2"/>
    <mergeCell ref="AE3:AF3"/>
    <mergeCell ref="AE4:AF4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0CA9-ABE6-4F43-8237-00ED4D364DAC}">
  <dimension ref="A1:AR147"/>
  <sheetViews>
    <sheetView topLeftCell="B4" zoomScale="69" zoomScaleNormal="69" zoomScaleSheetLayoutView="78" workbookViewId="0">
      <selection activeCell="C2" sqref="C2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3" width="9.7109375" style="44" customWidth="1"/>
    <col min="14" max="15" width="10.7109375" style="44" customWidth="1"/>
    <col min="16" max="16" width="18.7109375" style="44" customWidth="1"/>
    <col min="17" max="18" width="2.7109375" style="44" customWidth="1"/>
    <col min="19" max="19" width="5.85546875" style="44" customWidth="1"/>
    <col min="20" max="23" width="6" style="44" customWidth="1"/>
    <col min="24" max="24" width="4.7109375" style="44" customWidth="1"/>
    <col min="25" max="25" width="10.7109375" style="44" customWidth="1"/>
    <col min="26" max="30" width="5.85546875" style="44" customWidth="1"/>
    <col min="31" max="31" width="5.28515625" style="44" customWidth="1"/>
    <col min="32" max="32" width="5.85546875" style="44" customWidth="1"/>
    <col min="33" max="36" width="6" style="44" customWidth="1"/>
    <col min="37" max="37" width="4.7109375" style="44" customWidth="1"/>
    <col min="38" max="38" width="10.7109375" style="44" customWidth="1"/>
    <col min="39" max="43" width="5.85546875" style="44" customWidth="1"/>
    <col min="44" max="44" width="2.7109375" style="44" customWidth="1"/>
    <col min="45" max="16384" width="9.140625" style="44"/>
  </cols>
  <sheetData>
    <row r="1" spans="1:44" ht="24" customHeight="1" x14ac:dyDescent="0.3">
      <c r="A1" s="45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5"/>
      <c r="R1" s="45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55"/>
      <c r="AN1" s="46"/>
      <c r="AO1" s="46"/>
      <c r="AP1" s="46"/>
      <c r="AQ1" s="46"/>
      <c r="AR1" s="45"/>
    </row>
    <row r="2" spans="1:44" ht="18.600000000000001" customHeight="1" thickBot="1" x14ac:dyDescent="0.35">
      <c r="A2" s="46"/>
      <c r="B2" s="60" t="s">
        <v>146</v>
      </c>
      <c r="C2" s="60">
        <v>6</v>
      </c>
      <c r="D2" s="59"/>
      <c r="E2" s="59"/>
      <c r="F2" s="59"/>
      <c r="G2" s="431" t="s">
        <v>209</v>
      </c>
      <c r="H2" s="431"/>
      <c r="I2" s="431"/>
      <c r="J2" s="431"/>
      <c r="K2" s="431"/>
      <c r="L2" s="431"/>
      <c r="M2" s="431"/>
      <c r="N2" s="59"/>
      <c r="O2" s="59"/>
      <c r="P2" s="59"/>
      <c r="Q2" s="46"/>
      <c r="R2" s="46"/>
      <c r="S2" s="111" t="s">
        <v>310</v>
      </c>
      <c r="T2" s="25" t="s">
        <v>1</v>
      </c>
      <c r="U2" s="25"/>
      <c r="V2" s="25"/>
      <c r="W2" s="25"/>
      <c r="X2" s="25"/>
      <c r="Y2" s="25" t="s">
        <v>2</v>
      </c>
      <c r="Z2" s="25"/>
      <c r="AA2" s="111" t="s">
        <v>4</v>
      </c>
      <c r="AB2" s="111" t="s">
        <v>8</v>
      </c>
      <c r="AC2" s="111" t="s">
        <v>9</v>
      </c>
      <c r="AD2" s="111" t="s">
        <v>10</v>
      </c>
      <c r="AE2" s="423" t="s">
        <v>129</v>
      </c>
      <c r="AF2" s="423"/>
      <c r="AG2" s="111" t="s">
        <v>3</v>
      </c>
      <c r="AH2" s="111" t="s">
        <v>130</v>
      </c>
      <c r="AI2" s="111" t="s">
        <v>5</v>
      </c>
      <c r="AJ2" s="111" t="s">
        <v>7</v>
      </c>
      <c r="AK2" s="111" t="s">
        <v>6</v>
      </c>
      <c r="AL2" s="111" t="s">
        <v>131</v>
      </c>
      <c r="AM2" s="41"/>
      <c r="AN2" s="42"/>
      <c r="AO2" s="42"/>
      <c r="AP2" s="43"/>
      <c r="AQ2" s="43"/>
      <c r="AR2" s="45"/>
    </row>
    <row r="3" spans="1:44" ht="18.75" thickBot="1" x14ac:dyDescent="0.3">
      <c r="A3" s="46"/>
      <c r="B3" s="14" t="s">
        <v>151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16" t="str">
        <f>"Week "&amp;TEXT(C2-1,"##")</f>
        <v>Week 5</v>
      </c>
      <c r="Q3" s="46"/>
      <c r="R3" s="46"/>
      <c r="S3" s="94">
        <v>7.5</v>
      </c>
      <c r="T3" s="106" t="s">
        <v>180</v>
      </c>
      <c r="U3" s="107"/>
      <c r="V3" s="106"/>
      <c r="W3" s="106"/>
      <c r="X3" s="108"/>
      <c r="Y3" s="106" t="s">
        <v>173</v>
      </c>
      <c r="Z3" s="58"/>
      <c r="AA3" s="58">
        <v>5</v>
      </c>
      <c r="AB3" s="58">
        <v>3</v>
      </c>
      <c r="AC3" s="58">
        <v>1</v>
      </c>
      <c r="AD3" s="58">
        <v>1</v>
      </c>
      <c r="AE3" s="413">
        <f t="shared" ref="AE3:AE10" si="0">+(AB3*2+AD3)/(2*AA3)</f>
        <v>0.7</v>
      </c>
      <c r="AF3" s="413"/>
      <c r="AG3" s="58">
        <v>0</v>
      </c>
      <c r="AH3" s="58">
        <v>1</v>
      </c>
      <c r="AI3" s="58">
        <v>9</v>
      </c>
      <c r="AJ3" s="58">
        <v>0</v>
      </c>
      <c r="AK3" s="58">
        <v>1</v>
      </c>
      <c r="AL3" s="79">
        <f t="shared" ref="AL3:AL10" si="1">+AI3/AA3</f>
        <v>1.8</v>
      </c>
      <c r="AM3" s="18"/>
      <c r="AN3" s="18"/>
      <c r="AQ3" s="43"/>
      <c r="AR3" s="45"/>
    </row>
    <row r="4" spans="1:44" ht="18" x14ac:dyDescent="0.25">
      <c r="A4" s="46"/>
      <c r="B4" s="19">
        <v>5</v>
      </c>
      <c r="C4" s="20" t="s">
        <v>173</v>
      </c>
      <c r="D4" s="42"/>
      <c r="E4" s="20"/>
      <c r="F4" s="42"/>
      <c r="G4" s="19">
        <v>4</v>
      </c>
      <c r="H4" s="19">
        <v>1</v>
      </c>
      <c r="I4" s="19">
        <v>1</v>
      </c>
      <c r="J4" s="19">
        <f t="shared" ref="J4:J11" si="2">2*G4+I4</f>
        <v>9</v>
      </c>
      <c r="K4" s="91">
        <f t="shared" ref="K4:K11" si="3">+J4/((G4+H4+I4)*2)</f>
        <v>0.75</v>
      </c>
      <c r="L4" s="19">
        <f>+$AN$26</f>
        <v>20</v>
      </c>
      <c r="M4" s="19">
        <v>10</v>
      </c>
      <c r="N4" s="19">
        <f>+$AO$26</f>
        <v>33</v>
      </c>
      <c r="O4" s="19">
        <f>+$AQ$26</f>
        <v>8</v>
      </c>
      <c r="P4" s="19">
        <v>1</v>
      </c>
      <c r="Q4" s="51"/>
      <c r="R4" s="46"/>
      <c r="S4" s="94">
        <v>7.5</v>
      </c>
      <c r="T4" s="106" t="s">
        <v>16</v>
      </c>
      <c r="U4" s="107"/>
      <c r="V4" s="106"/>
      <c r="W4" s="106"/>
      <c r="X4" s="108"/>
      <c r="Y4" s="106" t="s">
        <v>17</v>
      </c>
      <c r="Z4" s="58"/>
      <c r="AA4" s="58">
        <v>6</v>
      </c>
      <c r="AB4" s="58">
        <v>3</v>
      </c>
      <c r="AC4" s="58">
        <v>2</v>
      </c>
      <c r="AD4" s="58">
        <v>1</v>
      </c>
      <c r="AE4" s="411">
        <f t="shared" si="0"/>
        <v>0.58333333333333337</v>
      </c>
      <c r="AF4" s="411"/>
      <c r="AG4" s="58">
        <v>0</v>
      </c>
      <c r="AH4" s="58">
        <v>0</v>
      </c>
      <c r="AI4" s="58">
        <v>12</v>
      </c>
      <c r="AJ4" s="58">
        <v>0</v>
      </c>
      <c r="AK4" s="58">
        <v>1</v>
      </c>
      <c r="AL4" s="79">
        <f t="shared" si="1"/>
        <v>2</v>
      </c>
      <c r="AM4" s="18"/>
      <c r="AN4" s="18"/>
      <c r="AQ4" s="43"/>
      <c r="AR4" s="45"/>
    </row>
    <row r="5" spans="1:44" ht="18" x14ac:dyDescent="0.25">
      <c r="A5" s="46"/>
      <c r="B5" s="19">
        <v>3</v>
      </c>
      <c r="C5" s="20" t="s">
        <v>53</v>
      </c>
      <c r="D5" s="42"/>
      <c r="E5" s="20"/>
      <c r="F5" s="42"/>
      <c r="G5" s="19">
        <v>4</v>
      </c>
      <c r="H5" s="19">
        <v>2</v>
      </c>
      <c r="I5" s="19">
        <v>0</v>
      </c>
      <c r="J5" s="19">
        <f t="shared" si="2"/>
        <v>8</v>
      </c>
      <c r="K5" s="91">
        <f t="shared" si="3"/>
        <v>0.66666666666666663</v>
      </c>
      <c r="L5" s="19">
        <f>+$AA$50</f>
        <v>19</v>
      </c>
      <c r="M5" s="19">
        <v>14</v>
      </c>
      <c r="N5" s="19">
        <f>+$AB$50</f>
        <v>32</v>
      </c>
      <c r="O5" s="19">
        <f>+$AD$50</f>
        <v>10</v>
      </c>
      <c r="P5" s="19">
        <v>3</v>
      </c>
      <c r="Q5" s="51"/>
      <c r="R5" s="46"/>
      <c r="S5" s="94">
        <v>7</v>
      </c>
      <c r="T5" s="106" t="s">
        <v>24</v>
      </c>
      <c r="U5" s="107"/>
      <c r="V5" s="106"/>
      <c r="W5" s="106"/>
      <c r="X5" s="108"/>
      <c r="Y5" s="106" t="s">
        <v>25</v>
      </c>
      <c r="Z5" s="58"/>
      <c r="AA5" s="58">
        <v>6</v>
      </c>
      <c r="AB5" s="58">
        <v>4</v>
      </c>
      <c r="AC5" s="58">
        <v>2</v>
      </c>
      <c r="AD5" s="58">
        <v>0</v>
      </c>
      <c r="AE5" s="411">
        <f t="shared" si="0"/>
        <v>0.66666666666666663</v>
      </c>
      <c r="AF5" s="411"/>
      <c r="AG5" s="58">
        <v>0</v>
      </c>
      <c r="AH5" s="58">
        <v>0</v>
      </c>
      <c r="AI5" s="58">
        <v>13</v>
      </c>
      <c r="AJ5" s="58">
        <v>1</v>
      </c>
      <c r="AK5" s="58">
        <v>1</v>
      </c>
      <c r="AL5" s="79">
        <f t="shared" si="1"/>
        <v>2.1666666666666665</v>
      </c>
      <c r="AM5" s="18"/>
      <c r="AN5" s="18"/>
      <c r="AQ5" s="43"/>
      <c r="AR5" s="45"/>
    </row>
    <row r="6" spans="1:44" ht="18" x14ac:dyDescent="0.25">
      <c r="A6" s="46"/>
      <c r="B6" s="19">
        <v>7</v>
      </c>
      <c r="C6" s="20" t="s">
        <v>86</v>
      </c>
      <c r="D6" s="42"/>
      <c r="E6" s="20"/>
      <c r="F6" s="42"/>
      <c r="G6" s="19">
        <v>3</v>
      </c>
      <c r="H6" s="19">
        <v>2</v>
      </c>
      <c r="I6" s="19">
        <v>1</v>
      </c>
      <c r="J6" s="19">
        <f t="shared" si="2"/>
        <v>7</v>
      </c>
      <c r="K6" s="91">
        <f t="shared" si="3"/>
        <v>0.58333333333333337</v>
      </c>
      <c r="L6" s="19">
        <f>+$AN$50</f>
        <v>13</v>
      </c>
      <c r="M6" s="19">
        <v>12</v>
      </c>
      <c r="N6" s="19">
        <f>+$AO$50</f>
        <v>22</v>
      </c>
      <c r="O6" s="19">
        <f>+$AQ$50</f>
        <v>6</v>
      </c>
      <c r="P6" s="19">
        <v>1</v>
      </c>
      <c r="Q6" s="51"/>
      <c r="R6" s="46"/>
      <c r="S6" s="94">
        <v>8</v>
      </c>
      <c r="T6" s="106" t="s">
        <v>126</v>
      </c>
      <c r="U6" s="107"/>
      <c r="V6" s="106"/>
      <c r="W6" s="106"/>
      <c r="X6" s="108"/>
      <c r="Y6" s="106" t="s">
        <v>21</v>
      </c>
      <c r="Z6" s="58"/>
      <c r="AA6" s="58">
        <v>6</v>
      </c>
      <c r="AB6" s="58">
        <v>3</v>
      </c>
      <c r="AC6" s="58">
        <v>3</v>
      </c>
      <c r="AD6" s="58">
        <v>0</v>
      </c>
      <c r="AE6" s="411">
        <f t="shared" si="0"/>
        <v>0.5</v>
      </c>
      <c r="AF6" s="411"/>
      <c r="AG6" s="58">
        <v>0</v>
      </c>
      <c r="AH6" s="58">
        <v>0</v>
      </c>
      <c r="AI6" s="58">
        <v>14</v>
      </c>
      <c r="AJ6" s="58">
        <v>0</v>
      </c>
      <c r="AK6" s="58">
        <v>0</v>
      </c>
      <c r="AL6" s="79">
        <f t="shared" si="1"/>
        <v>2.3333333333333335</v>
      </c>
      <c r="AM6" s="18"/>
      <c r="AN6" s="18"/>
      <c r="AQ6" s="43"/>
      <c r="AR6" s="45"/>
    </row>
    <row r="7" spans="1:44" ht="18" x14ac:dyDescent="0.25">
      <c r="A7" s="46"/>
      <c r="B7" s="19">
        <v>8</v>
      </c>
      <c r="C7" s="20" t="s">
        <v>23</v>
      </c>
      <c r="D7" s="42"/>
      <c r="E7" s="42"/>
      <c r="F7" s="42"/>
      <c r="G7" s="19">
        <v>3</v>
      </c>
      <c r="H7" s="19">
        <v>2</v>
      </c>
      <c r="I7" s="19">
        <v>1</v>
      </c>
      <c r="J7" s="19">
        <f t="shared" si="2"/>
        <v>7</v>
      </c>
      <c r="K7" s="91">
        <f t="shared" si="3"/>
        <v>0.58333333333333337</v>
      </c>
      <c r="L7" s="19">
        <f>+$AN$62</f>
        <v>17</v>
      </c>
      <c r="M7" s="19">
        <v>14</v>
      </c>
      <c r="N7" s="19">
        <f>+$AO$62</f>
        <v>25</v>
      </c>
      <c r="O7" s="19">
        <f>+$AQ$62</f>
        <v>6</v>
      </c>
      <c r="P7" s="19">
        <v>4</v>
      </c>
      <c r="Q7" s="51"/>
      <c r="R7" s="46"/>
      <c r="S7" s="94">
        <v>7.5</v>
      </c>
      <c r="T7" s="106" t="s">
        <v>149</v>
      </c>
      <c r="U7" s="107"/>
      <c r="V7" s="106"/>
      <c r="W7" s="106"/>
      <c r="X7" s="108"/>
      <c r="Y7" s="106" t="s">
        <v>23</v>
      </c>
      <c r="Z7" s="58"/>
      <c r="AA7" s="58">
        <v>5</v>
      </c>
      <c r="AB7" s="58">
        <v>2</v>
      </c>
      <c r="AC7" s="58">
        <v>2</v>
      </c>
      <c r="AD7" s="58">
        <v>1</v>
      </c>
      <c r="AE7" s="411">
        <f t="shared" si="0"/>
        <v>0.5</v>
      </c>
      <c r="AF7" s="411"/>
      <c r="AG7" s="58">
        <v>0</v>
      </c>
      <c r="AH7" s="58">
        <v>0</v>
      </c>
      <c r="AI7" s="58">
        <v>13</v>
      </c>
      <c r="AJ7" s="58">
        <v>0</v>
      </c>
      <c r="AK7" s="58">
        <v>0</v>
      </c>
      <c r="AL7" s="79">
        <f t="shared" si="1"/>
        <v>2.6</v>
      </c>
      <c r="AM7" s="18"/>
      <c r="AN7" s="18"/>
      <c r="AQ7" s="43"/>
      <c r="AR7" s="45"/>
    </row>
    <row r="8" spans="1:44" ht="18" x14ac:dyDescent="0.25">
      <c r="A8" s="46"/>
      <c r="B8" s="19">
        <v>4</v>
      </c>
      <c r="C8" s="20" t="s">
        <v>21</v>
      </c>
      <c r="D8" s="42"/>
      <c r="E8" s="20"/>
      <c r="F8" s="42"/>
      <c r="G8" s="19">
        <v>3</v>
      </c>
      <c r="H8" s="19">
        <v>3</v>
      </c>
      <c r="I8" s="19">
        <v>0</v>
      </c>
      <c r="J8" s="19">
        <f t="shared" si="2"/>
        <v>6</v>
      </c>
      <c r="K8" s="91">
        <f t="shared" si="3"/>
        <v>0.5</v>
      </c>
      <c r="L8" s="19">
        <f>+$AA$62</f>
        <v>8</v>
      </c>
      <c r="M8" s="19">
        <v>14</v>
      </c>
      <c r="N8" s="19">
        <f>+$AB$62</f>
        <v>10</v>
      </c>
      <c r="O8" s="19">
        <f>+$AD$62</f>
        <v>8</v>
      </c>
      <c r="P8" s="19">
        <v>6</v>
      </c>
      <c r="Q8" s="51"/>
      <c r="R8" s="46"/>
      <c r="S8" s="94">
        <v>8</v>
      </c>
      <c r="T8" s="106" t="s">
        <v>18</v>
      </c>
      <c r="U8" s="107"/>
      <c r="V8" s="106"/>
      <c r="W8" s="106"/>
      <c r="X8" s="108"/>
      <c r="Y8" s="106" t="s">
        <v>177</v>
      </c>
      <c r="Z8" s="58"/>
      <c r="AA8" s="58">
        <v>6</v>
      </c>
      <c r="AB8" s="58">
        <v>1</v>
      </c>
      <c r="AC8" s="58">
        <v>3</v>
      </c>
      <c r="AD8" s="58">
        <v>2</v>
      </c>
      <c r="AE8" s="411">
        <f t="shared" si="0"/>
        <v>0.33333333333333331</v>
      </c>
      <c r="AF8" s="411"/>
      <c r="AG8" s="58">
        <v>0</v>
      </c>
      <c r="AH8" s="58">
        <v>0</v>
      </c>
      <c r="AI8" s="58">
        <v>16</v>
      </c>
      <c r="AJ8" s="58">
        <v>1</v>
      </c>
      <c r="AK8" s="58">
        <v>0</v>
      </c>
      <c r="AL8" s="79">
        <f t="shared" si="1"/>
        <v>2.6666666666666665</v>
      </c>
      <c r="AM8" s="18"/>
      <c r="AN8" s="18"/>
      <c r="AQ8" s="43"/>
      <c r="AR8" s="45"/>
    </row>
    <row r="9" spans="1:44" ht="18" x14ac:dyDescent="0.25">
      <c r="A9" s="46"/>
      <c r="B9" s="19">
        <v>6</v>
      </c>
      <c r="C9" s="20" t="s">
        <v>15</v>
      </c>
      <c r="D9" s="42"/>
      <c r="E9" s="20"/>
      <c r="F9" s="42"/>
      <c r="G9" s="19">
        <v>1</v>
      </c>
      <c r="H9" s="19">
        <v>2</v>
      </c>
      <c r="I9" s="19">
        <v>3</v>
      </c>
      <c r="J9" s="19">
        <f t="shared" si="2"/>
        <v>5</v>
      </c>
      <c r="K9" s="91">
        <f t="shared" si="3"/>
        <v>0.41666666666666669</v>
      </c>
      <c r="L9" s="19">
        <f>+$AN$38</f>
        <v>20</v>
      </c>
      <c r="M9" s="19">
        <v>18</v>
      </c>
      <c r="N9" s="19">
        <f>+$AO$38</f>
        <v>27</v>
      </c>
      <c r="O9" s="19">
        <f>+$AQ$38</f>
        <v>6</v>
      </c>
      <c r="P9" s="19">
        <v>5</v>
      </c>
      <c r="Q9" s="51"/>
      <c r="R9" s="46"/>
      <c r="S9" s="94">
        <v>7</v>
      </c>
      <c r="T9" s="106" t="s">
        <v>22</v>
      </c>
      <c r="U9" s="107"/>
      <c r="V9" s="106"/>
      <c r="W9" s="106"/>
      <c r="X9" s="108"/>
      <c r="Y9" s="106" t="s">
        <v>15</v>
      </c>
      <c r="Z9" s="58"/>
      <c r="AA9" s="58">
        <v>5</v>
      </c>
      <c r="AB9" s="58">
        <v>1</v>
      </c>
      <c r="AC9" s="58">
        <v>2</v>
      </c>
      <c r="AD9" s="58">
        <v>2</v>
      </c>
      <c r="AE9" s="411">
        <f t="shared" si="0"/>
        <v>0.4</v>
      </c>
      <c r="AF9" s="411"/>
      <c r="AG9" s="58">
        <v>0</v>
      </c>
      <c r="AH9" s="58">
        <v>1</v>
      </c>
      <c r="AI9" s="58">
        <v>15</v>
      </c>
      <c r="AJ9" s="58">
        <v>0</v>
      </c>
      <c r="AK9" s="58">
        <v>0</v>
      </c>
      <c r="AL9" s="79">
        <f t="shared" si="1"/>
        <v>3</v>
      </c>
      <c r="AM9" s="18"/>
      <c r="AN9" s="18"/>
      <c r="AQ9" s="43"/>
      <c r="AR9" s="45"/>
    </row>
    <row r="10" spans="1:44" ht="18" x14ac:dyDescent="0.25">
      <c r="A10" s="51"/>
      <c r="B10" s="19">
        <v>2</v>
      </c>
      <c r="C10" s="20" t="s">
        <v>172</v>
      </c>
      <c r="D10" s="42"/>
      <c r="E10" s="42"/>
      <c r="F10" s="42"/>
      <c r="G10" s="19">
        <v>1</v>
      </c>
      <c r="H10" s="19">
        <v>3</v>
      </c>
      <c r="I10" s="19">
        <v>2</v>
      </c>
      <c r="J10" s="19">
        <f t="shared" si="2"/>
        <v>4</v>
      </c>
      <c r="K10" s="91">
        <f t="shared" si="3"/>
        <v>0.33333333333333331</v>
      </c>
      <c r="L10" s="19">
        <f>+$AA$38</f>
        <v>13</v>
      </c>
      <c r="M10" s="19">
        <v>17</v>
      </c>
      <c r="N10" s="19">
        <f>+$AB$38</f>
        <v>20</v>
      </c>
      <c r="O10" s="19">
        <f>+$AD$38</f>
        <v>2</v>
      </c>
      <c r="P10" s="19">
        <v>7</v>
      </c>
      <c r="Q10" s="51"/>
      <c r="R10" s="51"/>
      <c r="S10" s="94">
        <v>7.5</v>
      </c>
      <c r="T10" s="106" t="s">
        <v>127</v>
      </c>
      <c r="U10" s="107"/>
      <c r="V10" s="106"/>
      <c r="W10" s="106"/>
      <c r="X10" s="108"/>
      <c r="Y10" s="106" t="s">
        <v>19</v>
      </c>
      <c r="Z10" s="58"/>
      <c r="AA10" s="58">
        <v>6</v>
      </c>
      <c r="AB10" s="58">
        <v>0</v>
      </c>
      <c r="AC10" s="58">
        <v>4</v>
      </c>
      <c r="AD10" s="58">
        <v>2</v>
      </c>
      <c r="AE10" s="411">
        <f t="shared" si="0"/>
        <v>0.16666666666666666</v>
      </c>
      <c r="AF10" s="411"/>
      <c r="AG10" s="58">
        <v>0</v>
      </c>
      <c r="AH10" s="58">
        <v>1</v>
      </c>
      <c r="AI10" s="58">
        <v>23</v>
      </c>
      <c r="AJ10" s="58">
        <v>1</v>
      </c>
      <c r="AK10" s="58">
        <v>0</v>
      </c>
      <c r="AL10" s="79">
        <f t="shared" si="1"/>
        <v>3.8333333333333335</v>
      </c>
      <c r="AM10" s="18"/>
      <c r="AN10" s="18"/>
      <c r="AQ10" s="43"/>
      <c r="AR10" s="45"/>
    </row>
    <row r="11" spans="1:44" ht="18.75" thickBot="1" x14ac:dyDescent="0.3">
      <c r="A11" s="51"/>
      <c r="B11" s="19">
        <v>1</v>
      </c>
      <c r="C11" s="20" t="s">
        <v>51</v>
      </c>
      <c r="D11" s="42"/>
      <c r="E11" s="42"/>
      <c r="F11" s="42"/>
      <c r="G11" s="19">
        <v>0</v>
      </c>
      <c r="H11" s="19">
        <v>4</v>
      </c>
      <c r="I11" s="19">
        <v>2</v>
      </c>
      <c r="J11" s="19">
        <f t="shared" si="2"/>
        <v>2</v>
      </c>
      <c r="K11" s="91">
        <f t="shared" si="3"/>
        <v>0.16666666666666666</v>
      </c>
      <c r="L11" s="19">
        <f>+$AA$26</f>
        <v>13</v>
      </c>
      <c r="M11" s="19">
        <v>24</v>
      </c>
      <c r="N11" s="19">
        <f>+$AB$26</f>
        <v>15</v>
      </c>
      <c r="O11" s="19">
        <f>+$AD$26</f>
        <v>2</v>
      </c>
      <c r="P11" s="19">
        <v>8</v>
      </c>
      <c r="Q11" s="51"/>
      <c r="R11" s="51"/>
      <c r="S11" s="72"/>
      <c r="T11" s="41" t="s">
        <v>26</v>
      </c>
      <c r="V11" s="41"/>
      <c r="W11" s="41"/>
      <c r="X11" s="42"/>
      <c r="Y11" s="41"/>
      <c r="Z11" s="43"/>
      <c r="AA11" s="43">
        <f>+AA117</f>
        <v>3</v>
      </c>
      <c r="AB11" s="43">
        <f>+AB117</f>
        <v>2</v>
      </c>
      <c r="AC11" s="43">
        <f>+AC117</f>
        <v>0</v>
      </c>
      <c r="AD11" s="43">
        <f>+AD117</f>
        <v>1</v>
      </c>
      <c r="AE11" s="411">
        <f>+AE117</f>
        <v>0.83333333333333337</v>
      </c>
      <c r="AF11" s="411"/>
      <c r="AG11" s="43">
        <f t="shared" ref="AG11:AL11" si="4">+AG117</f>
        <v>0</v>
      </c>
      <c r="AH11" s="43">
        <f t="shared" si="4"/>
        <v>0</v>
      </c>
      <c r="AI11" s="43">
        <f t="shared" si="4"/>
        <v>5</v>
      </c>
      <c r="AJ11" s="43">
        <f t="shared" si="4"/>
        <v>0</v>
      </c>
      <c r="AK11" s="43">
        <f t="shared" si="4"/>
        <v>0</v>
      </c>
      <c r="AL11" s="57">
        <f t="shared" si="4"/>
        <v>1.6666666666666667</v>
      </c>
      <c r="AM11" s="41"/>
      <c r="AN11" s="42"/>
      <c r="AQ11" s="42"/>
      <c r="AR11" s="45"/>
    </row>
    <row r="12" spans="1:44" ht="18" x14ac:dyDescent="0.25">
      <c r="A12" s="51"/>
      <c r="B12" s="21"/>
      <c r="C12" s="21"/>
      <c r="D12" s="21"/>
      <c r="E12" s="22"/>
      <c r="F12" s="21"/>
      <c r="G12" s="23">
        <f>SUM(G4:G11)</f>
        <v>19</v>
      </c>
      <c r="H12" s="23">
        <f>SUM(H4:H11)</f>
        <v>19</v>
      </c>
      <c r="I12" s="23">
        <f>SUM(I4:I11)</f>
        <v>10</v>
      </c>
      <c r="J12" s="23"/>
      <c r="K12" s="23"/>
      <c r="L12" s="23">
        <f>SUM(L4:L11)</f>
        <v>123</v>
      </c>
      <c r="M12" s="23">
        <f>SUM(M4:M11)</f>
        <v>123</v>
      </c>
      <c r="N12" s="23">
        <f>SUM(N4:N11)</f>
        <v>184</v>
      </c>
      <c r="O12" s="23">
        <f>SUM(O4:O11)</f>
        <v>48</v>
      </c>
      <c r="P12" s="23"/>
      <c r="Q12" s="51"/>
      <c r="R12" s="51"/>
      <c r="S12" s="84"/>
      <c r="T12" s="84"/>
      <c r="U12" s="83" t="s">
        <v>27</v>
      </c>
      <c r="V12" s="84"/>
      <c r="W12" s="84"/>
      <c r="X12" s="84"/>
      <c r="Y12" s="83"/>
      <c r="Z12" s="68"/>
      <c r="AA12" s="68">
        <f t="shared" ref="AA12:AD12" si="5">SUM(AA3:AA11)</f>
        <v>48</v>
      </c>
      <c r="AB12" s="68">
        <f t="shared" si="5"/>
        <v>19</v>
      </c>
      <c r="AC12" s="68">
        <f t="shared" si="5"/>
        <v>19</v>
      </c>
      <c r="AD12" s="68">
        <f t="shared" si="5"/>
        <v>10</v>
      </c>
      <c r="AE12" s="68"/>
      <c r="AF12" s="68"/>
      <c r="AG12" s="68">
        <f t="shared" ref="AG12:AK12" si="6">SUM(AG3:AG11)</f>
        <v>0</v>
      </c>
      <c r="AH12" s="68">
        <f t="shared" si="6"/>
        <v>3</v>
      </c>
      <c r="AI12" s="68">
        <f t="shared" si="6"/>
        <v>120</v>
      </c>
      <c r="AJ12" s="68">
        <f t="shared" si="6"/>
        <v>3</v>
      </c>
      <c r="AK12" s="68">
        <f t="shared" si="6"/>
        <v>3</v>
      </c>
      <c r="AL12" s="85">
        <f>+AI12/AA12</f>
        <v>2.5</v>
      </c>
      <c r="AM12" s="18"/>
      <c r="AN12" s="18"/>
      <c r="AQ12" s="18"/>
      <c r="AR12" s="45"/>
    </row>
    <row r="13" spans="1:44" ht="15.75" x14ac:dyDescent="0.25">
      <c r="A13" s="54"/>
      <c r="B13" s="1"/>
      <c r="C13" s="1"/>
      <c r="D13" s="1"/>
      <c r="P13" s="1"/>
      <c r="Q13" s="54"/>
      <c r="R13" s="54"/>
      <c r="AR13" s="45"/>
    </row>
    <row r="14" spans="1:44" ht="15.95" customHeight="1" thickBot="1" x14ac:dyDescent="0.3">
      <c r="A14" s="54"/>
      <c r="B14" s="62" t="str">
        <f>"Summary for Week "&amp;TEXT(C2,"##")&amp;":"</f>
        <v>Summary for Week 6:</v>
      </c>
      <c r="C14" s="2"/>
      <c r="D14" s="2"/>
      <c r="E14" s="424">
        <v>44130</v>
      </c>
      <c r="F14" s="424"/>
      <c r="G14" s="8" t="s">
        <v>128</v>
      </c>
      <c r="H14" s="8" t="s">
        <v>33</v>
      </c>
      <c r="I14" s="8" t="s">
        <v>170</v>
      </c>
      <c r="J14" s="3"/>
      <c r="K14" s="3"/>
      <c r="L14" s="8" t="s">
        <v>169</v>
      </c>
      <c r="M14" s="3"/>
      <c r="N14" s="3"/>
      <c r="O14" s="3"/>
      <c r="P14" s="3"/>
      <c r="Q14" s="54"/>
      <c r="R14" s="54"/>
      <c r="S14" s="43" t="s">
        <v>310</v>
      </c>
      <c r="T14" s="41" t="s">
        <v>152</v>
      </c>
      <c r="U14" s="41"/>
      <c r="V14" s="41"/>
      <c r="W14" s="41"/>
      <c r="X14" s="41" t="s">
        <v>311</v>
      </c>
      <c r="Y14" s="25" t="s">
        <v>29</v>
      </c>
      <c r="Z14" s="43" t="s">
        <v>4</v>
      </c>
      <c r="AA14" s="43" t="s">
        <v>30</v>
      </c>
      <c r="AB14" s="43" t="s">
        <v>31</v>
      </c>
      <c r="AC14" s="43" t="s">
        <v>32</v>
      </c>
      <c r="AD14" s="43" t="s">
        <v>3</v>
      </c>
      <c r="AE14" s="42"/>
      <c r="AF14" s="43" t="s">
        <v>310</v>
      </c>
      <c r="AG14" s="41" t="s">
        <v>152</v>
      </c>
      <c r="AH14" s="41"/>
      <c r="AI14" s="41"/>
      <c r="AJ14" s="41"/>
      <c r="AK14" s="41" t="s">
        <v>311</v>
      </c>
      <c r="AL14" s="25" t="s">
        <v>29</v>
      </c>
      <c r="AM14" s="43" t="s">
        <v>4</v>
      </c>
      <c r="AN14" s="43" t="s">
        <v>30</v>
      </c>
      <c r="AO14" s="43" t="s">
        <v>31</v>
      </c>
      <c r="AP14" s="43" t="s">
        <v>32</v>
      </c>
      <c r="AQ14" s="43" t="s">
        <v>3</v>
      </c>
      <c r="AR14" s="45"/>
    </row>
    <row r="15" spans="1:44" ht="15.95" customHeight="1" x14ac:dyDescent="0.25">
      <c r="A15" s="54"/>
      <c r="B15" s="50" t="s">
        <v>56</v>
      </c>
      <c r="C15" s="20" t="s">
        <v>182</v>
      </c>
      <c r="D15" s="42"/>
      <c r="E15" s="41"/>
      <c r="F15" s="41"/>
      <c r="G15" s="19">
        <v>1</v>
      </c>
      <c r="H15" s="43">
        <v>2</v>
      </c>
      <c r="I15" s="41" t="s">
        <v>161</v>
      </c>
      <c r="J15" s="41"/>
      <c r="K15" s="41"/>
      <c r="L15" s="41" t="s">
        <v>348</v>
      </c>
      <c r="M15" s="41"/>
      <c r="N15" s="41"/>
      <c r="O15" s="41"/>
      <c r="P15" s="41"/>
      <c r="Q15" s="54"/>
      <c r="R15" s="54"/>
      <c r="S15" s="28" t="s">
        <v>51</v>
      </c>
      <c r="T15" s="28"/>
      <c r="U15" s="28"/>
      <c r="V15" s="28"/>
      <c r="W15" s="28"/>
      <c r="X15" s="30" t="s">
        <v>52</v>
      </c>
      <c r="Z15" s="31">
        <v>5</v>
      </c>
      <c r="AA15" s="31">
        <v>3</v>
      </c>
      <c r="AB15" s="31">
        <v>0</v>
      </c>
      <c r="AC15" s="68">
        <f t="shared" ref="AC15:AC25" si="7">+AA15+AB15</f>
        <v>3</v>
      </c>
      <c r="AD15" s="31">
        <v>0</v>
      </c>
      <c r="AE15" s="27"/>
      <c r="AF15" s="28" t="s">
        <v>173</v>
      </c>
      <c r="AG15" s="28"/>
      <c r="AH15" s="28"/>
      <c r="AI15" s="28"/>
      <c r="AJ15" s="29"/>
      <c r="AK15" s="30" t="s">
        <v>178</v>
      </c>
      <c r="AM15" s="31">
        <v>3</v>
      </c>
      <c r="AN15" s="31">
        <v>1</v>
      </c>
      <c r="AO15" s="31">
        <v>0</v>
      </c>
      <c r="AP15" s="68">
        <f t="shared" ref="AP15:AP25" si="8">+AN15+AO15</f>
        <v>1</v>
      </c>
      <c r="AQ15" s="31">
        <v>2</v>
      </c>
      <c r="AR15" s="45"/>
    </row>
    <row r="16" spans="1:44" ht="15.95" customHeight="1" x14ac:dyDescent="0.25">
      <c r="A16" s="54"/>
      <c r="B16" s="43" t="s">
        <v>36</v>
      </c>
      <c r="C16" s="41"/>
      <c r="D16" s="65" t="s">
        <v>190</v>
      </c>
      <c r="E16" s="41"/>
      <c r="F16" s="41"/>
      <c r="G16" s="19"/>
      <c r="H16" s="43"/>
      <c r="I16" s="41"/>
      <c r="J16" s="41"/>
      <c r="K16" s="41"/>
      <c r="L16" s="41"/>
      <c r="M16" s="41"/>
      <c r="N16" s="41"/>
      <c r="O16" s="41"/>
      <c r="P16" s="41"/>
      <c r="Q16" s="54"/>
      <c r="R16" s="54"/>
      <c r="S16" s="94">
        <v>8.5</v>
      </c>
      <c r="T16" s="41" t="s">
        <v>72</v>
      </c>
      <c r="U16" s="41"/>
      <c r="V16" s="41"/>
      <c r="W16" s="41"/>
      <c r="X16" s="43">
        <v>13</v>
      </c>
      <c r="Y16" s="47" t="s">
        <v>306</v>
      </c>
      <c r="Z16" s="93">
        <v>6</v>
      </c>
      <c r="AA16" s="93">
        <v>3</v>
      </c>
      <c r="AB16" s="93">
        <v>4</v>
      </c>
      <c r="AC16" s="58">
        <f t="shared" si="7"/>
        <v>7</v>
      </c>
      <c r="AD16" s="93">
        <v>0</v>
      </c>
      <c r="AE16" s="27"/>
      <c r="AF16" s="94">
        <v>9</v>
      </c>
      <c r="AG16" s="47" t="s">
        <v>134</v>
      </c>
      <c r="AH16" s="47"/>
      <c r="AI16" s="47"/>
      <c r="AJ16" s="64"/>
      <c r="AK16" s="48">
        <v>3</v>
      </c>
      <c r="AL16" s="32" t="s">
        <v>179</v>
      </c>
      <c r="AM16" s="93">
        <v>6</v>
      </c>
      <c r="AN16" s="93">
        <v>6</v>
      </c>
      <c r="AO16" s="93">
        <v>4</v>
      </c>
      <c r="AP16" s="58">
        <f t="shared" si="8"/>
        <v>10</v>
      </c>
      <c r="AQ16" s="93">
        <v>0</v>
      </c>
      <c r="AR16" s="45"/>
    </row>
    <row r="17" spans="1:44" ht="15.95" customHeight="1" x14ac:dyDescent="0.25">
      <c r="A17" s="54"/>
      <c r="B17" s="18"/>
      <c r="D17" s="18"/>
      <c r="E17" s="18"/>
      <c r="F17" s="18"/>
      <c r="G17" s="18"/>
      <c r="H17" s="43"/>
      <c r="I17" s="41"/>
      <c r="J17" s="41"/>
      <c r="K17" s="41"/>
      <c r="L17" s="41"/>
      <c r="M17" s="41"/>
      <c r="N17" s="41"/>
      <c r="O17" s="41"/>
      <c r="P17" s="41"/>
      <c r="Q17" s="54"/>
      <c r="R17" s="54"/>
      <c r="S17" s="94">
        <v>6.5</v>
      </c>
      <c r="T17" s="41" t="s">
        <v>99</v>
      </c>
      <c r="U17" s="41"/>
      <c r="V17" s="41"/>
      <c r="W17" s="41"/>
      <c r="X17" s="43">
        <v>11</v>
      </c>
      <c r="Y17" s="47" t="s">
        <v>306</v>
      </c>
      <c r="Z17" s="93">
        <v>6</v>
      </c>
      <c r="AA17" s="93">
        <v>3</v>
      </c>
      <c r="AB17" s="93">
        <v>1</v>
      </c>
      <c r="AC17" s="58">
        <f t="shared" si="7"/>
        <v>4</v>
      </c>
      <c r="AD17" s="93">
        <v>2</v>
      </c>
      <c r="AE17" s="27"/>
      <c r="AF17" s="94">
        <v>7.5</v>
      </c>
      <c r="AG17" s="47" t="s">
        <v>37</v>
      </c>
      <c r="AH17" s="47"/>
      <c r="AI17" s="47"/>
      <c r="AJ17" s="64"/>
      <c r="AK17" s="48">
        <v>4</v>
      </c>
      <c r="AL17" s="32" t="s">
        <v>179</v>
      </c>
      <c r="AM17" s="93">
        <v>6</v>
      </c>
      <c r="AN17" s="93">
        <v>3</v>
      </c>
      <c r="AO17" s="93">
        <v>7</v>
      </c>
      <c r="AP17" s="58">
        <f t="shared" si="8"/>
        <v>10</v>
      </c>
      <c r="AQ17" s="93">
        <v>2</v>
      </c>
      <c r="AR17" s="45"/>
    </row>
    <row r="18" spans="1:44" ht="15.95" customHeight="1" x14ac:dyDescent="0.25">
      <c r="A18" s="54"/>
      <c r="B18" s="43" t="s">
        <v>60</v>
      </c>
      <c r="C18" s="20" t="s">
        <v>125</v>
      </c>
      <c r="D18" s="18"/>
      <c r="E18" s="41"/>
      <c r="F18" s="41"/>
      <c r="G18" s="19">
        <v>3</v>
      </c>
      <c r="H18" s="43">
        <v>1</v>
      </c>
      <c r="I18" s="41" t="s">
        <v>91</v>
      </c>
      <c r="J18" s="41"/>
      <c r="K18" s="41"/>
      <c r="L18" s="41" t="s">
        <v>363</v>
      </c>
      <c r="M18" s="41"/>
      <c r="N18" s="41"/>
      <c r="O18" s="41"/>
      <c r="P18" s="41"/>
      <c r="Q18" s="54"/>
      <c r="R18" s="54"/>
      <c r="S18" s="94">
        <v>9</v>
      </c>
      <c r="T18" s="41" t="s">
        <v>117</v>
      </c>
      <c r="U18" s="41"/>
      <c r="V18" s="41"/>
      <c r="W18" s="41"/>
      <c r="X18" s="43">
        <v>4</v>
      </c>
      <c r="Y18" s="47" t="s">
        <v>306</v>
      </c>
      <c r="Z18" s="93">
        <v>5</v>
      </c>
      <c r="AA18" s="93">
        <v>3</v>
      </c>
      <c r="AB18" s="93">
        <v>1</v>
      </c>
      <c r="AC18" s="58">
        <f t="shared" si="7"/>
        <v>4</v>
      </c>
      <c r="AD18" s="93">
        <v>0</v>
      </c>
      <c r="AE18" s="27"/>
      <c r="AF18" s="94">
        <v>8.5</v>
      </c>
      <c r="AG18" s="47" t="s">
        <v>158</v>
      </c>
      <c r="AH18" s="47"/>
      <c r="AI18" s="47"/>
      <c r="AJ18" s="64"/>
      <c r="AK18" s="48">
        <v>9</v>
      </c>
      <c r="AL18" s="32" t="s">
        <v>179</v>
      </c>
      <c r="AM18" s="93">
        <v>6</v>
      </c>
      <c r="AN18" s="93">
        <v>7</v>
      </c>
      <c r="AO18" s="93">
        <v>1</v>
      </c>
      <c r="AP18" s="58">
        <f t="shared" si="8"/>
        <v>8</v>
      </c>
      <c r="AQ18" s="93">
        <v>0</v>
      </c>
      <c r="AR18" s="45"/>
    </row>
    <row r="19" spans="1:44" ht="15.95" customHeight="1" x14ac:dyDescent="0.25">
      <c r="A19" s="54"/>
      <c r="B19" s="43" t="s">
        <v>36</v>
      </c>
      <c r="C19" s="41"/>
      <c r="D19" s="41" t="s">
        <v>190</v>
      </c>
      <c r="E19" s="41"/>
      <c r="F19" s="41"/>
      <c r="G19" s="19"/>
      <c r="H19" s="43">
        <v>2</v>
      </c>
      <c r="I19" s="41" t="s">
        <v>91</v>
      </c>
      <c r="J19" s="41"/>
      <c r="K19" s="41"/>
      <c r="L19" s="41" t="s">
        <v>364</v>
      </c>
      <c r="M19" s="41"/>
      <c r="N19" s="41"/>
      <c r="O19" s="41"/>
      <c r="P19" s="41"/>
      <c r="Q19" s="54"/>
      <c r="R19" s="54"/>
      <c r="S19" s="94">
        <v>7</v>
      </c>
      <c r="T19" s="41" t="s">
        <v>58</v>
      </c>
      <c r="U19" s="41"/>
      <c r="V19" s="41"/>
      <c r="W19" s="41"/>
      <c r="X19" s="43">
        <v>6</v>
      </c>
      <c r="Y19" s="47" t="s">
        <v>306</v>
      </c>
      <c r="Z19" s="93">
        <v>6</v>
      </c>
      <c r="AA19" s="93">
        <v>1</v>
      </c>
      <c r="AB19" s="93">
        <v>2</v>
      </c>
      <c r="AC19" s="58">
        <f t="shared" si="7"/>
        <v>3</v>
      </c>
      <c r="AD19" s="93">
        <v>0</v>
      </c>
      <c r="AE19" s="27"/>
      <c r="AF19" s="94">
        <v>8</v>
      </c>
      <c r="AG19" s="47" t="s">
        <v>96</v>
      </c>
      <c r="AH19" s="47"/>
      <c r="AI19" s="47"/>
      <c r="AJ19" s="64"/>
      <c r="AK19" s="48">
        <v>11</v>
      </c>
      <c r="AL19" s="32" t="s">
        <v>179</v>
      </c>
      <c r="AM19" s="93">
        <v>6</v>
      </c>
      <c r="AN19" s="93">
        <v>1</v>
      </c>
      <c r="AO19" s="93">
        <v>6</v>
      </c>
      <c r="AP19" s="58">
        <f t="shared" si="8"/>
        <v>7</v>
      </c>
      <c r="AQ19" s="93">
        <v>0</v>
      </c>
      <c r="AR19" s="45"/>
    </row>
    <row r="20" spans="1:44" ht="15.95" customHeight="1" x14ac:dyDescent="0.25">
      <c r="A20" s="54"/>
      <c r="C20" s="41"/>
      <c r="H20" s="43">
        <v>2</v>
      </c>
      <c r="I20" s="41" t="s">
        <v>112</v>
      </c>
      <c r="J20" s="41"/>
      <c r="K20" s="41"/>
      <c r="L20" s="41" t="s">
        <v>61</v>
      </c>
      <c r="M20" s="41"/>
      <c r="N20" s="41"/>
      <c r="O20" s="41"/>
      <c r="P20" s="41"/>
      <c r="Q20" s="54"/>
      <c r="R20" s="54"/>
      <c r="S20" s="94">
        <v>9</v>
      </c>
      <c r="T20" s="41" t="s">
        <v>133</v>
      </c>
      <c r="U20" s="41"/>
      <c r="V20" s="41"/>
      <c r="W20" s="41"/>
      <c r="X20" s="43">
        <v>7</v>
      </c>
      <c r="Y20" s="47" t="s">
        <v>306</v>
      </c>
      <c r="Z20" s="93">
        <v>4</v>
      </c>
      <c r="AA20" s="93">
        <v>0</v>
      </c>
      <c r="AB20" s="93">
        <v>3</v>
      </c>
      <c r="AC20" s="58">
        <f t="shared" si="7"/>
        <v>3</v>
      </c>
      <c r="AD20" s="93">
        <v>0</v>
      </c>
      <c r="AE20" s="27"/>
      <c r="AF20" s="94">
        <v>7.5</v>
      </c>
      <c r="AG20" s="47" t="s">
        <v>57</v>
      </c>
      <c r="AH20" s="47"/>
      <c r="AI20" s="47"/>
      <c r="AJ20" s="64"/>
      <c r="AK20" s="48">
        <v>10</v>
      </c>
      <c r="AL20" s="32" t="s">
        <v>179</v>
      </c>
      <c r="AM20" s="93">
        <v>6</v>
      </c>
      <c r="AN20" s="93">
        <v>1</v>
      </c>
      <c r="AO20" s="93">
        <v>5</v>
      </c>
      <c r="AP20" s="58">
        <f t="shared" si="8"/>
        <v>6</v>
      </c>
      <c r="AQ20" s="93">
        <v>0</v>
      </c>
      <c r="AR20" s="45"/>
    </row>
    <row r="21" spans="1:44" ht="15.95" customHeight="1" x14ac:dyDescent="0.25">
      <c r="A21" s="54"/>
      <c r="B21" s="6"/>
      <c r="C21" s="4"/>
      <c r="D21" s="4"/>
      <c r="E21" s="4"/>
      <c r="F21" s="4"/>
      <c r="G21" s="4"/>
      <c r="H21" s="4"/>
      <c r="I21" s="4"/>
      <c r="J21" s="7"/>
      <c r="K21" s="7"/>
      <c r="L21" s="7"/>
      <c r="M21" s="7"/>
      <c r="N21" s="7"/>
      <c r="O21" s="7"/>
      <c r="P21" s="7"/>
      <c r="Q21" s="54"/>
      <c r="R21" s="54"/>
      <c r="S21" s="94">
        <v>7</v>
      </c>
      <c r="T21" s="41" t="s">
        <v>47</v>
      </c>
      <c r="U21" s="41"/>
      <c r="V21" s="41"/>
      <c r="W21" s="41"/>
      <c r="X21" s="43">
        <v>10</v>
      </c>
      <c r="Y21" s="47" t="s">
        <v>306</v>
      </c>
      <c r="Z21" s="93">
        <v>4</v>
      </c>
      <c r="AA21" s="93">
        <v>0</v>
      </c>
      <c r="AB21" s="93">
        <v>1</v>
      </c>
      <c r="AC21" s="58">
        <f t="shared" si="7"/>
        <v>1</v>
      </c>
      <c r="AD21" s="93">
        <v>0</v>
      </c>
      <c r="AE21" s="27"/>
      <c r="AF21" s="94">
        <v>7</v>
      </c>
      <c r="AG21" s="47" t="s">
        <v>49</v>
      </c>
      <c r="AH21" s="47"/>
      <c r="AI21" s="47"/>
      <c r="AJ21" s="64"/>
      <c r="AK21" s="48">
        <v>12</v>
      </c>
      <c r="AL21" s="32" t="s">
        <v>179</v>
      </c>
      <c r="AM21" s="93">
        <v>6</v>
      </c>
      <c r="AN21" s="93">
        <v>1</v>
      </c>
      <c r="AO21" s="93">
        <v>4</v>
      </c>
      <c r="AP21" s="58">
        <f t="shared" si="8"/>
        <v>5</v>
      </c>
      <c r="AQ21" s="93">
        <v>0</v>
      </c>
      <c r="AR21" s="45"/>
    </row>
    <row r="22" spans="1:44" ht="15.95" customHeight="1" x14ac:dyDescent="0.25">
      <c r="A22" s="54"/>
      <c r="B22" s="50" t="s">
        <v>65</v>
      </c>
      <c r="C22" s="20" t="s">
        <v>124</v>
      </c>
      <c r="D22" s="18"/>
      <c r="E22" s="41"/>
      <c r="F22" s="41"/>
      <c r="G22" s="19">
        <v>2</v>
      </c>
      <c r="H22" s="43">
        <v>1</v>
      </c>
      <c r="I22" s="41" t="s">
        <v>165</v>
      </c>
      <c r="J22" s="41"/>
      <c r="K22" s="41"/>
      <c r="L22" s="41" t="s">
        <v>81</v>
      </c>
      <c r="M22" s="41"/>
      <c r="N22" s="41"/>
      <c r="O22" s="41"/>
      <c r="P22" s="41"/>
      <c r="Q22" s="54"/>
      <c r="R22" s="54"/>
      <c r="S22" s="94">
        <v>7.5</v>
      </c>
      <c r="T22" s="41" t="s">
        <v>66</v>
      </c>
      <c r="U22" s="41"/>
      <c r="V22" s="41"/>
      <c r="W22" s="41"/>
      <c r="X22" s="43">
        <v>3</v>
      </c>
      <c r="Y22" s="47" t="s">
        <v>306</v>
      </c>
      <c r="Z22" s="93">
        <v>6</v>
      </c>
      <c r="AA22" s="93">
        <v>0</v>
      </c>
      <c r="AB22" s="93">
        <v>1</v>
      </c>
      <c r="AC22" s="58">
        <f t="shared" si="7"/>
        <v>1</v>
      </c>
      <c r="AD22" s="93">
        <v>0</v>
      </c>
      <c r="AE22" s="27"/>
      <c r="AF22" s="94">
        <v>7</v>
      </c>
      <c r="AG22" s="47" t="s">
        <v>64</v>
      </c>
      <c r="AH22" s="47"/>
      <c r="AI22" s="47"/>
      <c r="AJ22" s="64"/>
      <c r="AK22" s="48">
        <v>5</v>
      </c>
      <c r="AL22" s="32" t="s">
        <v>179</v>
      </c>
      <c r="AM22" s="93">
        <v>6</v>
      </c>
      <c r="AN22" s="93">
        <v>0</v>
      </c>
      <c r="AO22" s="93">
        <v>2</v>
      </c>
      <c r="AP22" s="58">
        <f t="shared" si="8"/>
        <v>2</v>
      </c>
      <c r="AQ22" s="93">
        <v>0</v>
      </c>
      <c r="AR22" s="5"/>
    </row>
    <row r="23" spans="1:44" ht="15.95" customHeight="1" x14ac:dyDescent="0.25">
      <c r="A23" s="54"/>
      <c r="B23" s="48" t="s">
        <v>36</v>
      </c>
      <c r="C23" s="65" t="s">
        <v>349</v>
      </c>
      <c r="D23" s="65"/>
      <c r="E23" s="41"/>
      <c r="F23" s="41"/>
      <c r="G23" s="42"/>
      <c r="H23" s="43">
        <v>1</v>
      </c>
      <c r="I23" s="41" t="s">
        <v>165</v>
      </c>
      <c r="J23" s="41"/>
      <c r="K23" s="41"/>
      <c r="L23" s="41" t="s">
        <v>281</v>
      </c>
      <c r="M23" s="41"/>
      <c r="N23" s="41"/>
      <c r="O23" s="41"/>
      <c r="P23" s="41"/>
      <c r="Q23" s="54"/>
      <c r="R23" s="54"/>
      <c r="S23" s="94">
        <v>6.5</v>
      </c>
      <c r="T23" s="41" t="s">
        <v>119</v>
      </c>
      <c r="U23" s="41"/>
      <c r="V23" s="41"/>
      <c r="W23" s="41"/>
      <c r="X23" s="43">
        <v>12</v>
      </c>
      <c r="Y23" s="47" t="s">
        <v>306</v>
      </c>
      <c r="Z23" s="93">
        <v>6</v>
      </c>
      <c r="AA23" s="93">
        <v>0</v>
      </c>
      <c r="AB23" s="93">
        <v>1</v>
      </c>
      <c r="AC23" s="58">
        <f t="shared" si="7"/>
        <v>1</v>
      </c>
      <c r="AD23" s="93">
        <v>0</v>
      </c>
      <c r="AE23" s="27"/>
      <c r="AF23" s="94">
        <v>7</v>
      </c>
      <c r="AG23" s="47" t="s">
        <v>116</v>
      </c>
      <c r="AH23" s="47"/>
      <c r="AI23" s="47"/>
      <c r="AJ23" s="64"/>
      <c r="AK23" s="48">
        <v>15</v>
      </c>
      <c r="AL23" s="32" t="s">
        <v>179</v>
      </c>
      <c r="AM23" s="93">
        <v>4</v>
      </c>
      <c r="AN23" s="93">
        <v>0</v>
      </c>
      <c r="AO23" s="93">
        <v>1</v>
      </c>
      <c r="AP23" s="58">
        <f t="shared" si="8"/>
        <v>1</v>
      </c>
      <c r="AQ23" s="93">
        <v>0</v>
      </c>
      <c r="AR23" s="46"/>
    </row>
    <row r="24" spans="1:44" ht="15.95" customHeight="1" x14ac:dyDescent="0.25">
      <c r="A24" s="54"/>
      <c r="C24" s="18"/>
      <c r="D24" s="18"/>
      <c r="E24" s="18"/>
      <c r="F24" s="18"/>
      <c r="G24" s="18"/>
      <c r="H24" s="43"/>
      <c r="I24" s="41"/>
      <c r="J24" s="41"/>
      <c r="K24" s="41"/>
      <c r="L24" s="41"/>
      <c r="M24" s="41"/>
      <c r="N24" s="41"/>
      <c r="O24" s="41"/>
      <c r="P24" s="41"/>
      <c r="Q24" s="54"/>
      <c r="R24" s="54"/>
      <c r="S24" s="94">
        <v>6.5</v>
      </c>
      <c r="T24" s="41" t="s">
        <v>75</v>
      </c>
      <c r="U24" s="41"/>
      <c r="V24" s="41"/>
      <c r="W24" s="41"/>
      <c r="X24" s="43">
        <v>5</v>
      </c>
      <c r="Y24" s="47" t="s">
        <v>306</v>
      </c>
      <c r="Z24" s="93">
        <v>6</v>
      </c>
      <c r="AA24" s="93">
        <v>0</v>
      </c>
      <c r="AB24" s="93">
        <v>0</v>
      </c>
      <c r="AC24" s="58">
        <f t="shared" si="7"/>
        <v>0</v>
      </c>
      <c r="AD24" s="93">
        <v>0</v>
      </c>
      <c r="AE24" s="27"/>
      <c r="AF24" s="94">
        <v>6.5</v>
      </c>
      <c r="AG24" s="47" t="s">
        <v>20</v>
      </c>
      <c r="AH24" s="47"/>
      <c r="AI24" s="47"/>
      <c r="AJ24" s="64"/>
      <c r="AK24" s="48">
        <v>8</v>
      </c>
      <c r="AL24" s="32" t="s">
        <v>179</v>
      </c>
      <c r="AM24" s="93">
        <v>5</v>
      </c>
      <c r="AN24" s="93">
        <v>0</v>
      </c>
      <c r="AO24" s="93">
        <v>1</v>
      </c>
      <c r="AP24" s="58">
        <f t="shared" si="8"/>
        <v>1</v>
      </c>
      <c r="AQ24" s="93">
        <v>0</v>
      </c>
      <c r="AR24" s="46"/>
    </row>
    <row r="25" spans="1:44" ht="15.95" customHeight="1" x14ac:dyDescent="0.25">
      <c r="A25" s="54"/>
      <c r="C25" s="20" t="s">
        <v>184</v>
      </c>
      <c r="D25" s="18"/>
      <c r="E25" s="41"/>
      <c r="F25" s="41"/>
      <c r="G25" s="19">
        <v>3</v>
      </c>
      <c r="H25" s="43">
        <v>1</v>
      </c>
      <c r="I25" s="41" t="s">
        <v>113</v>
      </c>
      <c r="J25" s="41"/>
      <c r="K25" s="41"/>
      <c r="L25" s="41" t="s">
        <v>352</v>
      </c>
      <c r="M25" s="41"/>
      <c r="N25" s="41"/>
      <c r="O25" s="41"/>
      <c r="Q25" s="54"/>
      <c r="R25" s="54"/>
      <c r="S25" s="94">
        <v>6</v>
      </c>
      <c r="T25" s="41" t="s">
        <v>100</v>
      </c>
      <c r="U25" s="41"/>
      <c r="V25" s="41"/>
      <c r="W25" s="41"/>
      <c r="X25" s="43">
        <v>2</v>
      </c>
      <c r="Y25" s="47" t="s">
        <v>306</v>
      </c>
      <c r="Z25" s="93">
        <v>6</v>
      </c>
      <c r="AA25" s="93">
        <v>0</v>
      </c>
      <c r="AB25" s="93">
        <v>0</v>
      </c>
      <c r="AC25" s="58">
        <f t="shared" si="7"/>
        <v>0</v>
      </c>
      <c r="AD25" s="93">
        <v>0</v>
      </c>
      <c r="AE25" s="27"/>
      <c r="AF25" s="94">
        <v>6</v>
      </c>
      <c r="AG25" s="47" t="s">
        <v>111</v>
      </c>
      <c r="AH25" s="47"/>
      <c r="AI25" s="47"/>
      <c r="AJ25" s="64"/>
      <c r="AK25" s="48">
        <v>14</v>
      </c>
      <c r="AL25" s="32" t="s">
        <v>179</v>
      </c>
      <c r="AM25" s="93">
        <v>5</v>
      </c>
      <c r="AN25" s="93">
        <v>0</v>
      </c>
      <c r="AO25" s="93">
        <v>1</v>
      </c>
      <c r="AP25" s="58">
        <f t="shared" si="8"/>
        <v>1</v>
      </c>
      <c r="AQ25" s="93">
        <v>4</v>
      </c>
      <c r="AR25" s="46"/>
    </row>
    <row r="26" spans="1:44" ht="15.95" customHeight="1" thickBot="1" x14ac:dyDescent="0.3">
      <c r="A26" s="54"/>
      <c r="B26" s="43" t="s">
        <v>36</v>
      </c>
      <c r="C26" s="65" t="s">
        <v>193</v>
      </c>
      <c r="D26" s="65"/>
      <c r="E26" s="65"/>
      <c r="F26" s="18"/>
      <c r="G26" s="18"/>
      <c r="H26" s="43">
        <v>1</v>
      </c>
      <c r="I26" s="41" t="s">
        <v>350</v>
      </c>
      <c r="J26" s="41"/>
      <c r="K26" s="41"/>
      <c r="L26" s="41" t="s">
        <v>113</v>
      </c>
      <c r="M26" s="41"/>
      <c r="N26" s="41"/>
      <c r="O26" s="41"/>
      <c r="Q26" s="54"/>
      <c r="R26" s="54"/>
      <c r="S26" s="33" t="s">
        <v>247</v>
      </c>
      <c r="T26" s="33"/>
      <c r="U26" s="33"/>
      <c r="V26" s="33"/>
      <c r="W26" s="33"/>
      <c r="X26" s="33"/>
      <c r="Y26" s="33"/>
      <c r="Z26" s="56">
        <f>SUM(Z15:Z25)</f>
        <v>60</v>
      </c>
      <c r="AA26" s="56">
        <f t="shared" ref="AA26:AD26" si="9">SUM(AA15:AA25)</f>
        <v>13</v>
      </c>
      <c r="AB26" s="56">
        <f>SUM(AB15:AB25)+SUMIF($Y$3:$Y$10,"Canadiens",$AH$3:$AH$10)</f>
        <v>15</v>
      </c>
      <c r="AC26" s="56">
        <f>+AB26+AA26</f>
        <v>28</v>
      </c>
      <c r="AD26" s="56">
        <f t="shared" si="9"/>
        <v>2</v>
      </c>
      <c r="AE26" s="27"/>
      <c r="AF26" s="33" t="s">
        <v>175</v>
      </c>
      <c r="AG26" s="33"/>
      <c r="AH26" s="33"/>
      <c r="AI26" s="33"/>
      <c r="AJ26" s="33"/>
      <c r="AK26" s="33"/>
      <c r="AL26" s="33"/>
      <c r="AM26" s="56">
        <f>SUM(AM15:AM25)</f>
        <v>59</v>
      </c>
      <c r="AN26" s="56">
        <f t="shared" ref="AN26" si="10">SUM(AN15:AN25)</f>
        <v>20</v>
      </c>
      <c r="AO26" s="56">
        <f>SUM(AO15:AO25)+SUMIF($Y$3:$Y$10,"Stiletto",$AH$3:$AH$10)</f>
        <v>33</v>
      </c>
      <c r="AP26" s="56">
        <f>+AO26+AN26</f>
        <v>53</v>
      </c>
      <c r="AQ26" s="56">
        <f t="shared" ref="AQ26" si="11">SUM(AQ15:AQ25)</f>
        <v>8</v>
      </c>
      <c r="AR26" s="46"/>
    </row>
    <row r="27" spans="1:44" ht="15.95" customHeight="1" x14ac:dyDescent="0.25">
      <c r="A27" s="54"/>
      <c r="C27" s="65"/>
      <c r="D27" s="18"/>
      <c r="E27" s="18"/>
      <c r="F27" s="18"/>
      <c r="G27" s="18"/>
      <c r="H27" s="43">
        <v>1</v>
      </c>
      <c r="I27" s="41" t="s">
        <v>351</v>
      </c>
      <c r="J27" s="41"/>
      <c r="K27" s="41"/>
      <c r="L27" s="41" t="s">
        <v>148</v>
      </c>
      <c r="M27" s="41"/>
      <c r="N27" s="41"/>
      <c r="O27" s="41"/>
      <c r="Q27" s="54"/>
      <c r="R27" s="54"/>
      <c r="S27" s="34" t="s">
        <v>172</v>
      </c>
      <c r="T27" s="34"/>
      <c r="U27" s="34"/>
      <c r="V27" s="34"/>
      <c r="W27" s="34"/>
      <c r="X27" s="32" t="s">
        <v>176</v>
      </c>
      <c r="Z27" s="31">
        <v>6</v>
      </c>
      <c r="AA27" s="31">
        <v>0</v>
      </c>
      <c r="AB27" s="31">
        <v>1</v>
      </c>
      <c r="AC27" s="68">
        <f t="shared" ref="AC27" si="12">+AA27+AB27</f>
        <v>1</v>
      </c>
      <c r="AD27" s="31">
        <v>0</v>
      </c>
      <c r="AE27" s="27"/>
      <c r="AF27" s="35" t="s">
        <v>15</v>
      </c>
      <c r="AG27" s="35"/>
      <c r="AH27" s="35"/>
      <c r="AI27" s="35"/>
      <c r="AJ27" s="35"/>
      <c r="AK27" s="32" t="s">
        <v>34</v>
      </c>
      <c r="AM27" s="31">
        <v>5</v>
      </c>
      <c r="AN27" s="31">
        <v>1</v>
      </c>
      <c r="AO27" s="31">
        <v>0</v>
      </c>
      <c r="AP27" s="68">
        <f t="shared" ref="AP27" si="13">+AN27+AO27</f>
        <v>1</v>
      </c>
      <c r="AQ27" s="31">
        <v>0</v>
      </c>
      <c r="AR27" s="46"/>
    </row>
    <row r="28" spans="1:44" ht="15.95" customHeight="1" x14ac:dyDescent="0.25">
      <c r="A28" s="54"/>
      <c r="B28" s="4"/>
      <c r="C28" s="4"/>
      <c r="D28" s="4"/>
      <c r="E28" s="4"/>
      <c r="F28" s="4"/>
      <c r="G28" s="4"/>
      <c r="H28" s="4"/>
      <c r="I28" s="7"/>
      <c r="J28" s="7"/>
      <c r="K28" s="7"/>
      <c r="L28" s="7"/>
      <c r="M28" s="7"/>
      <c r="N28" s="7"/>
      <c r="O28" s="7"/>
      <c r="P28" s="7"/>
      <c r="Q28" s="54"/>
      <c r="R28" s="54"/>
      <c r="S28" s="94">
        <v>6.5</v>
      </c>
      <c r="T28" s="41" t="s">
        <v>161</v>
      </c>
      <c r="U28" s="41"/>
      <c r="V28" s="41"/>
      <c r="W28" s="41"/>
      <c r="X28" s="43">
        <v>2</v>
      </c>
      <c r="Y28" s="41" t="s">
        <v>177</v>
      </c>
      <c r="Z28" s="93">
        <v>6</v>
      </c>
      <c r="AA28" s="93">
        <v>2</v>
      </c>
      <c r="AB28" s="93">
        <v>6</v>
      </c>
      <c r="AC28" s="58">
        <f t="shared" ref="AC28:AC37" si="14">+AA28+AB28</f>
        <v>8</v>
      </c>
      <c r="AD28" s="93">
        <v>0</v>
      </c>
      <c r="AE28" s="27"/>
      <c r="AF28" s="94">
        <v>9.5</v>
      </c>
      <c r="AG28" s="47" t="s">
        <v>165</v>
      </c>
      <c r="AH28" s="47"/>
      <c r="AI28" s="47"/>
      <c r="AJ28" s="64"/>
      <c r="AK28" s="48">
        <v>40</v>
      </c>
      <c r="AL28" s="47" t="s">
        <v>308</v>
      </c>
      <c r="AM28" s="93">
        <v>6</v>
      </c>
      <c r="AN28" s="93">
        <v>9</v>
      </c>
      <c r="AO28" s="93">
        <v>5</v>
      </c>
      <c r="AP28" s="58">
        <f t="shared" ref="AP28:AP37" si="15">+AN28+AO28</f>
        <v>14</v>
      </c>
      <c r="AQ28" s="93">
        <v>2</v>
      </c>
      <c r="AR28" s="46"/>
    </row>
    <row r="29" spans="1:44" ht="15.95" customHeight="1" x14ac:dyDescent="0.25">
      <c r="A29" s="54"/>
      <c r="B29" s="50" t="s">
        <v>77</v>
      </c>
      <c r="C29" s="20" t="s">
        <v>185</v>
      </c>
      <c r="D29" s="18"/>
      <c r="E29" s="18"/>
      <c r="F29" s="61"/>
      <c r="G29" s="19">
        <v>2</v>
      </c>
      <c r="H29" s="43">
        <v>1</v>
      </c>
      <c r="I29" s="41" t="s">
        <v>158</v>
      </c>
      <c r="J29" s="41"/>
      <c r="K29" s="41"/>
      <c r="L29" s="41" t="s">
        <v>360</v>
      </c>
      <c r="M29" s="41"/>
      <c r="N29" s="41"/>
      <c r="O29" s="41"/>
      <c r="P29" s="41"/>
      <c r="Q29" s="54"/>
      <c r="R29" s="54"/>
      <c r="S29" s="94">
        <v>7.5</v>
      </c>
      <c r="T29" s="41" t="s">
        <v>90</v>
      </c>
      <c r="U29" s="41"/>
      <c r="V29" s="41"/>
      <c r="W29" s="41"/>
      <c r="X29" s="43">
        <v>4</v>
      </c>
      <c r="Y29" s="41" t="s">
        <v>177</v>
      </c>
      <c r="Z29" s="93">
        <v>5</v>
      </c>
      <c r="AA29" s="93">
        <v>3</v>
      </c>
      <c r="AB29" s="93">
        <v>3</v>
      </c>
      <c r="AC29" s="58">
        <f t="shared" si="14"/>
        <v>6</v>
      </c>
      <c r="AD29" s="93">
        <v>0</v>
      </c>
      <c r="AE29" s="27"/>
      <c r="AF29" s="94">
        <v>9</v>
      </c>
      <c r="AG29" s="47" t="s">
        <v>35</v>
      </c>
      <c r="AH29" s="47"/>
      <c r="AI29" s="47"/>
      <c r="AJ29" s="64"/>
      <c r="AK29" s="48">
        <v>19</v>
      </c>
      <c r="AL29" s="47" t="s">
        <v>308</v>
      </c>
      <c r="AM29" s="93">
        <v>4</v>
      </c>
      <c r="AN29" s="93">
        <v>4</v>
      </c>
      <c r="AO29" s="93">
        <v>5</v>
      </c>
      <c r="AP29" s="58">
        <f t="shared" si="15"/>
        <v>9</v>
      </c>
      <c r="AQ29" s="93">
        <v>0</v>
      </c>
      <c r="AR29" s="46"/>
    </row>
    <row r="30" spans="1:44" ht="15.95" customHeight="1" x14ac:dyDescent="0.25">
      <c r="A30" s="54"/>
      <c r="B30" s="48" t="s">
        <v>36</v>
      </c>
      <c r="C30" s="41"/>
      <c r="D30" s="41" t="s">
        <v>190</v>
      </c>
      <c r="E30" s="41"/>
      <c r="F30" s="18"/>
      <c r="G30" s="18"/>
      <c r="H30" s="43">
        <v>2</v>
      </c>
      <c r="I30" s="41" t="s">
        <v>37</v>
      </c>
      <c r="J30" s="18"/>
      <c r="K30" s="18"/>
      <c r="L30" s="41" t="s">
        <v>361</v>
      </c>
      <c r="M30" s="41"/>
      <c r="N30" s="41"/>
      <c r="O30" s="41"/>
      <c r="P30" s="41" t="s">
        <v>286</v>
      </c>
      <c r="Q30" s="54"/>
      <c r="R30" s="54"/>
      <c r="S30" s="94">
        <v>9</v>
      </c>
      <c r="T30" s="41" t="s">
        <v>150</v>
      </c>
      <c r="U30" s="41"/>
      <c r="V30" s="41"/>
      <c r="W30" s="41"/>
      <c r="X30" s="43">
        <v>27</v>
      </c>
      <c r="Y30" s="41" t="s">
        <v>177</v>
      </c>
      <c r="Z30" s="93">
        <v>6</v>
      </c>
      <c r="AA30" s="93">
        <v>2</v>
      </c>
      <c r="AB30" s="93">
        <v>4</v>
      </c>
      <c r="AC30" s="58">
        <f t="shared" si="14"/>
        <v>6</v>
      </c>
      <c r="AD30" s="93">
        <v>0</v>
      </c>
      <c r="AE30" s="27"/>
      <c r="AF30" s="94">
        <v>6</v>
      </c>
      <c r="AG30" s="47" t="s">
        <v>81</v>
      </c>
      <c r="AH30" s="47"/>
      <c r="AI30" s="47"/>
      <c r="AJ30" s="64"/>
      <c r="AK30" s="48">
        <v>3</v>
      </c>
      <c r="AL30" s="47" t="s">
        <v>308</v>
      </c>
      <c r="AM30" s="93">
        <v>6</v>
      </c>
      <c r="AN30" s="93">
        <v>0</v>
      </c>
      <c r="AO30" s="93">
        <v>7</v>
      </c>
      <c r="AP30" s="58">
        <f t="shared" si="15"/>
        <v>7</v>
      </c>
      <c r="AQ30" s="93">
        <v>0</v>
      </c>
      <c r="AR30" s="46"/>
    </row>
    <row r="31" spans="1:44" ht="15.95" customHeight="1" x14ac:dyDescent="0.25">
      <c r="A31" s="54"/>
      <c r="C31" s="41"/>
      <c r="D31" s="41"/>
      <c r="E31" s="41"/>
      <c r="F31" s="18"/>
      <c r="G31" s="18"/>
      <c r="H31" s="43"/>
      <c r="I31" s="41"/>
      <c r="J31" s="18"/>
      <c r="K31" s="18"/>
      <c r="L31" s="41"/>
      <c r="M31" s="41"/>
      <c r="N31" s="41"/>
      <c r="O31" s="41"/>
      <c r="P31" s="41"/>
      <c r="Q31" s="54"/>
      <c r="R31" s="54"/>
      <c r="S31" s="94">
        <v>8.5</v>
      </c>
      <c r="T31" s="41" t="s">
        <v>143</v>
      </c>
      <c r="U31" s="41"/>
      <c r="V31" s="41"/>
      <c r="W31" s="41"/>
      <c r="X31" s="43">
        <v>10</v>
      </c>
      <c r="Y31" s="41" t="s">
        <v>177</v>
      </c>
      <c r="Z31" s="93">
        <v>6</v>
      </c>
      <c r="AA31" s="93">
        <v>3</v>
      </c>
      <c r="AB31" s="93">
        <v>1</v>
      </c>
      <c r="AC31" s="58">
        <f t="shared" si="14"/>
        <v>4</v>
      </c>
      <c r="AD31" s="93">
        <v>0</v>
      </c>
      <c r="AE31" s="27"/>
      <c r="AF31" s="94">
        <v>7</v>
      </c>
      <c r="AG31" s="47" t="s">
        <v>188</v>
      </c>
      <c r="AH31" s="47"/>
      <c r="AI31" s="47"/>
      <c r="AJ31" s="64"/>
      <c r="AK31" s="48">
        <v>28</v>
      </c>
      <c r="AL31" s="47" t="s">
        <v>308</v>
      </c>
      <c r="AM31" s="93">
        <v>6</v>
      </c>
      <c r="AN31" s="93">
        <v>1</v>
      </c>
      <c r="AO31" s="93">
        <v>5</v>
      </c>
      <c r="AP31" s="58">
        <f t="shared" si="15"/>
        <v>6</v>
      </c>
      <c r="AQ31" s="93">
        <v>0</v>
      </c>
      <c r="AR31" s="46"/>
    </row>
    <row r="32" spans="1:44" ht="15.95" customHeight="1" x14ac:dyDescent="0.25">
      <c r="A32" s="54"/>
      <c r="B32" s="18"/>
      <c r="C32" s="20" t="s">
        <v>181</v>
      </c>
      <c r="D32" s="97"/>
      <c r="E32" s="41"/>
      <c r="F32" s="41"/>
      <c r="G32" s="19">
        <v>0</v>
      </c>
      <c r="H32" s="43"/>
      <c r="I32" s="41"/>
      <c r="J32" s="18"/>
      <c r="K32" s="18"/>
      <c r="L32" s="41"/>
      <c r="M32" s="41"/>
      <c r="N32" s="41"/>
      <c r="O32" s="41"/>
      <c r="P32" s="41"/>
      <c r="Q32" s="54"/>
      <c r="R32" s="54"/>
      <c r="S32" s="94">
        <v>7</v>
      </c>
      <c r="T32" s="41" t="s">
        <v>114</v>
      </c>
      <c r="U32" s="41"/>
      <c r="V32" s="41"/>
      <c r="W32" s="41"/>
      <c r="X32" s="43">
        <v>6</v>
      </c>
      <c r="Y32" s="41" t="s">
        <v>177</v>
      </c>
      <c r="Z32" s="93">
        <v>6</v>
      </c>
      <c r="AA32" s="93">
        <v>1</v>
      </c>
      <c r="AB32" s="93">
        <v>2</v>
      </c>
      <c r="AC32" s="58">
        <f t="shared" si="14"/>
        <v>3</v>
      </c>
      <c r="AD32" s="93">
        <v>0</v>
      </c>
      <c r="AE32" s="27"/>
      <c r="AF32" s="94">
        <v>6.5</v>
      </c>
      <c r="AG32" s="47" t="s">
        <v>48</v>
      </c>
      <c r="AH32" s="47"/>
      <c r="AI32" s="47"/>
      <c r="AJ32" s="64"/>
      <c r="AK32" s="48">
        <v>66</v>
      </c>
      <c r="AL32" s="47" t="s">
        <v>308</v>
      </c>
      <c r="AM32" s="93">
        <v>3</v>
      </c>
      <c r="AN32" s="93">
        <v>1</v>
      </c>
      <c r="AO32" s="93">
        <v>2</v>
      </c>
      <c r="AP32" s="58">
        <f t="shared" si="15"/>
        <v>3</v>
      </c>
      <c r="AQ32" s="93">
        <v>0</v>
      </c>
      <c r="AR32" s="46"/>
    </row>
    <row r="33" spans="1:44" ht="15.95" customHeight="1" x14ac:dyDescent="0.25">
      <c r="A33" s="54" t="s">
        <v>74</v>
      </c>
      <c r="B33" s="43" t="s">
        <v>36</v>
      </c>
      <c r="C33" s="65" t="s">
        <v>353</v>
      </c>
      <c r="D33" s="65"/>
      <c r="E33" s="18"/>
      <c r="F33" s="18"/>
      <c r="G33" s="18"/>
      <c r="H33" s="43"/>
      <c r="I33" s="41"/>
      <c r="J33" s="18"/>
      <c r="K33" s="18"/>
      <c r="L33" s="41"/>
      <c r="M33" s="41"/>
      <c r="N33" s="41"/>
      <c r="O33" s="41"/>
      <c r="P33" s="41"/>
      <c r="Q33" s="54"/>
      <c r="R33" s="54"/>
      <c r="S33" s="94">
        <v>7</v>
      </c>
      <c r="T33" s="41" t="s">
        <v>118</v>
      </c>
      <c r="U33" s="41"/>
      <c r="V33" s="41"/>
      <c r="W33" s="41"/>
      <c r="X33" s="43">
        <v>55</v>
      </c>
      <c r="Y33" s="41" t="s">
        <v>177</v>
      </c>
      <c r="Z33" s="93">
        <v>3</v>
      </c>
      <c r="AA33" s="93">
        <v>0</v>
      </c>
      <c r="AB33" s="93">
        <v>2</v>
      </c>
      <c r="AC33" s="58">
        <f t="shared" si="14"/>
        <v>2</v>
      </c>
      <c r="AD33" s="93">
        <v>0</v>
      </c>
      <c r="AE33" s="27"/>
      <c r="AF33" s="94">
        <v>8</v>
      </c>
      <c r="AG33" s="47" t="s">
        <v>136</v>
      </c>
      <c r="AH33" s="47"/>
      <c r="AI33" s="47"/>
      <c r="AJ33" s="64"/>
      <c r="AK33" s="48">
        <v>2</v>
      </c>
      <c r="AL33" s="47" t="s">
        <v>308</v>
      </c>
      <c r="AM33" s="93">
        <v>6</v>
      </c>
      <c r="AN33" s="93">
        <v>2</v>
      </c>
      <c r="AO33" s="93">
        <v>0</v>
      </c>
      <c r="AP33" s="58">
        <f t="shared" si="15"/>
        <v>2</v>
      </c>
      <c r="AQ33" s="93">
        <v>0</v>
      </c>
      <c r="AR33" s="46"/>
    </row>
    <row r="34" spans="1:44" ht="15.95" customHeight="1" x14ac:dyDescent="0.25">
      <c r="A34" s="54"/>
      <c r="B34" s="8"/>
      <c r="C34" s="4"/>
      <c r="D34" s="4"/>
      <c r="E34" s="4"/>
      <c r="F34" s="4"/>
      <c r="G34" s="4"/>
      <c r="H34" s="4"/>
      <c r="I34" s="4"/>
      <c r="J34" s="7"/>
      <c r="K34" s="7"/>
      <c r="L34" s="7"/>
      <c r="M34" s="7"/>
      <c r="N34" s="7"/>
      <c r="O34" s="7"/>
      <c r="P34" s="7"/>
      <c r="Q34" s="54"/>
      <c r="R34" s="54"/>
      <c r="S34" s="94">
        <v>8</v>
      </c>
      <c r="T34" s="41" t="s">
        <v>76</v>
      </c>
      <c r="U34" s="41"/>
      <c r="V34" s="41"/>
      <c r="W34" s="41"/>
      <c r="X34" s="43">
        <v>5</v>
      </c>
      <c r="Y34" s="41" t="s">
        <v>177</v>
      </c>
      <c r="Z34" s="93">
        <v>6</v>
      </c>
      <c r="AA34" s="93">
        <v>1</v>
      </c>
      <c r="AB34" s="93">
        <v>0</v>
      </c>
      <c r="AC34" s="58">
        <f t="shared" si="14"/>
        <v>1</v>
      </c>
      <c r="AD34" s="93">
        <v>0</v>
      </c>
      <c r="AE34" s="27"/>
      <c r="AF34" s="94">
        <v>7.5</v>
      </c>
      <c r="AG34" s="47" t="s">
        <v>42</v>
      </c>
      <c r="AH34" s="47"/>
      <c r="AI34" s="47"/>
      <c r="AJ34" s="64"/>
      <c r="AK34" s="48">
        <v>7</v>
      </c>
      <c r="AL34" s="47" t="s">
        <v>308</v>
      </c>
      <c r="AM34" s="93">
        <v>6</v>
      </c>
      <c r="AN34" s="93">
        <v>1</v>
      </c>
      <c r="AO34" s="93">
        <v>1</v>
      </c>
      <c r="AP34" s="58">
        <f t="shared" si="15"/>
        <v>2</v>
      </c>
      <c r="AQ34" s="93">
        <v>0</v>
      </c>
      <c r="AR34" s="46"/>
    </row>
    <row r="35" spans="1:44" ht="15.95" customHeight="1" x14ac:dyDescent="0.25">
      <c r="A35" s="54"/>
      <c r="B35" s="50" t="s">
        <v>93</v>
      </c>
      <c r="C35" s="20" t="s">
        <v>183</v>
      </c>
      <c r="D35" s="18"/>
      <c r="E35" s="42"/>
      <c r="F35" s="42"/>
      <c r="G35" s="19">
        <v>3</v>
      </c>
      <c r="H35" s="43">
        <v>1</v>
      </c>
      <c r="I35" s="41" t="s">
        <v>166</v>
      </c>
      <c r="J35" s="41"/>
      <c r="K35" s="41"/>
      <c r="L35" s="41" t="s">
        <v>362</v>
      </c>
      <c r="M35" s="41"/>
      <c r="N35" s="41"/>
      <c r="O35" s="41"/>
      <c r="P35" s="41"/>
      <c r="Q35" s="54"/>
      <c r="R35" s="54"/>
      <c r="S35" s="94">
        <v>6</v>
      </c>
      <c r="T35" s="41" t="s">
        <v>187</v>
      </c>
      <c r="U35" s="41"/>
      <c r="V35" s="41"/>
      <c r="W35" s="41"/>
      <c r="X35" s="43">
        <v>8</v>
      </c>
      <c r="Y35" s="41" t="s">
        <v>177</v>
      </c>
      <c r="Z35" s="93">
        <v>4</v>
      </c>
      <c r="AA35" s="93">
        <v>1</v>
      </c>
      <c r="AB35" s="93">
        <v>0</v>
      </c>
      <c r="AC35" s="58">
        <f t="shared" si="14"/>
        <v>1</v>
      </c>
      <c r="AD35" s="93">
        <v>0</v>
      </c>
      <c r="AE35" s="27"/>
      <c r="AF35" s="94">
        <v>7</v>
      </c>
      <c r="AG35" s="47" t="s">
        <v>157</v>
      </c>
      <c r="AH35" s="47"/>
      <c r="AI35" s="47"/>
      <c r="AJ35" s="64"/>
      <c r="AK35" s="48">
        <v>86</v>
      </c>
      <c r="AL35" s="47" t="s">
        <v>308</v>
      </c>
      <c r="AM35" s="93">
        <v>6</v>
      </c>
      <c r="AN35" s="93">
        <v>1</v>
      </c>
      <c r="AO35" s="93">
        <v>0</v>
      </c>
      <c r="AP35" s="58">
        <f t="shared" si="15"/>
        <v>1</v>
      </c>
      <c r="AQ35" s="93">
        <v>2</v>
      </c>
      <c r="AR35" s="46"/>
    </row>
    <row r="36" spans="1:44" ht="15.95" customHeight="1" x14ac:dyDescent="0.25">
      <c r="A36" s="54"/>
      <c r="B36" s="48" t="s">
        <v>36</v>
      </c>
      <c r="C36" s="41" t="s">
        <v>323</v>
      </c>
      <c r="D36" s="18"/>
      <c r="E36" s="18"/>
      <c r="F36" s="18"/>
      <c r="G36" s="18"/>
      <c r="H36" s="43">
        <v>2</v>
      </c>
      <c r="I36" s="41" t="s">
        <v>257</v>
      </c>
      <c r="J36" s="41"/>
      <c r="K36" s="41"/>
      <c r="L36" s="41" t="s">
        <v>355</v>
      </c>
      <c r="M36" s="41"/>
      <c r="N36" s="41"/>
      <c r="O36" s="41"/>
      <c r="P36" s="41"/>
      <c r="Q36" s="54"/>
      <c r="R36" s="54"/>
      <c r="S36" s="94">
        <v>6</v>
      </c>
      <c r="T36" s="41" t="s">
        <v>140</v>
      </c>
      <c r="U36" s="41"/>
      <c r="V36" s="41"/>
      <c r="W36" s="41"/>
      <c r="X36" s="43">
        <v>13</v>
      </c>
      <c r="Y36" s="41" t="s">
        <v>177</v>
      </c>
      <c r="Z36" s="93">
        <v>6</v>
      </c>
      <c r="AA36" s="93">
        <v>0</v>
      </c>
      <c r="AB36" s="93">
        <v>1</v>
      </c>
      <c r="AC36" s="58">
        <f t="shared" si="14"/>
        <v>1</v>
      </c>
      <c r="AD36" s="93">
        <v>0</v>
      </c>
      <c r="AE36" s="27"/>
      <c r="AF36" s="94">
        <v>6.5</v>
      </c>
      <c r="AG36" s="47" t="s">
        <v>62</v>
      </c>
      <c r="AH36" s="47"/>
      <c r="AI36" s="47"/>
      <c r="AJ36" s="64"/>
      <c r="AK36" s="48">
        <v>55</v>
      </c>
      <c r="AL36" s="47" t="s">
        <v>308</v>
      </c>
      <c r="AM36" s="93">
        <v>6</v>
      </c>
      <c r="AN36" s="93">
        <v>0</v>
      </c>
      <c r="AO36" s="93">
        <v>1</v>
      </c>
      <c r="AP36" s="58">
        <f t="shared" si="15"/>
        <v>1</v>
      </c>
      <c r="AQ36" s="93">
        <v>2</v>
      </c>
      <c r="AR36" s="46"/>
    </row>
    <row r="37" spans="1:44" ht="15.95" customHeight="1" x14ac:dyDescent="0.25">
      <c r="A37" s="54"/>
      <c r="C37" s="18"/>
      <c r="D37" s="65"/>
      <c r="E37" s="18"/>
      <c r="F37" s="18"/>
      <c r="G37" s="18"/>
      <c r="H37" s="43">
        <v>2</v>
      </c>
      <c r="I37" s="41" t="s">
        <v>166</v>
      </c>
      <c r="J37" s="18"/>
      <c r="K37" s="18"/>
      <c r="L37" s="41" t="s">
        <v>370</v>
      </c>
      <c r="M37" s="18"/>
      <c r="N37" s="18"/>
      <c r="P37" s="41" t="s">
        <v>371</v>
      </c>
      <c r="Q37" s="54"/>
      <c r="R37" s="54"/>
      <c r="S37" s="94">
        <v>7.5</v>
      </c>
      <c r="T37" s="41" t="s">
        <v>46</v>
      </c>
      <c r="U37" s="41"/>
      <c r="V37" s="41"/>
      <c r="W37" s="41"/>
      <c r="X37" s="43">
        <v>7</v>
      </c>
      <c r="Y37" s="41" t="s">
        <v>177</v>
      </c>
      <c r="Z37" s="93">
        <v>6</v>
      </c>
      <c r="AA37" s="93">
        <v>0</v>
      </c>
      <c r="AB37" s="93">
        <v>0</v>
      </c>
      <c r="AC37" s="58">
        <f t="shared" si="14"/>
        <v>0</v>
      </c>
      <c r="AD37" s="93">
        <v>2</v>
      </c>
      <c r="AE37" s="27"/>
      <c r="AF37" s="94">
        <v>7.5</v>
      </c>
      <c r="AG37" s="47" t="s">
        <v>115</v>
      </c>
      <c r="AH37" s="47"/>
      <c r="AI37" s="47"/>
      <c r="AJ37" s="64"/>
      <c r="AK37" s="48">
        <v>4</v>
      </c>
      <c r="AL37" s="47" t="s">
        <v>308</v>
      </c>
      <c r="AM37" s="93">
        <v>6</v>
      </c>
      <c r="AN37" s="93">
        <v>0</v>
      </c>
      <c r="AO37" s="93">
        <v>0</v>
      </c>
      <c r="AP37" s="58">
        <f t="shared" si="15"/>
        <v>0</v>
      </c>
      <c r="AQ37" s="93">
        <v>0</v>
      </c>
      <c r="AR37" s="46"/>
    </row>
    <row r="38" spans="1:44" ht="15.95" customHeight="1" thickBot="1" x14ac:dyDescent="0.3">
      <c r="A38" s="54"/>
      <c r="C38" s="18"/>
      <c r="D38" s="65"/>
      <c r="E38" s="18"/>
      <c r="F38" s="18"/>
      <c r="G38" s="18"/>
      <c r="H38" s="43"/>
      <c r="I38" s="41"/>
      <c r="L38" s="41"/>
      <c r="Q38" s="54"/>
      <c r="R38" s="54"/>
      <c r="S38" s="33" t="s">
        <v>174</v>
      </c>
      <c r="T38" s="33"/>
      <c r="U38" s="33"/>
      <c r="V38" s="33"/>
      <c r="W38" s="33"/>
      <c r="X38" s="33"/>
      <c r="Y38" s="33"/>
      <c r="Z38" s="56">
        <f>SUM(Z27:Z37)</f>
        <v>60</v>
      </c>
      <c r="AA38" s="56">
        <f t="shared" ref="AA38:AD38" si="16">SUM(AA27:AA37)</f>
        <v>13</v>
      </c>
      <c r="AB38" s="56">
        <f>SUM(AB27:AB37)+SUMIF($Y$3:$Y$10,"SotF",$AH$3:$AH$10)</f>
        <v>20</v>
      </c>
      <c r="AC38" s="56">
        <f>+AB38+AA38</f>
        <v>33</v>
      </c>
      <c r="AD38" s="56">
        <f t="shared" si="16"/>
        <v>2</v>
      </c>
      <c r="AE38" s="27"/>
      <c r="AF38" s="33" t="s">
        <v>50</v>
      </c>
      <c r="AG38" s="33"/>
      <c r="AH38" s="33"/>
      <c r="AI38" s="33"/>
      <c r="AJ38" s="33"/>
      <c r="AK38" s="33"/>
      <c r="AL38" s="33"/>
      <c r="AM38" s="56">
        <f>SUM(AM27:AM37)</f>
        <v>60</v>
      </c>
      <c r="AN38" s="56">
        <f t="shared" ref="AN38" si="17">SUM(AN27:AN37)</f>
        <v>20</v>
      </c>
      <c r="AO38" s="56">
        <f>SUM(AO27:AO37)+SUMIF($Y$3:$Y$10,"State Farm",$AH$3:$AH$10)</f>
        <v>27</v>
      </c>
      <c r="AP38" s="56">
        <f>+AO38+AN38</f>
        <v>47</v>
      </c>
      <c r="AQ38" s="56">
        <f t="shared" ref="AQ38" si="18">SUM(AQ27:AQ37)</f>
        <v>6</v>
      </c>
      <c r="AR38" s="46"/>
    </row>
    <row r="39" spans="1:44" ht="15.95" customHeight="1" x14ac:dyDescent="0.25">
      <c r="A39" s="54"/>
      <c r="B39" s="26"/>
      <c r="C39" s="20" t="s">
        <v>186</v>
      </c>
      <c r="D39" s="65"/>
      <c r="E39" s="18"/>
      <c r="F39" s="42"/>
      <c r="G39" s="19">
        <v>2</v>
      </c>
      <c r="H39" s="43">
        <v>2</v>
      </c>
      <c r="I39" s="41" t="s">
        <v>356</v>
      </c>
      <c r="J39" s="18"/>
      <c r="K39" s="18"/>
      <c r="L39" s="41" t="s">
        <v>357</v>
      </c>
      <c r="M39" s="41"/>
      <c r="N39" s="41"/>
      <c r="O39" s="41"/>
      <c r="Q39" s="54"/>
      <c r="R39" s="54"/>
      <c r="S39" s="34" t="s">
        <v>53</v>
      </c>
      <c r="T39" s="34"/>
      <c r="U39" s="34"/>
      <c r="V39" s="34"/>
      <c r="W39" s="34"/>
      <c r="X39" s="32" t="s">
        <v>54</v>
      </c>
      <c r="Z39" s="31">
        <v>13</v>
      </c>
      <c r="AA39" s="31">
        <v>2</v>
      </c>
      <c r="AB39" s="31">
        <v>4</v>
      </c>
      <c r="AC39" s="68">
        <f t="shared" ref="AC39" si="19">+AA39+AB39</f>
        <v>6</v>
      </c>
      <c r="AD39" s="31">
        <v>6</v>
      </c>
      <c r="AE39" s="27"/>
      <c r="AF39" s="35" t="s">
        <v>86</v>
      </c>
      <c r="AG39" s="35"/>
      <c r="AH39" s="35"/>
      <c r="AI39" s="35"/>
      <c r="AJ39" s="35"/>
      <c r="AK39" s="32" t="s">
        <v>87</v>
      </c>
      <c r="AM39" s="31">
        <v>8</v>
      </c>
      <c r="AN39" s="31">
        <v>1</v>
      </c>
      <c r="AO39" s="31">
        <v>3</v>
      </c>
      <c r="AP39" s="68">
        <f t="shared" ref="AP39" si="20">+AN39+AO39</f>
        <v>4</v>
      </c>
      <c r="AQ39" s="31">
        <v>0</v>
      </c>
      <c r="AR39" s="46"/>
    </row>
    <row r="40" spans="1:44" ht="15.95" customHeight="1" x14ac:dyDescent="0.25">
      <c r="A40" s="54"/>
      <c r="B40" s="48" t="s">
        <v>36</v>
      </c>
      <c r="C40" s="41" t="s">
        <v>359</v>
      </c>
      <c r="D40" s="65"/>
      <c r="E40" s="41"/>
      <c r="F40" s="41"/>
      <c r="G40" s="19"/>
      <c r="H40" s="43">
        <v>2</v>
      </c>
      <c r="I40" s="41" t="s">
        <v>71</v>
      </c>
      <c r="J40" s="41"/>
      <c r="K40" s="41"/>
      <c r="L40" s="41" t="s">
        <v>358</v>
      </c>
      <c r="M40" s="41"/>
      <c r="N40" s="41"/>
      <c r="O40" s="41"/>
      <c r="P40" s="41"/>
      <c r="Q40" s="54"/>
      <c r="R40" s="54"/>
      <c r="S40" s="94">
        <v>9.5</v>
      </c>
      <c r="T40" s="47" t="s">
        <v>166</v>
      </c>
      <c r="U40" s="47"/>
      <c r="V40" s="47"/>
      <c r="W40" s="47"/>
      <c r="X40" s="48">
        <v>9</v>
      </c>
      <c r="Y40" s="47" t="s">
        <v>307</v>
      </c>
      <c r="Z40" s="93">
        <v>6</v>
      </c>
      <c r="AA40" s="93">
        <v>10</v>
      </c>
      <c r="AB40" s="93">
        <v>5</v>
      </c>
      <c r="AC40" s="58">
        <f t="shared" ref="AC40:AC49" si="21">+AA40+AB40</f>
        <v>15</v>
      </c>
      <c r="AD40" s="93">
        <v>0</v>
      </c>
      <c r="AE40" s="27"/>
      <c r="AF40" s="94">
        <v>9.5</v>
      </c>
      <c r="AG40" s="47" t="s">
        <v>71</v>
      </c>
      <c r="AH40" s="47"/>
      <c r="AI40" s="47"/>
      <c r="AJ40" s="64"/>
      <c r="AK40" s="48">
        <v>10</v>
      </c>
      <c r="AL40" s="47" t="s">
        <v>17</v>
      </c>
      <c r="AM40" s="93">
        <v>6</v>
      </c>
      <c r="AN40" s="93">
        <v>8</v>
      </c>
      <c r="AO40" s="93">
        <v>2</v>
      </c>
      <c r="AP40" s="58">
        <f t="shared" ref="AP40:AP49" si="22">+AN40+AO40</f>
        <v>10</v>
      </c>
      <c r="AQ40" s="93">
        <v>2</v>
      </c>
      <c r="AR40" s="46"/>
    </row>
    <row r="41" spans="1:44" ht="15.95" customHeight="1" x14ac:dyDescent="0.25">
      <c r="A41" s="54"/>
      <c r="B41" s="9"/>
      <c r="C41" s="10"/>
      <c r="D41" s="10"/>
      <c r="E41" s="10"/>
      <c r="F41" s="10"/>
      <c r="G41" s="11"/>
      <c r="H41" s="12"/>
      <c r="I41" s="10"/>
      <c r="J41" s="10"/>
      <c r="K41" s="12"/>
      <c r="L41" s="12"/>
      <c r="M41" s="12"/>
      <c r="N41" s="12"/>
      <c r="O41" s="12"/>
      <c r="P41" s="12"/>
      <c r="Q41" s="54"/>
      <c r="R41" s="54"/>
      <c r="S41" s="94">
        <v>8.5</v>
      </c>
      <c r="T41" s="47" t="s">
        <v>73</v>
      </c>
      <c r="U41" s="47"/>
      <c r="V41" s="47"/>
      <c r="W41" s="47"/>
      <c r="X41" s="48">
        <v>14</v>
      </c>
      <c r="Y41" s="47" t="s">
        <v>307</v>
      </c>
      <c r="Z41" s="93">
        <v>5</v>
      </c>
      <c r="AA41" s="93">
        <v>3</v>
      </c>
      <c r="AB41" s="93">
        <v>4</v>
      </c>
      <c r="AC41" s="58">
        <f t="shared" si="21"/>
        <v>7</v>
      </c>
      <c r="AD41" s="93">
        <v>2</v>
      </c>
      <c r="AE41" s="27"/>
      <c r="AF41" s="94">
        <v>8.5</v>
      </c>
      <c r="AG41" s="47" t="s">
        <v>40</v>
      </c>
      <c r="AH41" s="47"/>
      <c r="AI41" s="47"/>
      <c r="AJ41" s="64"/>
      <c r="AK41" s="48">
        <v>7</v>
      </c>
      <c r="AL41" s="47" t="s">
        <v>17</v>
      </c>
      <c r="AM41" s="93">
        <v>5</v>
      </c>
      <c r="AN41" s="93">
        <v>3</v>
      </c>
      <c r="AO41" s="93">
        <v>7</v>
      </c>
      <c r="AP41" s="58">
        <f t="shared" si="22"/>
        <v>10</v>
      </c>
      <c r="AQ41" s="93">
        <v>0</v>
      </c>
      <c r="AR41" s="46"/>
    </row>
    <row r="42" spans="1:44" ht="15.95" customHeight="1" x14ac:dyDescent="0.25">
      <c r="A42" s="54"/>
      <c r="B42" s="26"/>
      <c r="C42" s="26"/>
      <c r="D42" s="26"/>
      <c r="E42" s="47" t="s">
        <v>211</v>
      </c>
      <c r="F42" s="47"/>
      <c r="G42" s="49">
        <f>SUM(G14:G41)</f>
        <v>16</v>
      </c>
      <c r="H42" s="49"/>
      <c r="I42" s="36"/>
      <c r="J42" s="47" t="s">
        <v>101</v>
      </c>
      <c r="K42" s="36"/>
      <c r="L42" s="49">
        <f>COUNTA(C15:C41)-8</f>
        <v>5</v>
      </c>
      <c r="N42" s="47" t="s">
        <v>132</v>
      </c>
      <c r="O42" s="49">
        <v>10</v>
      </c>
      <c r="P42" s="26"/>
      <c r="Q42" s="54"/>
      <c r="R42" s="54"/>
      <c r="S42" s="94">
        <v>6</v>
      </c>
      <c r="T42" s="47" t="s">
        <v>67</v>
      </c>
      <c r="U42" s="47"/>
      <c r="V42" s="47"/>
      <c r="W42" s="47"/>
      <c r="X42" s="48">
        <v>3</v>
      </c>
      <c r="Y42" s="47" t="s">
        <v>307</v>
      </c>
      <c r="Z42" s="93">
        <v>5</v>
      </c>
      <c r="AA42" s="93">
        <v>0</v>
      </c>
      <c r="AB42" s="93">
        <v>5</v>
      </c>
      <c r="AC42" s="58">
        <f t="shared" si="21"/>
        <v>5</v>
      </c>
      <c r="AD42" s="93">
        <v>0</v>
      </c>
      <c r="AE42" s="27"/>
      <c r="AF42" s="94">
        <v>8</v>
      </c>
      <c r="AG42" s="47" t="s">
        <v>45</v>
      </c>
      <c r="AH42" s="47"/>
      <c r="AI42" s="47"/>
      <c r="AJ42" s="64"/>
      <c r="AK42" s="48">
        <v>4</v>
      </c>
      <c r="AL42" s="47" t="s">
        <v>17</v>
      </c>
      <c r="AM42" s="93">
        <v>4</v>
      </c>
      <c r="AN42" s="93">
        <v>1</v>
      </c>
      <c r="AO42" s="93">
        <v>2</v>
      </c>
      <c r="AP42" s="58">
        <f t="shared" si="22"/>
        <v>3</v>
      </c>
      <c r="AQ42" s="93">
        <v>0</v>
      </c>
      <c r="AR42" s="46"/>
    </row>
    <row r="43" spans="1:44" ht="15.95" customHeight="1" x14ac:dyDescent="0.25">
      <c r="A43" s="54"/>
      <c r="E43" s="47" t="s">
        <v>210</v>
      </c>
      <c r="F43" s="47"/>
      <c r="G43" s="49">
        <f>COUNTA(L15:L41)+COUNTIF(L15:L41,"*&amp;*")</f>
        <v>27</v>
      </c>
      <c r="Q43" s="54"/>
      <c r="R43" s="54"/>
      <c r="S43" s="94">
        <v>8</v>
      </c>
      <c r="T43" s="47" t="s">
        <v>137</v>
      </c>
      <c r="U43" s="47"/>
      <c r="V43" s="47"/>
      <c r="W43" s="47"/>
      <c r="X43" s="48">
        <v>18</v>
      </c>
      <c r="Y43" s="47" t="s">
        <v>307</v>
      </c>
      <c r="Z43" s="93">
        <v>5</v>
      </c>
      <c r="AA43" s="93">
        <v>2</v>
      </c>
      <c r="AB43" s="93">
        <v>2</v>
      </c>
      <c r="AC43" s="58">
        <f t="shared" si="21"/>
        <v>4</v>
      </c>
      <c r="AD43" s="93">
        <v>2</v>
      </c>
      <c r="AE43" s="27"/>
      <c r="AF43" s="94">
        <v>6.5</v>
      </c>
      <c r="AG43" s="47" t="s">
        <v>95</v>
      </c>
      <c r="AH43" s="47"/>
      <c r="AI43" s="47"/>
      <c r="AJ43" s="64"/>
      <c r="AK43" s="48">
        <v>14</v>
      </c>
      <c r="AL43" s="47" t="s">
        <v>17</v>
      </c>
      <c r="AM43" s="93">
        <v>6</v>
      </c>
      <c r="AN43" s="93">
        <v>0</v>
      </c>
      <c r="AO43" s="93">
        <v>3</v>
      </c>
      <c r="AP43" s="58">
        <f t="shared" si="22"/>
        <v>3</v>
      </c>
      <c r="AQ43" s="93">
        <v>0</v>
      </c>
      <c r="AR43" s="46"/>
    </row>
    <row r="44" spans="1:44" ht="15.95" customHeight="1" x14ac:dyDescent="0.25">
      <c r="A44" s="54"/>
      <c r="Q44" s="54"/>
      <c r="R44" s="54"/>
      <c r="S44" s="94">
        <v>7.5</v>
      </c>
      <c r="T44" s="47" t="s">
        <v>43</v>
      </c>
      <c r="U44" s="47"/>
      <c r="V44" s="47"/>
      <c r="W44" s="47"/>
      <c r="X44" s="48">
        <v>27</v>
      </c>
      <c r="Y44" s="47" t="s">
        <v>307</v>
      </c>
      <c r="Z44" s="93">
        <v>5</v>
      </c>
      <c r="AA44" s="93">
        <v>1</v>
      </c>
      <c r="AB44" s="93">
        <v>3</v>
      </c>
      <c r="AC44" s="58">
        <f t="shared" si="21"/>
        <v>4</v>
      </c>
      <c r="AD44" s="93">
        <v>0</v>
      </c>
      <c r="AE44" s="27"/>
      <c r="AF44" s="94">
        <v>6.5</v>
      </c>
      <c r="AG44" s="47" t="s">
        <v>94</v>
      </c>
      <c r="AH44" s="47"/>
      <c r="AI44" s="47"/>
      <c r="AJ44" s="64"/>
      <c r="AK44" s="48">
        <v>5</v>
      </c>
      <c r="AL44" s="47" t="s">
        <v>17</v>
      </c>
      <c r="AM44" s="93">
        <v>4</v>
      </c>
      <c r="AN44" s="93">
        <v>0</v>
      </c>
      <c r="AO44" s="93">
        <v>2</v>
      </c>
      <c r="AP44" s="58">
        <f t="shared" si="22"/>
        <v>2</v>
      </c>
      <c r="AQ44" s="93">
        <v>0</v>
      </c>
      <c r="AR44" s="46"/>
    </row>
    <row r="45" spans="1:44" ht="15.95" customHeight="1" x14ac:dyDescent="0.25">
      <c r="A45" s="54"/>
      <c r="B45" s="20" t="s">
        <v>156</v>
      </c>
      <c r="C45" s="20"/>
      <c r="N45" s="20"/>
      <c r="O45" s="20"/>
      <c r="Q45" s="54"/>
      <c r="R45" s="54"/>
      <c r="S45" s="94">
        <v>7.5</v>
      </c>
      <c r="T45" s="47" t="s">
        <v>38</v>
      </c>
      <c r="U45" s="47"/>
      <c r="V45" s="47"/>
      <c r="W45" s="47"/>
      <c r="X45" s="48">
        <v>13</v>
      </c>
      <c r="Y45" s="47" t="s">
        <v>307</v>
      </c>
      <c r="Z45" s="93">
        <v>5</v>
      </c>
      <c r="AA45" s="93">
        <v>0</v>
      </c>
      <c r="AB45" s="93">
        <v>4</v>
      </c>
      <c r="AC45" s="58">
        <f t="shared" si="21"/>
        <v>4</v>
      </c>
      <c r="AD45" s="93">
        <v>0</v>
      </c>
      <c r="AE45" s="27"/>
      <c r="AF45" s="94">
        <v>7.5</v>
      </c>
      <c r="AG45" s="47" t="s">
        <v>89</v>
      </c>
      <c r="AH45" s="47"/>
      <c r="AI45" s="47"/>
      <c r="AJ45" s="64"/>
      <c r="AK45" s="48">
        <v>11</v>
      </c>
      <c r="AL45" s="47" t="s">
        <v>17</v>
      </c>
      <c r="AM45" s="93">
        <v>6</v>
      </c>
      <c r="AN45" s="93">
        <v>0</v>
      </c>
      <c r="AO45" s="93">
        <v>2</v>
      </c>
      <c r="AP45" s="58">
        <f t="shared" si="22"/>
        <v>2</v>
      </c>
      <c r="AQ45" s="93">
        <v>0</v>
      </c>
      <c r="AR45" s="46"/>
    </row>
    <row r="46" spans="1:44" ht="15.95" customHeight="1" x14ac:dyDescent="0.25">
      <c r="A46" s="54"/>
      <c r="B46" s="18"/>
      <c r="Q46" s="54"/>
      <c r="R46" s="54"/>
      <c r="S46" s="94">
        <v>7</v>
      </c>
      <c r="T46" s="47" t="s">
        <v>167</v>
      </c>
      <c r="U46" s="47"/>
      <c r="V46" s="47"/>
      <c r="W46" s="47"/>
      <c r="X46" s="48">
        <v>8</v>
      </c>
      <c r="Y46" s="47" t="s">
        <v>307</v>
      </c>
      <c r="Z46" s="93">
        <v>5</v>
      </c>
      <c r="AA46" s="93">
        <v>1</v>
      </c>
      <c r="AB46" s="93">
        <v>1</v>
      </c>
      <c r="AC46" s="58">
        <f t="shared" si="21"/>
        <v>2</v>
      </c>
      <c r="AD46" s="93">
        <v>0</v>
      </c>
      <c r="AE46" s="27"/>
      <c r="AF46" s="94">
        <v>7.5</v>
      </c>
      <c r="AG46" s="47" t="s">
        <v>153</v>
      </c>
      <c r="AH46" s="47"/>
      <c r="AI46" s="47"/>
      <c r="AJ46" s="64"/>
      <c r="AK46" s="48">
        <v>6</v>
      </c>
      <c r="AL46" s="47" t="s">
        <v>17</v>
      </c>
      <c r="AM46" s="93">
        <v>5</v>
      </c>
      <c r="AN46" s="93">
        <v>0</v>
      </c>
      <c r="AO46" s="93">
        <v>1</v>
      </c>
      <c r="AP46" s="58">
        <f t="shared" si="22"/>
        <v>1</v>
      </c>
      <c r="AQ46" s="93">
        <v>2</v>
      </c>
      <c r="AR46" s="46"/>
    </row>
    <row r="47" spans="1:44" ht="15.95" customHeight="1" x14ac:dyDescent="0.25">
      <c r="A47" s="54"/>
      <c r="B47" s="18"/>
      <c r="C47" s="20" t="s">
        <v>105</v>
      </c>
      <c r="H47" s="20" t="s">
        <v>120</v>
      </c>
      <c r="M47" s="20" t="s">
        <v>121</v>
      </c>
      <c r="O47" s="18"/>
      <c r="Q47" s="54"/>
      <c r="R47" s="54"/>
      <c r="S47" s="94">
        <v>6.5</v>
      </c>
      <c r="T47" s="47" t="s">
        <v>139</v>
      </c>
      <c r="U47" s="47"/>
      <c r="V47" s="47"/>
      <c r="W47" s="47"/>
      <c r="X47" s="48">
        <v>34</v>
      </c>
      <c r="Y47" s="47" t="s">
        <v>307</v>
      </c>
      <c r="Z47" s="93">
        <v>5</v>
      </c>
      <c r="AA47" s="93">
        <v>0</v>
      </c>
      <c r="AB47" s="93">
        <v>2</v>
      </c>
      <c r="AC47" s="58">
        <f t="shared" si="21"/>
        <v>2</v>
      </c>
      <c r="AD47" s="93">
        <v>0</v>
      </c>
      <c r="AE47" s="27"/>
      <c r="AF47" s="94">
        <v>7</v>
      </c>
      <c r="AG47" s="47" t="s">
        <v>138</v>
      </c>
      <c r="AH47" s="47"/>
      <c r="AI47" s="47"/>
      <c r="AJ47" s="64"/>
      <c r="AK47" s="48">
        <v>2</v>
      </c>
      <c r="AL47" s="47" t="s">
        <v>17</v>
      </c>
      <c r="AM47" s="93">
        <v>5</v>
      </c>
      <c r="AN47" s="93">
        <v>0</v>
      </c>
      <c r="AO47" s="93">
        <v>0</v>
      </c>
      <c r="AP47" s="58">
        <f t="shared" si="22"/>
        <v>0</v>
      </c>
      <c r="AQ47" s="93">
        <v>2</v>
      </c>
      <c r="AR47" s="46"/>
    </row>
    <row r="48" spans="1:44" ht="15.95" customHeight="1" x14ac:dyDescent="0.25">
      <c r="A48" s="54"/>
      <c r="C48" s="41" t="s">
        <v>354</v>
      </c>
      <c r="H48" s="41" t="s">
        <v>190</v>
      </c>
      <c r="I48" s="41"/>
      <c r="J48" s="41"/>
      <c r="K48" s="41"/>
      <c r="L48" s="41"/>
      <c r="M48" s="41" t="s">
        <v>190</v>
      </c>
      <c r="N48" s="41"/>
      <c r="O48" s="41"/>
      <c r="Q48" s="54"/>
      <c r="R48" s="54"/>
      <c r="S48" s="94">
        <v>7.5</v>
      </c>
      <c r="T48" s="47" t="s">
        <v>59</v>
      </c>
      <c r="U48" s="47"/>
      <c r="V48" s="47"/>
      <c r="W48" s="47"/>
      <c r="X48" s="48">
        <v>4</v>
      </c>
      <c r="Y48" s="47" t="s">
        <v>307</v>
      </c>
      <c r="Z48" s="93">
        <v>4</v>
      </c>
      <c r="AA48" s="93">
        <v>0</v>
      </c>
      <c r="AB48" s="93">
        <v>1</v>
      </c>
      <c r="AC48" s="58">
        <f t="shared" si="21"/>
        <v>1</v>
      </c>
      <c r="AD48" s="93">
        <v>0</v>
      </c>
      <c r="AE48" s="27"/>
      <c r="AF48" s="94">
        <v>7</v>
      </c>
      <c r="AG48" s="47" t="s">
        <v>98</v>
      </c>
      <c r="AH48" s="47"/>
      <c r="AI48" s="47"/>
      <c r="AJ48" s="64"/>
      <c r="AK48" s="48">
        <v>15</v>
      </c>
      <c r="AL48" s="47" t="s">
        <v>17</v>
      </c>
      <c r="AM48" s="93">
        <v>6</v>
      </c>
      <c r="AN48" s="93">
        <v>0</v>
      </c>
      <c r="AO48" s="93">
        <v>0</v>
      </c>
      <c r="AP48" s="58">
        <f t="shared" si="22"/>
        <v>0</v>
      </c>
      <c r="AQ48" s="93">
        <v>0</v>
      </c>
      <c r="AR48" s="46"/>
    </row>
    <row r="49" spans="1:44" ht="15.95" customHeight="1" x14ac:dyDescent="0.25">
      <c r="A49" s="54"/>
      <c r="H49" s="41"/>
      <c r="I49" s="41"/>
      <c r="J49" s="41"/>
      <c r="K49" s="41"/>
      <c r="L49" s="41"/>
      <c r="M49" s="41"/>
      <c r="N49" s="41"/>
      <c r="O49" s="41"/>
      <c r="P49" s="41"/>
      <c r="Q49" s="54"/>
      <c r="R49" s="54"/>
      <c r="S49" s="94">
        <v>6</v>
      </c>
      <c r="T49" s="47" t="s">
        <v>362</v>
      </c>
      <c r="U49" s="47"/>
      <c r="V49" s="47"/>
      <c r="W49" s="47"/>
      <c r="X49" s="48">
        <v>5</v>
      </c>
      <c r="Y49" s="47" t="s">
        <v>307</v>
      </c>
      <c r="Z49" s="93">
        <v>1</v>
      </c>
      <c r="AA49" s="93">
        <v>0</v>
      </c>
      <c r="AB49" s="93">
        <v>1</v>
      </c>
      <c r="AC49" s="58">
        <f t="shared" si="21"/>
        <v>1</v>
      </c>
      <c r="AD49" s="93">
        <v>0</v>
      </c>
      <c r="AE49" s="27"/>
      <c r="AF49" s="94">
        <v>6.5</v>
      </c>
      <c r="AG49" s="47" t="s">
        <v>82</v>
      </c>
      <c r="AH49" s="47"/>
      <c r="AI49" s="47"/>
      <c r="AJ49" s="64"/>
      <c r="AK49" s="48">
        <v>3</v>
      </c>
      <c r="AL49" s="47" t="s">
        <v>17</v>
      </c>
      <c r="AM49" s="93">
        <v>5</v>
      </c>
      <c r="AN49" s="93">
        <v>0</v>
      </c>
      <c r="AO49" s="93">
        <v>0</v>
      </c>
      <c r="AP49" s="58">
        <f t="shared" si="22"/>
        <v>0</v>
      </c>
      <c r="AQ49" s="93">
        <v>0</v>
      </c>
      <c r="AR49" s="46"/>
    </row>
    <row r="50" spans="1:44" ht="15.95" customHeight="1" thickBot="1" x14ac:dyDescent="0.3">
      <c r="A50" s="54"/>
      <c r="M50" s="41"/>
      <c r="O50" s="41"/>
      <c r="P50" s="41"/>
      <c r="Q50" s="54"/>
      <c r="R50" s="54"/>
      <c r="S50" s="33" t="s">
        <v>245</v>
      </c>
      <c r="T50" s="33"/>
      <c r="U50" s="33"/>
      <c r="V50" s="33"/>
      <c r="W50" s="33"/>
      <c r="X50" s="33"/>
      <c r="Y50" s="33"/>
      <c r="Z50" s="56">
        <f>SUM(Z39:Z49)</f>
        <v>59</v>
      </c>
      <c r="AA50" s="56">
        <f t="shared" ref="AA50:AD50" si="23">SUM(AA39:AA49)</f>
        <v>19</v>
      </c>
      <c r="AB50" s="56">
        <f>SUM(AB39:AB49)+SUMIF($Y$3:$Y$10,"Dive Shop",$AH$3:$AH$10)</f>
        <v>32</v>
      </c>
      <c r="AC50" s="56">
        <f>+AB50+AA50</f>
        <v>51</v>
      </c>
      <c r="AD50" s="56">
        <f t="shared" si="23"/>
        <v>10</v>
      </c>
      <c r="AE50" s="27"/>
      <c r="AF50" s="33" t="s">
        <v>246</v>
      </c>
      <c r="AG50" s="33"/>
      <c r="AH50" s="33"/>
      <c r="AI50" s="33"/>
      <c r="AJ50" s="33"/>
      <c r="AK50" s="33"/>
      <c r="AL50" s="33"/>
      <c r="AM50" s="56">
        <f>SUM(AM39:AM49)</f>
        <v>60</v>
      </c>
      <c r="AN50" s="56">
        <f t="shared" ref="AN50" si="24">SUM(AN39:AN49)</f>
        <v>13</v>
      </c>
      <c r="AO50" s="56">
        <f>SUM(AO39:AO49)+SUMIF($Y$3:$Y$10,"Bruins",$AH$3:$AH$10)</f>
        <v>22</v>
      </c>
      <c r="AP50" s="56">
        <f>+AO50+AN50</f>
        <v>35</v>
      </c>
      <c r="AQ50" s="56">
        <f t="shared" ref="AQ50" si="25">SUM(AQ39:AQ49)</f>
        <v>6</v>
      </c>
      <c r="AR50" s="46"/>
    </row>
    <row r="51" spans="1:44" ht="15.95" customHeight="1" x14ac:dyDescent="0.25">
      <c r="A51" s="54"/>
      <c r="Q51" s="54"/>
      <c r="R51" s="54"/>
      <c r="S51" s="35" t="s">
        <v>21</v>
      </c>
      <c r="T51" s="35"/>
      <c r="U51" s="35"/>
      <c r="V51" s="35"/>
      <c r="W51" s="35"/>
      <c r="X51" s="32" t="s">
        <v>88</v>
      </c>
      <c r="Z51" s="31">
        <v>8</v>
      </c>
      <c r="AA51" s="31">
        <v>2</v>
      </c>
      <c r="AB51" s="31">
        <v>0</v>
      </c>
      <c r="AC51" s="68">
        <f t="shared" ref="AC51" si="26">+AA51+AB51</f>
        <v>2</v>
      </c>
      <c r="AD51" s="31">
        <v>2</v>
      </c>
      <c r="AE51" s="27"/>
      <c r="AF51" s="35" t="s">
        <v>23</v>
      </c>
      <c r="AG51" s="35"/>
      <c r="AH51" s="35"/>
      <c r="AI51" s="35"/>
      <c r="AJ51" s="35"/>
      <c r="AK51" s="32" t="s">
        <v>70</v>
      </c>
      <c r="AM51" s="31">
        <v>3</v>
      </c>
      <c r="AN51" s="31">
        <v>0</v>
      </c>
      <c r="AO51" s="31">
        <v>3</v>
      </c>
      <c r="AP51" s="68">
        <f t="shared" ref="AP51" si="27">+AN51+AO51</f>
        <v>3</v>
      </c>
      <c r="AQ51" s="31">
        <v>0</v>
      </c>
      <c r="AR51" s="46"/>
    </row>
    <row r="52" spans="1:44" ht="15.95" customHeight="1" x14ac:dyDescent="0.25">
      <c r="A52" s="54"/>
      <c r="N52" s="41"/>
      <c r="O52" s="41"/>
      <c r="P52" s="41"/>
      <c r="Q52" s="54"/>
      <c r="R52" s="54"/>
      <c r="S52" s="94">
        <v>7.5</v>
      </c>
      <c r="T52" s="47" t="s">
        <v>113</v>
      </c>
      <c r="U52" s="47"/>
      <c r="V52" s="47"/>
      <c r="W52" s="47"/>
      <c r="X52" s="48">
        <v>22</v>
      </c>
      <c r="Y52" s="41" t="s">
        <v>21</v>
      </c>
      <c r="Z52" s="93">
        <v>6</v>
      </c>
      <c r="AA52" s="93">
        <v>2</v>
      </c>
      <c r="AB52" s="93">
        <v>2</v>
      </c>
      <c r="AC52" s="58">
        <f t="shared" ref="AC52:AC61" si="28">+AA52+AB52</f>
        <v>4</v>
      </c>
      <c r="AD52" s="93">
        <v>0</v>
      </c>
      <c r="AE52" s="27"/>
      <c r="AF52" s="94">
        <v>9.5</v>
      </c>
      <c r="AG52" s="47" t="s">
        <v>91</v>
      </c>
      <c r="AH52" s="47"/>
      <c r="AI52" s="47"/>
      <c r="AJ52" s="64"/>
      <c r="AK52" s="48">
        <v>14</v>
      </c>
      <c r="AL52" s="47" t="s">
        <v>309</v>
      </c>
      <c r="AM52" s="93">
        <v>6</v>
      </c>
      <c r="AN52" s="93">
        <v>9</v>
      </c>
      <c r="AO52" s="93">
        <v>1</v>
      </c>
      <c r="AP52" s="58">
        <f t="shared" ref="AP52:AP61" si="29">+AN52+AO52</f>
        <v>10</v>
      </c>
      <c r="AQ52" s="93">
        <v>0</v>
      </c>
      <c r="AR52" s="46"/>
    </row>
    <row r="53" spans="1:44" ht="15.95" customHeight="1" x14ac:dyDescent="0.25">
      <c r="A53" s="54"/>
      <c r="Q53" s="54"/>
      <c r="R53" s="54"/>
      <c r="S53" s="94">
        <v>8</v>
      </c>
      <c r="T53" s="47" t="s">
        <v>55</v>
      </c>
      <c r="U53" s="47"/>
      <c r="V53" s="47"/>
      <c r="W53" s="47"/>
      <c r="X53" s="48">
        <v>11</v>
      </c>
      <c r="Y53" s="41" t="s">
        <v>21</v>
      </c>
      <c r="Z53" s="93">
        <v>6</v>
      </c>
      <c r="AA53" s="93">
        <v>2</v>
      </c>
      <c r="AB53" s="93">
        <v>1</v>
      </c>
      <c r="AC53" s="58">
        <f t="shared" si="28"/>
        <v>3</v>
      </c>
      <c r="AD53" s="93">
        <v>4</v>
      </c>
      <c r="AE53" s="27"/>
      <c r="AF53" s="94">
        <v>8.5</v>
      </c>
      <c r="AG53" s="47" t="s">
        <v>112</v>
      </c>
      <c r="AH53" s="47"/>
      <c r="AI53" s="47"/>
      <c r="AJ53" s="64"/>
      <c r="AK53" s="48">
        <v>20</v>
      </c>
      <c r="AL53" s="47" t="s">
        <v>309</v>
      </c>
      <c r="AM53" s="93">
        <v>6</v>
      </c>
      <c r="AN53" s="93">
        <v>4</v>
      </c>
      <c r="AO53" s="93">
        <v>2</v>
      </c>
      <c r="AP53" s="58">
        <f t="shared" si="29"/>
        <v>6</v>
      </c>
      <c r="AQ53" s="93">
        <v>2</v>
      </c>
      <c r="AR53" s="46"/>
    </row>
    <row r="54" spans="1:44" ht="15.95" customHeight="1" x14ac:dyDescent="0.25">
      <c r="A54" s="54"/>
      <c r="Q54" s="54"/>
      <c r="R54" s="54"/>
      <c r="S54" s="94">
        <v>8.5</v>
      </c>
      <c r="T54" s="47" t="s">
        <v>135</v>
      </c>
      <c r="U54" s="47"/>
      <c r="V54" s="47"/>
      <c r="W54" s="47"/>
      <c r="X54" s="48">
        <v>9</v>
      </c>
      <c r="Y54" s="41" t="s">
        <v>21</v>
      </c>
      <c r="Z54" s="93">
        <v>5</v>
      </c>
      <c r="AA54" s="93">
        <v>1</v>
      </c>
      <c r="AB54" s="93">
        <v>1</v>
      </c>
      <c r="AC54" s="58">
        <f t="shared" si="28"/>
        <v>2</v>
      </c>
      <c r="AD54" s="93">
        <v>0</v>
      </c>
      <c r="AE54" s="27"/>
      <c r="AF54" s="94">
        <v>6.5</v>
      </c>
      <c r="AG54" s="47" t="s">
        <v>44</v>
      </c>
      <c r="AH54" s="47"/>
      <c r="AI54" s="47"/>
      <c r="AJ54" s="64"/>
      <c r="AK54" s="48">
        <v>28</v>
      </c>
      <c r="AL54" s="47" t="s">
        <v>309</v>
      </c>
      <c r="AM54" s="93">
        <v>6</v>
      </c>
      <c r="AN54" s="93">
        <v>2</v>
      </c>
      <c r="AO54" s="93">
        <v>3</v>
      </c>
      <c r="AP54" s="58">
        <f t="shared" si="29"/>
        <v>5</v>
      </c>
      <c r="AQ54" s="93">
        <v>0</v>
      </c>
      <c r="AR54" s="46"/>
    </row>
    <row r="55" spans="1:44" ht="15.95" customHeight="1" x14ac:dyDescent="0.25">
      <c r="A55" s="54"/>
      <c r="Q55" s="54"/>
      <c r="R55" s="54"/>
      <c r="S55" s="94">
        <v>7</v>
      </c>
      <c r="T55" s="47" t="s">
        <v>41</v>
      </c>
      <c r="U55" s="47"/>
      <c r="V55" s="47"/>
      <c r="W55" s="47"/>
      <c r="X55" s="48">
        <v>2</v>
      </c>
      <c r="Y55" s="41" t="s">
        <v>21</v>
      </c>
      <c r="Z55" s="93">
        <v>6</v>
      </c>
      <c r="AA55" s="93">
        <v>0</v>
      </c>
      <c r="AB55" s="93">
        <v>2</v>
      </c>
      <c r="AC55" s="58">
        <f t="shared" si="28"/>
        <v>2</v>
      </c>
      <c r="AD55" s="93">
        <v>0</v>
      </c>
      <c r="AE55" s="27"/>
      <c r="AF55" s="94">
        <v>7.5</v>
      </c>
      <c r="AG55" s="47" t="s">
        <v>78</v>
      </c>
      <c r="AH55" s="47"/>
      <c r="AI55" s="47"/>
      <c r="AJ55" s="64"/>
      <c r="AK55" s="48">
        <v>72</v>
      </c>
      <c r="AL55" s="47" t="s">
        <v>309</v>
      </c>
      <c r="AM55" s="93">
        <v>6</v>
      </c>
      <c r="AN55" s="93">
        <v>1</v>
      </c>
      <c r="AO55" s="93">
        <v>3</v>
      </c>
      <c r="AP55" s="58">
        <f t="shared" si="29"/>
        <v>4</v>
      </c>
      <c r="AQ55" s="93">
        <v>0</v>
      </c>
      <c r="AR55" s="46"/>
    </row>
    <row r="56" spans="1:44" ht="15.95" customHeight="1" x14ac:dyDescent="0.25">
      <c r="A56" s="54"/>
      <c r="Q56" s="54"/>
      <c r="R56" s="54"/>
      <c r="S56" s="94">
        <v>7.5</v>
      </c>
      <c r="T56" s="47" t="s">
        <v>142</v>
      </c>
      <c r="U56" s="47"/>
      <c r="V56" s="47"/>
      <c r="W56" s="47"/>
      <c r="X56" s="48">
        <v>7</v>
      </c>
      <c r="Y56" s="65" t="s">
        <v>21</v>
      </c>
      <c r="Z56" s="93">
        <v>6</v>
      </c>
      <c r="AA56" s="93">
        <v>0</v>
      </c>
      <c r="AB56" s="93">
        <v>2</v>
      </c>
      <c r="AC56" s="58">
        <f t="shared" si="28"/>
        <v>2</v>
      </c>
      <c r="AD56" s="93">
        <v>0</v>
      </c>
      <c r="AE56" s="27"/>
      <c r="AF56" s="94">
        <v>8</v>
      </c>
      <c r="AG56" s="47" t="s">
        <v>154</v>
      </c>
      <c r="AH56" s="47"/>
      <c r="AI56" s="47"/>
      <c r="AJ56" s="64"/>
      <c r="AK56" s="48">
        <v>9</v>
      </c>
      <c r="AL56" s="47" t="s">
        <v>309</v>
      </c>
      <c r="AM56" s="93">
        <v>6</v>
      </c>
      <c r="AN56" s="93">
        <v>0</v>
      </c>
      <c r="AO56" s="93">
        <v>4</v>
      </c>
      <c r="AP56" s="58">
        <f t="shared" si="29"/>
        <v>4</v>
      </c>
      <c r="AQ56" s="93">
        <v>0</v>
      </c>
      <c r="AR56" s="46"/>
    </row>
    <row r="57" spans="1:44" ht="15.95" customHeight="1" x14ac:dyDescent="0.25">
      <c r="A57" s="54"/>
      <c r="Q57" s="54"/>
      <c r="R57" s="54"/>
      <c r="S57" s="94">
        <v>8.5</v>
      </c>
      <c r="T57" s="47" t="s">
        <v>39</v>
      </c>
      <c r="U57" s="47"/>
      <c r="V57" s="47"/>
      <c r="W57" s="47"/>
      <c r="X57" s="48">
        <v>4</v>
      </c>
      <c r="Y57" s="41" t="s">
        <v>21</v>
      </c>
      <c r="Z57" s="93">
        <v>5</v>
      </c>
      <c r="AA57" s="93">
        <v>1</v>
      </c>
      <c r="AB57" s="93">
        <v>0</v>
      </c>
      <c r="AC57" s="58">
        <f t="shared" si="28"/>
        <v>1</v>
      </c>
      <c r="AD57" s="93">
        <v>0</v>
      </c>
      <c r="AE57" s="27"/>
      <c r="AF57" s="94">
        <v>8</v>
      </c>
      <c r="AG57" s="47" t="s">
        <v>162</v>
      </c>
      <c r="AH57" s="47"/>
      <c r="AI57" s="47"/>
      <c r="AJ57" s="64"/>
      <c r="AK57" s="48">
        <v>16</v>
      </c>
      <c r="AL57" s="47" t="s">
        <v>309</v>
      </c>
      <c r="AM57" s="93">
        <v>6</v>
      </c>
      <c r="AN57" s="93">
        <v>0</v>
      </c>
      <c r="AO57" s="93">
        <v>3</v>
      </c>
      <c r="AP57" s="58">
        <f t="shared" si="29"/>
        <v>3</v>
      </c>
      <c r="AQ57" s="93">
        <v>2</v>
      </c>
      <c r="AR57" s="46"/>
    </row>
    <row r="58" spans="1:44" ht="15.95" customHeight="1" x14ac:dyDescent="0.25">
      <c r="A58" s="54"/>
      <c r="Q58" s="46"/>
      <c r="R58" s="46"/>
      <c r="S58" s="94">
        <v>6</v>
      </c>
      <c r="T58" s="47" t="s">
        <v>80</v>
      </c>
      <c r="U58" s="47"/>
      <c r="V58" s="47"/>
      <c r="W58" s="47"/>
      <c r="X58" s="48">
        <v>33</v>
      </c>
      <c r="Y58" s="41" t="s">
        <v>21</v>
      </c>
      <c r="Z58" s="93">
        <v>3</v>
      </c>
      <c r="AA58" s="93">
        <v>0</v>
      </c>
      <c r="AB58" s="93">
        <v>1</v>
      </c>
      <c r="AC58" s="58">
        <f t="shared" si="28"/>
        <v>1</v>
      </c>
      <c r="AD58" s="93">
        <v>0</v>
      </c>
      <c r="AE58" s="27"/>
      <c r="AF58" s="94">
        <v>7</v>
      </c>
      <c r="AG58" s="47" t="s">
        <v>61</v>
      </c>
      <c r="AH58" s="47"/>
      <c r="AI58" s="47"/>
      <c r="AJ58" s="64"/>
      <c r="AK58" s="48">
        <v>7</v>
      </c>
      <c r="AL58" s="47" t="s">
        <v>309</v>
      </c>
      <c r="AM58" s="93">
        <v>5</v>
      </c>
      <c r="AN58" s="93">
        <v>0</v>
      </c>
      <c r="AO58" s="93">
        <v>3</v>
      </c>
      <c r="AP58" s="58">
        <f t="shared" si="29"/>
        <v>3</v>
      </c>
      <c r="AQ58" s="93">
        <v>2</v>
      </c>
      <c r="AR58" s="46"/>
    </row>
    <row r="59" spans="1:44" ht="15.95" customHeight="1" x14ac:dyDescent="0.25">
      <c r="A59" s="46"/>
      <c r="Q59" s="54"/>
      <c r="R59" s="54"/>
      <c r="S59" s="94">
        <v>6.5</v>
      </c>
      <c r="T59" s="47" t="s">
        <v>148</v>
      </c>
      <c r="U59" s="47"/>
      <c r="V59" s="47"/>
      <c r="W59" s="47"/>
      <c r="X59" s="48">
        <v>44</v>
      </c>
      <c r="Y59" s="41" t="s">
        <v>21</v>
      </c>
      <c r="Z59" s="93">
        <v>6</v>
      </c>
      <c r="AA59" s="93">
        <v>0</v>
      </c>
      <c r="AB59" s="93">
        <v>1</v>
      </c>
      <c r="AC59" s="58">
        <f t="shared" si="28"/>
        <v>1</v>
      </c>
      <c r="AD59" s="93">
        <v>2</v>
      </c>
      <c r="AE59" s="27"/>
      <c r="AF59" s="94">
        <v>6</v>
      </c>
      <c r="AG59" s="47" t="s">
        <v>84</v>
      </c>
      <c r="AH59" s="47"/>
      <c r="AI59" s="47"/>
      <c r="AJ59" s="64"/>
      <c r="AK59" s="48">
        <v>15</v>
      </c>
      <c r="AL59" s="47" t="s">
        <v>309</v>
      </c>
      <c r="AM59" s="93">
        <v>4</v>
      </c>
      <c r="AN59" s="93">
        <v>1</v>
      </c>
      <c r="AO59" s="93">
        <v>1</v>
      </c>
      <c r="AP59" s="58">
        <f t="shared" si="29"/>
        <v>2</v>
      </c>
      <c r="AQ59" s="93">
        <v>0</v>
      </c>
      <c r="AR59" s="46"/>
    </row>
    <row r="60" spans="1:44" ht="15.95" customHeight="1" x14ac:dyDescent="0.25">
      <c r="A60" s="54"/>
      <c r="Q60" s="46"/>
      <c r="R60" s="46"/>
      <c r="S60" s="94">
        <v>7.5</v>
      </c>
      <c r="T60" s="47" t="s">
        <v>92</v>
      </c>
      <c r="U60" s="47"/>
      <c r="V60" s="47"/>
      <c r="W60" s="47"/>
      <c r="X60" s="48">
        <v>25</v>
      </c>
      <c r="Y60" s="41" t="s">
        <v>21</v>
      </c>
      <c r="Z60" s="93">
        <v>3</v>
      </c>
      <c r="AA60" s="93">
        <v>0</v>
      </c>
      <c r="AB60" s="93">
        <v>0</v>
      </c>
      <c r="AC60" s="58">
        <f t="shared" si="28"/>
        <v>0</v>
      </c>
      <c r="AD60" s="93">
        <v>0</v>
      </c>
      <c r="AE60" s="27"/>
      <c r="AF60" s="94">
        <v>6.5</v>
      </c>
      <c r="AG60" s="47" t="s">
        <v>83</v>
      </c>
      <c r="AH60" s="47"/>
      <c r="AI60" s="47"/>
      <c r="AJ60" s="64"/>
      <c r="AK60" s="48">
        <v>8</v>
      </c>
      <c r="AL60" s="47" t="s">
        <v>309</v>
      </c>
      <c r="AM60" s="93">
        <v>5</v>
      </c>
      <c r="AN60" s="93">
        <v>0</v>
      </c>
      <c r="AO60" s="93">
        <v>1</v>
      </c>
      <c r="AP60" s="58">
        <f t="shared" si="29"/>
        <v>1</v>
      </c>
      <c r="AQ60" s="93">
        <v>0</v>
      </c>
      <c r="AR60" s="46"/>
    </row>
    <row r="61" spans="1:44" ht="15.95" customHeight="1" x14ac:dyDescent="0.25">
      <c r="A61" s="46"/>
      <c r="Q61" s="54"/>
      <c r="R61" s="54"/>
      <c r="S61" s="94">
        <v>6</v>
      </c>
      <c r="T61" s="47" t="s">
        <v>97</v>
      </c>
      <c r="U61" s="47"/>
      <c r="V61" s="47"/>
      <c r="W61" s="47"/>
      <c r="X61" s="48">
        <v>24</v>
      </c>
      <c r="Y61" s="41" t="s">
        <v>21</v>
      </c>
      <c r="Z61" s="93">
        <v>5</v>
      </c>
      <c r="AA61" s="93">
        <v>0</v>
      </c>
      <c r="AB61" s="93">
        <v>0</v>
      </c>
      <c r="AC61" s="58">
        <f t="shared" si="28"/>
        <v>0</v>
      </c>
      <c r="AD61" s="93">
        <v>0</v>
      </c>
      <c r="AE61" s="27"/>
      <c r="AF61" s="94">
        <v>7</v>
      </c>
      <c r="AG61" s="47" t="s">
        <v>79</v>
      </c>
      <c r="AH61" s="47"/>
      <c r="AI61" s="47"/>
      <c r="AJ61" s="64"/>
      <c r="AK61" s="48">
        <v>24</v>
      </c>
      <c r="AL61" s="47" t="s">
        <v>309</v>
      </c>
      <c r="AM61" s="93">
        <v>5</v>
      </c>
      <c r="AN61" s="93">
        <v>0</v>
      </c>
      <c r="AO61" s="93">
        <v>1</v>
      </c>
      <c r="AP61" s="58">
        <f t="shared" si="29"/>
        <v>1</v>
      </c>
      <c r="AQ61" s="93">
        <v>0</v>
      </c>
      <c r="AR61" s="46"/>
    </row>
    <row r="62" spans="1:44" ht="15.95" customHeight="1" thickBot="1" x14ac:dyDescent="0.3">
      <c r="A62" s="54"/>
      <c r="Q62" s="46"/>
      <c r="R62" s="46"/>
      <c r="S62" s="33" t="s">
        <v>103</v>
      </c>
      <c r="T62" s="33"/>
      <c r="U62" s="33"/>
      <c r="V62" s="33"/>
      <c r="W62" s="33"/>
      <c r="X62" s="33"/>
      <c r="Y62" s="33"/>
      <c r="Z62" s="56">
        <f>SUM(Z51:Z61)</f>
        <v>59</v>
      </c>
      <c r="AA62" s="56">
        <f t="shared" ref="AA62:AD62" si="30">SUM(AA51:AA61)</f>
        <v>8</v>
      </c>
      <c r="AB62" s="56">
        <f>SUM(AB51:AB61)+SUMIF($Y$3:$Y$10,"Eriton",$AH$3:$AH$10)</f>
        <v>10</v>
      </c>
      <c r="AC62" s="56">
        <f>+AB62+AA62</f>
        <v>18</v>
      </c>
      <c r="AD62" s="56">
        <f t="shared" si="30"/>
        <v>8</v>
      </c>
      <c r="AE62" s="27"/>
      <c r="AF62" s="33" t="s">
        <v>85</v>
      </c>
      <c r="AG62" s="33"/>
      <c r="AH62" s="33"/>
      <c r="AI62" s="33"/>
      <c r="AJ62" s="33"/>
      <c r="AK62" s="33"/>
      <c r="AL62" s="33"/>
      <c r="AM62" s="56">
        <f>SUM(AM51:AM61)</f>
        <v>58</v>
      </c>
      <c r="AN62" s="56">
        <f t="shared" ref="AN62:AQ62" si="31">SUM(AN51:AN61)</f>
        <v>17</v>
      </c>
      <c r="AO62" s="56">
        <f>SUM(AO51:AO61)+SUMIF($Y$3:$Y$10,"Direct Staff",$AH$3:$AH$10)</f>
        <v>25</v>
      </c>
      <c r="AP62" s="56">
        <f>+AO62+AN62</f>
        <v>42</v>
      </c>
      <c r="AQ62" s="56">
        <f t="shared" si="31"/>
        <v>6</v>
      </c>
      <c r="AR62" s="46"/>
    </row>
    <row r="63" spans="1:44" ht="15.95" customHeight="1" thickBot="1" x14ac:dyDescent="0.3">
      <c r="A63" s="46"/>
      <c r="Q63" s="46"/>
      <c r="R63" s="46"/>
      <c r="S63" s="42"/>
      <c r="T63" s="42"/>
      <c r="U63" s="42"/>
      <c r="V63" s="42"/>
      <c r="W63" s="42"/>
      <c r="X63" s="42"/>
      <c r="Y63" s="42"/>
      <c r="Z63" s="123">
        <f>Z26+Z38+Z50+Z62</f>
        <v>238</v>
      </c>
      <c r="AA63" s="123">
        <f>AA26+AA38+AA50+AA62</f>
        <v>53</v>
      </c>
      <c r="AB63" s="123">
        <f>AB26+AB38+AB50+AB62</f>
        <v>77</v>
      </c>
      <c r="AC63" s="123">
        <f>AC26+AC38+AC50+AC62</f>
        <v>130</v>
      </c>
      <c r="AD63" s="123">
        <f>AD26+AD38+AD50+AD62</f>
        <v>22</v>
      </c>
      <c r="AE63" s="42"/>
      <c r="AF63" s="42"/>
      <c r="AG63" s="42"/>
      <c r="AH63" s="42"/>
      <c r="AI63" s="42"/>
      <c r="AJ63" s="41"/>
      <c r="AK63" s="41"/>
      <c r="AL63" s="42"/>
      <c r="AM63" s="123">
        <f>AM26+AM38+AM50+AM62</f>
        <v>237</v>
      </c>
      <c r="AN63" s="123">
        <f>AN26+AN38+AN50+AN62</f>
        <v>70</v>
      </c>
      <c r="AO63" s="123">
        <f>AO26+AO38+AO50+AO62</f>
        <v>107</v>
      </c>
      <c r="AP63" s="123">
        <f>AP26+AP38+AP50+AP62</f>
        <v>177</v>
      </c>
      <c r="AQ63" s="123">
        <f>AQ26+AQ38+AQ50+AQ62</f>
        <v>26</v>
      </c>
      <c r="AR63" s="46"/>
    </row>
    <row r="64" spans="1:44" ht="15.95" customHeight="1" thickTop="1" x14ac:dyDescent="0.25">
      <c r="A64" s="46"/>
      <c r="Q64" s="46"/>
      <c r="R64" s="4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38" t="s">
        <v>122</v>
      </c>
      <c r="AG64" s="37"/>
      <c r="AH64" s="37"/>
      <c r="AI64" s="37"/>
      <c r="AJ64" s="38"/>
      <c r="AK64" s="38"/>
      <c r="AL64" s="26"/>
      <c r="AM64" s="87">
        <f>Z63+AM63</f>
        <v>475</v>
      </c>
      <c r="AN64" s="48">
        <f>AA63+AN63</f>
        <v>123</v>
      </c>
      <c r="AO64" s="48">
        <f>AB63+AO63</f>
        <v>184</v>
      </c>
      <c r="AP64" s="87">
        <f>AC63+AP63</f>
        <v>307</v>
      </c>
      <c r="AQ64" s="48">
        <f>AD63+AQ63</f>
        <v>48</v>
      </c>
      <c r="AR64" s="46"/>
    </row>
    <row r="65" spans="1:44" ht="15.95" customHeight="1" x14ac:dyDescent="0.25">
      <c r="A65" s="46"/>
      <c r="Q65" s="45"/>
      <c r="R65" s="45"/>
      <c r="AR65" s="13"/>
    </row>
    <row r="66" spans="1:44" ht="15.95" customHeight="1" x14ac:dyDescent="0.25">
      <c r="A66" s="46"/>
      <c r="Q66" s="45"/>
      <c r="R66" s="45"/>
      <c r="AR66" s="13"/>
    </row>
    <row r="67" spans="1:44" ht="15.95" customHeight="1" x14ac:dyDescent="0.25">
      <c r="A67" s="45"/>
      <c r="C67" s="41"/>
      <c r="D67" s="41"/>
      <c r="K67" s="41"/>
      <c r="L67" s="41"/>
      <c r="M67" s="41"/>
      <c r="N67" s="41"/>
      <c r="O67" s="41"/>
      <c r="Q67" s="45"/>
      <c r="R67" s="45"/>
      <c r="U67" s="69" t="str">
        <f>"Week "&amp;TEXT(C2+1,"##")</f>
        <v>Week 7</v>
      </c>
      <c r="V67" s="69"/>
      <c r="W67" s="69"/>
      <c r="X67" s="444">
        <f>7+E14</f>
        <v>44137</v>
      </c>
      <c r="Y67" s="444"/>
      <c r="Z67" s="444"/>
      <c r="AA67" s="18"/>
      <c r="AB67" s="80"/>
      <c r="AC67" s="81"/>
      <c r="AD67" s="61"/>
      <c r="AE67" s="61"/>
      <c r="AF67" s="18"/>
      <c r="AG67" s="18"/>
      <c r="AH67" s="69" t="str">
        <f>"Week "&amp;TEXT(C2+2,"##")</f>
        <v>Week 8</v>
      </c>
      <c r="AI67" s="69"/>
      <c r="AJ67" s="69"/>
      <c r="AK67" s="444">
        <f>+X67+7</f>
        <v>44144</v>
      </c>
      <c r="AL67" s="444"/>
      <c r="AM67" s="444"/>
      <c r="AN67" s="92"/>
      <c r="AO67" s="18"/>
      <c r="AP67" s="18"/>
      <c r="AQ67" s="61"/>
      <c r="AR67" s="13"/>
    </row>
    <row r="68" spans="1:44" ht="15.95" customHeight="1" thickBot="1" x14ac:dyDescent="0.3">
      <c r="A68" s="45"/>
      <c r="C68" s="41"/>
      <c r="D68" s="41"/>
      <c r="K68" s="41"/>
      <c r="L68" s="41"/>
      <c r="M68" s="41"/>
      <c r="N68" s="41"/>
      <c r="O68" s="41"/>
      <c r="Q68" s="45"/>
      <c r="R68" s="45"/>
      <c r="U68" s="445" t="s">
        <v>106</v>
      </c>
      <c r="V68" s="445"/>
      <c r="W68" s="113"/>
      <c r="X68" s="113"/>
      <c r="Y68" s="113" t="s">
        <v>107</v>
      </c>
      <c r="Z68" s="113"/>
      <c r="AA68" s="113" t="s">
        <v>108</v>
      </c>
      <c r="AB68" s="113"/>
      <c r="AC68" s="47"/>
      <c r="AD68" s="36"/>
      <c r="AE68" s="36"/>
      <c r="AH68" s="445" t="s">
        <v>106</v>
      </c>
      <c r="AI68" s="445"/>
      <c r="AJ68" s="113"/>
      <c r="AK68" s="113"/>
      <c r="AL68" s="113" t="s">
        <v>107</v>
      </c>
      <c r="AM68" s="113"/>
      <c r="AN68" s="113" t="s">
        <v>108</v>
      </c>
      <c r="AO68" s="113"/>
      <c r="AP68" s="47"/>
      <c r="AQ68" s="36"/>
      <c r="AR68" s="13"/>
    </row>
    <row r="69" spans="1:44" ht="15.95" customHeight="1" x14ac:dyDescent="0.25">
      <c r="A69" s="4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Q69" s="45"/>
      <c r="R69" s="45"/>
      <c r="U69" s="443">
        <v>0.38541666666666669</v>
      </c>
      <c r="V69" s="443"/>
      <c r="W69" s="112"/>
      <c r="X69" s="112"/>
      <c r="Y69" s="49" t="s">
        <v>109</v>
      </c>
      <c r="Z69" s="442" t="s">
        <v>341</v>
      </c>
      <c r="AA69" s="442"/>
      <c r="AB69" s="442"/>
      <c r="AC69" s="39"/>
      <c r="AE69" s="36"/>
      <c r="AH69" s="443">
        <v>0.38541666666666669</v>
      </c>
      <c r="AI69" s="443"/>
      <c r="AJ69" s="112"/>
      <c r="AK69" s="112"/>
      <c r="AL69" s="49" t="s">
        <v>109</v>
      </c>
      <c r="AM69" s="442" t="s">
        <v>345</v>
      </c>
      <c r="AN69" s="442"/>
      <c r="AO69" s="442"/>
      <c r="AP69" s="39"/>
      <c r="AR69" s="13"/>
    </row>
    <row r="70" spans="1:44" ht="15.95" customHeight="1" x14ac:dyDescent="0.25">
      <c r="A70" s="45"/>
      <c r="Q70" s="45"/>
      <c r="R70" s="45"/>
      <c r="U70" s="443">
        <v>0.38541666666666669</v>
      </c>
      <c r="V70" s="443"/>
      <c r="W70" s="112"/>
      <c r="X70" s="112"/>
      <c r="Y70" s="49" t="s">
        <v>110</v>
      </c>
      <c r="Z70" s="442" t="s">
        <v>342</v>
      </c>
      <c r="AA70" s="442"/>
      <c r="AB70" s="442"/>
      <c r="AC70" s="39"/>
      <c r="AE70" s="36"/>
      <c r="AH70" s="443">
        <v>0.38541666666666669</v>
      </c>
      <c r="AI70" s="443"/>
      <c r="AJ70" s="112"/>
      <c r="AK70" s="112"/>
      <c r="AL70" s="49" t="s">
        <v>110</v>
      </c>
      <c r="AM70" s="442" t="s">
        <v>346</v>
      </c>
      <c r="AN70" s="442"/>
      <c r="AO70" s="442"/>
      <c r="AP70" s="39"/>
      <c r="AR70" s="13"/>
    </row>
    <row r="71" spans="1:44" ht="15.95" customHeight="1" x14ac:dyDescent="0.25">
      <c r="A71" s="45"/>
      <c r="B71" s="18"/>
      <c r="C71" s="18"/>
      <c r="I71" s="41"/>
      <c r="N71" s="18"/>
      <c r="O71" s="18"/>
      <c r="P71" s="18"/>
      <c r="Q71" s="45"/>
      <c r="R71" s="45"/>
      <c r="U71" s="443">
        <v>0.4375</v>
      </c>
      <c r="V71" s="443"/>
      <c r="W71" s="112"/>
      <c r="X71" s="112"/>
      <c r="Y71" s="49" t="s">
        <v>109</v>
      </c>
      <c r="Z71" s="442" t="s">
        <v>343</v>
      </c>
      <c r="AA71" s="442"/>
      <c r="AB71" s="442"/>
      <c r="AC71" s="39"/>
      <c r="AE71" s="36"/>
      <c r="AH71" s="443">
        <v>0.4375</v>
      </c>
      <c r="AI71" s="443"/>
      <c r="AJ71" s="112"/>
      <c r="AK71" s="112"/>
      <c r="AL71" s="49" t="s">
        <v>109</v>
      </c>
      <c r="AM71" s="442" t="s">
        <v>214</v>
      </c>
      <c r="AN71" s="442"/>
      <c r="AO71" s="442"/>
      <c r="AP71" s="39"/>
      <c r="AR71" s="13"/>
    </row>
    <row r="72" spans="1:44" ht="15.95" customHeight="1" x14ac:dyDescent="0.25">
      <c r="A72" s="45"/>
      <c r="B72" s="18"/>
      <c r="C72" s="18"/>
      <c r="N72" s="41"/>
      <c r="O72" s="18"/>
      <c r="P72" s="18"/>
      <c r="Q72" s="45"/>
      <c r="R72" s="45"/>
      <c r="U72" s="443">
        <v>0.4375</v>
      </c>
      <c r="V72" s="443"/>
      <c r="W72" s="112"/>
      <c r="X72" s="112"/>
      <c r="Y72" s="49" t="s">
        <v>110</v>
      </c>
      <c r="Z72" s="442" t="s">
        <v>344</v>
      </c>
      <c r="AA72" s="442"/>
      <c r="AB72" s="442"/>
      <c r="AC72" s="26"/>
      <c r="AD72" s="26"/>
      <c r="AE72" s="26"/>
      <c r="AH72" s="443">
        <v>0.4375</v>
      </c>
      <c r="AI72" s="443"/>
      <c r="AJ72" s="112"/>
      <c r="AK72" s="112"/>
      <c r="AL72" s="49" t="s">
        <v>110</v>
      </c>
      <c r="AM72" s="442" t="s">
        <v>347</v>
      </c>
      <c r="AN72" s="442"/>
      <c r="AO72" s="442"/>
      <c r="AP72" s="26"/>
      <c r="AQ72" s="26"/>
      <c r="AR72" s="13"/>
    </row>
    <row r="73" spans="1:44" ht="15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13"/>
    </row>
    <row r="74" spans="1:44" ht="15" x14ac:dyDescent="0.2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13"/>
    </row>
    <row r="75" spans="1:44" ht="20.25" x14ac:dyDescent="0.3">
      <c r="A75" s="45"/>
      <c r="B75" s="431" t="s">
        <v>0</v>
      </c>
      <c r="C75" s="431"/>
      <c r="D75" s="431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1"/>
      <c r="P75" s="431"/>
      <c r="Q75" s="45"/>
      <c r="R75" s="45"/>
      <c r="S75" s="431" t="s">
        <v>168</v>
      </c>
      <c r="T75" s="431"/>
      <c r="U75" s="431"/>
      <c r="V75" s="431"/>
      <c r="W75" s="431"/>
      <c r="X75" s="431"/>
      <c r="Y75" s="431"/>
      <c r="Z75" s="431"/>
      <c r="AA75" s="431"/>
      <c r="AB75" s="431"/>
      <c r="AC75" s="431"/>
      <c r="AD75" s="431"/>
      <c r="AE75" s="431"/>
      <c r="AF75" s="431"/>
      <c r="AG75" s="431"/>
      <c r="AH75" s="431"/>
      <c r="AI75" s="431"/>
      <c r="AJ75" s="431"/>
      <c r="AK75" s="431"/>
      <c r="AL75" s="431"/>
      <c r="AM75" s="431"/>
      <c r="AN75" s="431"/>
      <c r="AO75" s="431"/>
      <c r="AP75" s="431"/>
      <c r="AQ75" s="431"/>
      <c r="AR75" s="45"/>
    </row>
    <row r="76" spans="1:44" ht="18.600000000000001" customHeight="1" x14ac:dyDescent="0.3">
      <c r="A76" s="46"/>
      <c r="B76" s="60" t="s">
        <v>146</v>
      </c>
      <c r="C76" s="60">
        <f>+C2</f>
        <v>6</v>
      </c>
      <c r="D76" s="59"/>
      <c r="E76" s="59"/>
      <c r="F76" s="59"/>
      <c r="G76" s="431" t="s">
        <v>209</v>
      </c>
      <c r="H76" s="431"/>
      <c r="I76" s="431"/>
      <c r="J76" s="431"/>
      <c r="K76" s="431"/>
      <c r="L76" s="431"/>
      <c r="M76" s="431"/>
      <c r="N76" s="59"/>
      <c r="O76" s="59"/>
      <c r="P76" s="59"/>
      <c r="Q76" s="46"/>
      <c r="R76" s="46"/>
      <c r="S76" s="72"/>
      <c r="T76" s="73"/>
      <c r="U76" s="73"/>
      <c r="V76" s="73"/>
      <c r="W76" s="73"/>
      <c r="X76" s="73"/>
      <c r="Y76" s="73"/>
      <c r="Z76" s="73"/>
      <c r="AA76" s="74"/>
      <c r="AB76" s="74"/>
      <c r="AC76" s="74"/>
      <c r="AD76" s="74"/>
      <c r="AE76" s="75"/>
      <c r="AF76" s="74"/>
      <c r="AG76" s="74"/>
      <c r="AH76" s="74"/>
      <c r="AI76" s="74"/>
      <c r="AJ76" s="74"/>
      <c r="AK76" s="74"/>
      <c r="AL76" s="74"/>
      <c r="AM76" s="76"/>
      <c r="AN76" s="42"/>
      <c r="AO76" s="42"/>
      <c r="AP76" s="43"/>
      <c r="AQ76" s="43"/>
      <c r="AR76" s="46"/>
    </row>
    <row r="77" spans="1:44" ht="16.5" thickBot="1" x14ac:dyDescent="0.3">
      <c r="A77" s="46"/>
      <c r="B77" s="18"/>
      <c r="C77" s="18"/>
      <c r="N77" s="18"/>
      <c r="O77" s="18"/>
      <c r="P77" s="18"/>
      <c r="Q77" s="45"/>
      <c r="R77" s="45"/>
      <c r="S77" s="67" t="s">
        <v>310</v>
      </c>
      <c r="T77" s="67" t="s">
        <v>312</v>
      </c>
      <c r="U77" s="67"/>
      <c r="V77" s="110"/>
      <c r="W77" s="110"/>
      <c r="X77" s="110"/>
      <c r="Y77" s="110"/>
      <c r="Z77" s="110" t="s">
        <v>4</v>
      </c>
      <c r="AA77" s="110" t="s">
        <v>30</v>
      </c>
      <c r="AB77" s="110" t="s">
        <v>31</v>
      </c>
      <c r="AC77" s="110" t="s">
        <v>32</v>
      </c>
      <c r="AD77" s="110" t="s">
        <v>3</v>
      </c>
      <c r="AE77" s="43"/>
      <c r="AF77" s="67" t="s">
        <v>310</v>
      </c>
      <c r="AG77" s="67" t="s">
        <v>312</v>
      </c>
      <c r="AH77" s="67"/>
      <c r="AI77" s="110"/>
      <c r="AJ77" s="110"/>
      <c r="AK77" s="110"/>
      <c r="AL77" s="110"/>
      <c r="AM77" s="110" t="s">
        <v>4</v>
      </c>
      <c r="AN77" s="110" t="s">
        <v>30</v>
      </c>
      <c r="AO77" s="110" t="s">
        <v>31</v>
      </c>
      <c r="AP77" s="110" t="s">
        <v>32</v>
      </c>
      <c r="AQ77" s="110" t="s">
        <v>3</v>
      </c>
      <c r="AR77" s="45"/>
    </row>
    <row r="78" spans="1:44" ht="15.75" customHeight="1" x14ac:dyDescent="0.25">
      <c r="A78" s="46"/>
      <c r="B78" s="18"/>
      <c r="C78" s="18"/>
      <c r="N78" s="18"/>
      <c r="O78" s="18"/>
      <c r="P78" s="18"/>
      <c r="Q78" s="45"/>
      <c r="R78" s="45"/>
      <c r="S78" s="66">
        <v>6.5</v>
      </c>
      <c r="T78" s="41" t="s">
        <v>366</v>
      </c>
      <c r="Z78" s="43">
        <v>2</v>
      </c>
      <c r="AA78" s="43">
        <v>0</v>
      </c>
      <c r="AB78" s="43">
        <v>1</v>
      </c>
      <c r="AC78" s="43">
        <f>+AA78+AB78</f>
        <v>1</v>
      </c>
      <c r="AD78" s="43">
        <v>0</v>
      </c>
      <c r="AF78" s="66">
        <v>6</v>
      </c>
      <c r="AG78" s="41" t="s">
        <v>63</v>
      </c>
      <c r="AM78" s="43">
        <v>4</v>
      </c>
      <c r="AN78" s="43">
        <v>0</v>
      </c>
      <c r="AO78" s="43">
        <v>0</v>
      </c>
      <c r="AP78" s="43">
        <f t="shared" ref="AP78" si="32">+AN78+AO78</f>
        <v>0</v>
      </c>
      <c r="AQ78" s="43">
        <v>4</v>
      </c>
      <c r="AR78" s="45"/>
    </row>
    <row r="79" spans="1:44" ht="15.75" customHeight="1" thickBot="1" x14ac:dyDescent="0.3">
      <c r="A79" s="46"/>
      <c r="B79" s="18"/>
      <c r="C79" s="18"/>
      <c r="D79" s="14" t="s">
        <v>123</v>
      </c>
      <c r="E79" s="14"/>
      <c r="F79" s="14"/>
      <c r="G79" s="16" t="s">
        <v>2</v>
      </c>
      <c r="H79" s="16"/>
      <c r="I79" s="16" t="s">
        <v>4</v>
      </c>
      <c r="J79" s="16" t="s">
        <v>30</v>
      </c>
      <c r="K79" s="16" t="s">
        <v>31</v>
      </c>
      <c r="L79" s="16" t="s">
        <v>32</v>
      </c>
      <c r="M79" s="16" t="s">
        <v>3</v>
      </c>
      <c r="N79" s="18"/>
      <c r="O79" s="18"/>
      <c r="P79" s="18"/>
      <c r="Q79" s="46"/>
      <c r="R79" s="46"/>
      <c r="S79" s="66">
        <v>7.5</v>
      </c>
      <c r="T79" s="41" t="s">
        <v>365</v>
      </c>
      <c r="Z79" s="43">
        <v>1</v>
      </c>
      <c r="AA79" s="43">
        <v>0</v>
      </c>
      <c r="AB79" s="43">
        <v>0</v>
      </c>
      <c r="AC79" s="43">
        <f>+AA79+AB79</f>
        <v>0</v>
      </c>
      <c r="AD79" s="43">
        <v>0</v>
      </c>
      <c r="AF79" s="66">
        <v>9</v>
      </c>
      <c r="AG79" s="41" t="s">
        <v>189</v>
      </c>
      <c r="AH79" s="18"/>
      <c r="AI79" s="18"/>
      <c r="AJ79" s="18"/>
      <c r="AK79" s="18"/>
      <c r="AL79" s="18"/>
      <c r="AM79" s="43">
        <v>2</v>
      </c>
      <c r="AN79" s="43">
        <v>2</v>
      </c>
      <c r="AO79" s="43">
        <v>0</v>
      </c>
      <c r="AP79" s="43">
        <f>+AN79+AO79</f>
        <v>2</v>
      </c>
      <c r="AQ79" s="43">
        <v>0</v>
      </c>
      <c r="AR79" s="46"/>
    </row>
    <row r="80" spans="1:44" ht="15.75" customHeight="1" x14ac:dyDescent="0.25">
      <c r="A80" s="46"/>
      <c r="B80" s="18"/>
      <c r="C80" s="18"/>
      <c r="D80" s="47" t="s">
        <v>166</v>
      </c>
      <c r="E80" s="47"/>
      <c r="F80" s="47"/>
      <c r="G80" s="47" t="s">
        <v>307</v>
      </c>
      <c r="I80" s="93">
        <v>6</v>
      </c>
      <c r="J80" s="93">
        <v>10</v>
      </c>
      <c r="K80" s="93">
        <v>5</v>
      </c>
      <c r="L80" s="58">
        <f t="shared" ref="L80:L101" si="33">+J80+K80</f>
        <v>15</v>
      </c>
      <c r="M80" s="93">
        <v>0</v>
      </c>
      <c r="O80" s="18"/>
      <c r="P80" s="18"/>
      <c r="Q80" s="46"/>
      <c r="R80" s="46"/>
      <c r="S80" s="66">
        <v>7.5</v>
      </c>
      <c r="T80" s="41" t="s">
        <v>334</v>
      </c>
      <c r="Z80" s="43">
        <v>3</v>
      </c>
      <c r="AA80" s="43">
        <v>0</v>
      </c>
      <c r="AB80" s="43">
        <v>1</v>
      </c>
      <c r="AC80" s="43">
        <f>+AA80+AB80</f>
        <v>1</v>
      </c>
      <c r="AD80" s="43">
        <v>4</v>
      </c>
      <c r="AF80" s="66">
        <v>7</v>
      </c>
      <c r="AG80" s="41" t="s">
        <v>267</v>
      </c>
      <c r="AH80" s="18"/>
      <c r="AI80" s="18"/>
      <c r="AJ80" s="18"/>
      <c r="AK80" s="18"/>
      <c r="AL80" s="18"/>
      <c r="AM80" s="43">
        <v>3</v>
      </c>
      <c r="AN80" s="43">
        <v>0</v>
      </c>
      <c r="AO80" s="43">
        <v>1</v>
      </c>
      <c r="AP80" s="43">
        <f>+AN80+AO80</f>
        <v>1</v>
      </c>
      <c r="AQ80" s="43">
        <v>2</v>
      </c>
      <c r="AR80" s="46"/>
    </row>
    <row r="81" spans="1:44" ht="15.75" customHeight="1" x14ac:dyDescent="0.25">
      <c r="A81" s="46"/>
      <c r="B81" s="18"/>
      <c r="C81" s="18"/>
      <c r="D81" s="47" t="s">
        <v>165</v>
      </c>
      <c r="E81" s="47"/>
      <c r="F81" s="47"/>
      <c r="G81" s="47" t="s">
        <v>308</v>
      </c>
      <c r="I81" s="93">
        <v>6</v>
      </c>
      <c r="J81" s="93">
        <v>9</v>
      </c>
      <c r="K81" s="93">
        <v>5</v>
      </c>
      <c r="L81" s="58">
        <f t="shared" si="33"/>
        <v>14</v>
      </c>
      <c r="M81" s="93">
        <v>2</v>
      </c>
      <c r="O81" s="18"/>
      <c r="P81" s="18"/>
      <c r="Q81" s="46"/>
      <c r="R81" s="46"/>
      <c r="S81" s="66">
        <v>6</v>
      </c>
      <c r="T81" s="41" t="s">
        <v>367</v>
      </c>
      <c r="Z81" s="43">
        <v>1</v>
      </c>
      <c r="AA81" s="43">
        <v>0</v>
      </c>
      <c r="AB81" s="43">
        <v>0</v>
      </c>
      <c r="AC81" s="43">
        <f t="shared" ref="AC81" si="34">+AA81+AB81</f>
        <v>0</v>
      </c>
      <c r="AD81" s="43">
        <v>0</v>
      </c>
      <c r="AF81" s="66">
        <v>9</v>
      </c>
      <c r="AG81" s="41" t="s">
        <v>207</v>
      </c>
      <c r="AH81" s="18"/>
      <c r="AI81" s="18"/>
      <c r="AJ81" s="18"/>
      <c r="AK81" s="18"/>
      <c r="AL81" s="18"/>
      <c r="AM81" s="43">
        <v>3</v>
      </c>
      <c r="AN81" s="43">
        <v>2</v>
      </c>
      <c r="AO81" s="43">
        <v>0</v>
      </c>
      <c r="AP81" s="43">
        <f>+AN81+AO81</f>
        <v>2</v>
      </c>
      <c r="AQ81" s="43">
        <v>0</v>
      </c>
      <c r="AR81" s="46"/>
    </row>
    <row r="82" spans="1:44" ht="15.75" customHeight="1" x14ac:dyDescent="0.25">
      <c r="A82" s="46"/>
      <c r="B82" s="18"/>
      <c r="C82" s="18"/>
      <c r="D82" s="47" t="s">
        <v>91</v>
      </c>
      <c r="E82" s="47"/>
      <c r="F82" s="47"/>
      <c r="G82" s="47" t="s">
        <v>309</v>
      </c>
      <c r="I82" s="93">
        <v>6</v>
      </c>
      <c r="J82" s="93">
        <v>9</v>
      </c>
      <c r="K82" s="93">
        <v>1</v>
      </c>
      <c r="L82" s="58">
        <f t="shared" si="33"/>
        <v>10</v>
      </c>
      <c r="M82" s="93">
        <v>0</v>
      </c>
      <c r="O82" s="18"/>
      <c r="P82" s="18"/>
      <c r="Q82" s="46"/>
      <c r="R82" s="46"/>
      <c r="S82" s="66">
        <v>8</v>
      </c>
      <c r="T82" s="41" t="s">
        <v>368</v>
      </c>
      <c r="Z82" s="43">
        <v>1</v>
      </c>
      <c r="AA82" s="43">
        <v>1</v>
      </c>
      <c r="AB82" s="43">
        <v>0</v>
      </c>
      <c r="AC82" s="43">
        <f t="shared" ref="AC82" si="35">+AA82+AB82</f>
        <v>1</v>
      </c>
      <c r="AD82" s="43">
        <v>0</v>
      </c>
      <c r="AF82" s="66">
        <v>8</v>
      </c>
      <c r="AG82" s="41" t="s">
        <v>296</v>
      </c>
      <c r="AM82" s="43">
        <v>2</v>
      </c>
      <c r="AN82" s="43">
        <v>0</v>
      </c>
      <c r="AO82" s="43">
        <v>1</v>
      </c>
      <c r="AP82" s="43">
        <f t="shared" ref="AP82" si="36">+AN82+AO82</f>
        <v>1</v>
      </c>
      <c r="AQ82" s="43">
        <v>0</v>
      </c>
      <c r="AR82" s="46"/>
    </row>
    <row r="83" spans="1:44" ht="15.75" customHeight="1" x14ac:dyDescent="0.25">
      <c r="A83" s="46"/>
      <c r="B83" s="18"/>
      <c r="C83" s="18"/>
      <c r="D83" s="47" t="s">
        <v>71</v>
      </c>
      <c r="E83" s="47"/>
      <c r="F83" s="47"/>
      <c r="G83" s="47" t="s">
        <v>17</v>
      </c>
      <c r="I83" s="93">
        <v>6</v>
      </c>
      <c r="J83" s="93">
        <v>8</v>
      </c>
      <c r="K83" s="93">
        <v>2</v>
      </c>
      <c r="L83" s="58">
        <f t="shared" si="33"/>
        <v>10</v>
      </c>
      <c r="M83" s="93">
        <v>2</v>
      </c>
      <c r="O83" s="18"/>
      <c r="P83" s="18"/>
      <c r="Q83" s="46"/>
      <c r="R83" s="46"/>
      <c r="S83" s="66">
        <v>6.5</v>
      </c>
      <c r="T83" s="41" t="s">
        <v>242</v>
      </c>
      <c r="U83" s="18"/>
      <c r="V83" s="18"/>
      <c r="W83" s="18"/>
      <c r="X83" s="18"/>
      <c r="Y83" s="18"/>
      <c r="Z83" s="43">
        <v>2</v>
      </c>
      <c r="AA83" s="43">
        <v>0</v>
      </c>
      <c r="AB83" s="43">
        <v>0</v>
      </c>
      <c r="AC83" s="43">
        <f t="shared" ref="AC83:AC85" si="37">+AA83+AB83</f>
        <v>0</v>
      </c>
      <c r="AD83" s="43">
        <v>0</v>
      </c>
      <c r="AF83" s="66">
        <v>6</v>
      </c>
      <c r="AG83" s="41" t="s">
        <v>305</v>
      </c>
      <c r="AM83" s="43">
        <v>3</v>
      </c>
      <c r="AN83" s="43">
        <v>0</v>
      </c>
      <c r="AO83" s="43">
        <v>0</v>
      </c>
      <c r="AP83" s="43">
        <f t="shared" ref="AP83:AP88" si="38">+AN83+AO83</f>
        <v>0</v>
      </c>
      <c r="AQ83" s="43">
        <v>0</v>
      </c>
      <c r="AR83" s="46"/>
    </row>
    <row r="84" spans="1:44" ht="15.75" customHeight="1" x14ac:dyDescent="0.25">
      <c r="A84" s="46"/>
      <c r="C84" s="18"/>
      <c r="D84" s="47" t="s">
        <v>134</v>
      </c>
      <c r="E84" s="47"/>
      <c r="F84" s="47"/>
      <c r="G84" s="32" t="s">
        <v>179</v>
      </c>
      <c r="I84" s="93">
        <v>6</v>
      </c>
      <c r="J84" s="93">
        <v>6</v>
      </c>
      <c r="K84" s="93">
        <v>4</v>
      </c>
      <c r="L84" s="58">
        <f t="shared" si="33"/>
        <v>10</v>
      </c>
      <c r="M84" s="93">
        <v>0</v>
      </c>
      <c r="Q84" s="46"/>
      <c r="R84" s="46"/>
      <c r="S84" s="66">
        <v>7</v>
      </c>
      <c r="T84" s="41" t="s">
        <v>266</v>
      </c>
      <c r="U84" s="18"/>
      <c r="V84" s="18"/>
      <c r="W84" s="18"/>
      <c r="X84" s="18"/>
      <c r="Y84" s="18"/>
      <c r="Z84" s="43">
        <v>1</v>
      </c>
      <c r="AA84" s="43">
        <v>0</v>
      </c>
      <c r="AB84" s="43">
        <v>2</v>
      </c>
      <c r="AC84" s="43">
        <f t="shared" si="37"/>
        <v>2</v>
      </c>
      <c r="AD84" s="43">
        <v>0</v>
      </c>
      <c r="AF84" s="66">
        <v>7</v>
      </c>
      <c r="AG84" s="41" t="s">
        <v>369</v>
      </c>
      <c r="AM84" s="43">
        <v>1</v>
      </c>
      <c r="AN84" s="43">
        <v>1</v>
      </c>
      <c r="AO84" s="43">
        <v>0</v>
      </c>
      <c r="AP84" s="43">
        <f t="shared" si="38"/>
        <v>1</v>
      </c>
      <c r="AQ84" s="43">
        <v>0</v>
      </c>
      <c r="AR84" s="46"/>
    </row>
    <row r="85" spans="1:44" ht="15.75" customHeight="1" x14ac:dyDescent="0.25">
      <c r="A85" s="46"/>
      <c r="C85" s="18"/>
      <c r="D85" s="47" t="s">
        <v>37</v>
      </c>
      <c r="E85" s="47"/>
      <c r="F85" s="47"/>
      <c r="G85" s="32" t="s">
        <v>179</v>
      </c>
      <c r="I85" s="93">
        <v>6</v>
      </c>
      <c r="J85" s="93">
        <v>3</v>
      </c>
      <c r="K85" s="93">
        <v>7</v>
      </c>
      <c r="L85" s="58">
        <f t="shared" si="33"/>
        <v>10</v>
      </c>
      <c r="M85" s="93">
        <v>2</v>
      </c>
      <c r="Q85" s="46"/>
      <c r="R85" s="46"/>
      <c r="S85" s="66">
        <v>7</v>
      </c>
      <c r="T85" s="41" t="s">
        <v>303</v>
      </c>
      <c r="Z85" s="43">
        <v>1</v>
      </c>
      <c r="AA85" s="43">
        <v>0</v>
      </c>
      <c r="AB85" s="43">
        <v>1</v>
      </c>
      <c r="AC85" s="43">
        <f t="shared" si="37"/>
        <v>1</v>
      </c>
      <c r="AD85" s="43">
        <v>0</v>
      </c>
      <c r="AF85" s="66">
        <v>7</v>
      </c>
      <c r="AG85" s="41" t="s">
        <v>298</v>
      </c>
      <c r="AH85" s="18"/>
      <c r="AI85" s="18"/>
      <c r="AJ85" s="18"/>
      <c r="AK85" s="18"/>
      <c r="AL85" s="18"/>
      <c r="AM85" s="43">
        <v>3</v>
      </c>
      <c r="AN85" s="43">
        <v>0</v>
      </c>
      <c r="AO85" s="43">
        <v>0</v>
      </c>
      <c r="AP85" s="43">
        <f t="shared" si="38"/>
        <v>0</v>
      </c>
      <c r="AQ85" s="43">
        <v>0</v>
      </c>
      <c r="AR85" s="46"/>
    </row>
    <row r="86" spans="1:44" ht="15.75" customHeight="1" x14ac:dyDescent="0.25">
      <c r="A86" s="46"/>
      <c r="C86" s="18"/>
      <c r="D86" s="47" t="s">
        <v>40</v>
      </c>
      <c r="E86" s="47"/>
      <c r="F86" s="47"/>
      <c r="G86" s="47" t="s">
        <v>17</v>
      </c>
      <c r="I86" s="93">
        <v>5</v>
      </c>
      <c r="J86" s="93">
        <v>3</v>
      </c>
      <c r="K86" s="93">
        <v>7</v>
      </c>
      <c r="L86" s="58">
        <f t="shared" si="33"/>
        <v>10</v>
      </c>
      <c r="M86" s="93">
        <v>0</v>
      </c>
      <c r="Q86" s="46"/>
      <c r="R86" s="46"/>
      <c r="S86" s="66">
        <v>7.5</v>
      </c>
      <c r="T86" s="41" t="s">
        <v>326</v>
      </c>
      <c r="Z86" s="43">
        <v>2</v>
      </c>
      <c r="AA86" s="43">
        <v>0</v>
      </c>
      <c r="AB86" s="43">
        <v>1</v>
      </c>
      <c r="AC86" s="43">
        <f>+AA86+AB86</f>
        <v>1</v>
      </c>
      <c r="AD86" s="43">
        <v>0</v>
      </c>
      <c r="AF86" s="66">
        <v>8.5</v>
      </c>
      <c r="AG86" s="41" t="s">
        <v>297</v>
      </c>
      <c r="AM86" s="43">
        <v>1</v>
      </c>
      <c r="AN86" s="43">
        <v>0</v>
      </c>
      <c r="AO86" s="43">
        <v>0</v>
      </c>
      <c r="AP86" s="43">
        <f t="shared" si="38"/>
        <v>0</v>
      </c>
      <c r="AQ86" s="43">
        <v>0</v>
      </c>
      <c r="AR86" s="46"/>
    </row>
    <row r="87" spans="1:44" ht="15.75" customHeight="1" thickBot="1" x14ac:dyDescent="0.3">
      <c r="A87" s="46"/>
      <c r="C87" s="18"/>
      <c r="D87" s="47" t="s">
        <v>35</v>
      </c>
      <c r="E87" s="47"/>
      <c r="F87" s="47"/>
      <c r="G87" s="47" t="s">
        <v>308</v>
      </c>
      <c r="I87" s="93">
        <v>4</v>
      </c>
      <c r="J87" s="93">
        <v>4</v>
      </c>
      <c r="K87" s="93">
        <v>5</v>
      </c>
      <c r="L87" s="58">
        <f t="shared" si="33"/>
        <v>9</v>
      </c>
      <c r="M87" s="93">
        <v>0</v>
      </c>
      <c r="Q87" s="51"/>
      <c r="R87" s="51"/>
      <c r="S87" s="66">
        <v>8</v>
      </c>
      <c r="T87" s="41" t="s">
        <v>265</v>
      </c>
      <c r="U87" s="18"/>
      <c r="V87" s="18"/>
      <c r="W87" s="18"/>
      <c r="X87" s="18"/>
      <c r="Y87" s="18"/>
      <c r="Z87" s="43">
        <v>2</v>
      </c>
      <c r="AA87" s="43">
        <v>2</v>
      </c>
      <c r="AB87" s="43">
        <v>1</v>
      </c>
      <c r="AC87" s="43">
        <f>+AA87+AB87</f>
        <v>3</v>
      </c>
      <c r="AD87" s="43">
        <v>0</v>
      </c>
      <c r="AF87" s="66">
        <v>6</v>
      </c>
      <c r="AG87" s="41" t="s">
        <v>163</v>
      </c>
      <c r="AH87" s="18"/>
      <c r="AI87" s="18"/>
      <c r="AJ87" s="18"/>
      <c r="AK87" s="18"/>
      <c r="AL87" s="18"/>
      <c r="AM87" s="43">
        <v>2</v>
      </c>
      <c r="AN87" s="43">
        <v>0</v>
      </c>
      <c r="AO87" s="43">
        <v>1</v>
      </c>
      <c r="AP87" s="43">
        <f t="shared" si="38"/>
        <v>1</v>
      </c>
      <c r="AQ87" s="43">
        <v>0</v>
      </c>
      <c r="AR87" s="51"/>
    </row>
    <row r="88" spans="1:44" ht="15.75" customHeight="1" thickBot="1" x14ac:dyDescent="0.3">
      <c r="A88" s="46"/>
      <c r="C88" s="18"/>
      <c r="D88" s="47" t="s">
        <v>158</v>
      </c>
      <c r="E88" s="47"/>
      <c r="F88" s="47"/>
      <c r="G88" s="32" t="s">
        <v>179</v>
      </c>
      <c r="I88" s="93">
        <v>6</v>
      </c>
      <c r="J88" s="93">
        <v>7</v>
      </c>
      <c r="K88" s="93">
        <v>1</v>
      </c>
      <c r="L88" s="58">
        <f t="shared" si="33"/>
        <v>8</v>
      </c>
      <c r="M88" s="93">
        <v>0</v>
      </c>
      <c r="Q88" s="51"/>
      <c r="R88" s="51"/>
      <c r="S88" s="82"/>
      <c r="T88" s="83" t="s">
        <v>164</v>
      </c>
      <c r="U88" s="22"/>
      <c r="V88" s="22"/>
      <c r="W88" s="22"/>
      <c r="X88" s="22"/>
      <c r="Y88" s="22"/>
      <c r="Z88" s="68">
        <f>SUM(Z78:Z87)</f>
        <v>16</v>
      </c>
      <c r="AA88" s="68">
        <f t="shared" ref="AA88:AD88" si="39">SUM(AA78:AA87)</f>
        <v>3</v>
      </c>
      <c r="AB88" s="68">
        <f t="shared" si="39"/>
        <v>7</v>
      </c>
      <c r="AC88" s="68">
        <f t="shared" si="39"/>
        <v>10</v>
      </c>
      <c r="AD88" s="68">
        <f t="shared" si="39"/>
        <v>4</v>
      </c>
      <c r="AF88" s="66">
        <v>6.5</v>
      </c>
      <c r="AG88" s="41" t="s">
        <v>171</v>
      </c>
      <c r="AM88" s="43">
        <v>5</v>
      </c>
      <c r="AN88" s="43">
        <v>1</v>
      </c>
      <c r="AO88" s="43">
        <v>0</v>
      </c>
      <c r="AP88" s="43">
        <f t="shared" si="38"/>
        <v>1</v>
      </c>
      <c r="AQ88" s="43">
        <v>0</v>
      </c>
      <c r="AR88" s="51"/>
    </row>
    <row r="89" spans="1:44" ht="15.75" customHeight="1" x14ac:dyDescent="0.25">
      <c r="A89" s="46"/>
      <c r="C89" s="18"/>
      <c r="D89" s="41" t="s">
        <v>161</v>
      </c>
      <c r="E89" s="41"/>
      <c r="F89" s="41"/>
      <c r="G89" s="41" t="s">
        <v>177</v>
      </c>
      <c r="I89" s="93">
        <v>6</v>
      </c>
      <c r="J89" s="93">
        <v>2</v>
      </c>
      <c r="K89" s="93">
        <v>6</v>
      </c>
      <c r="L89" s="58">
        <f t="shared" si="33"/>
        <v>8</v>
      </c>
      <c r="M89" s="93">
        <v>0</v>
      </c>
      <c r="Q89" s="51"/>
      <c r="R89" s="51"/>
      <c r="T89" s="76" t="s">
        <v>159</v>
      </c>
      <c r="Z89" s="58">
        <f>+Z88+AM89</f>
        <v>45</v>
      </c>
      <c r="AA89" s="58">
        <f>+AA88+AN89</f>
        <v>9</v>
      </c>
      <c r="AB89" s="58">
        <f>+AB88+AO89</f>
        <v>10</v>
      </c>
      <c r="AC89" s="58">
        <f>+AC88+AP89</f>
        <v>19</v>
      </c>
      <c r="AD89" s="58">
        <f>+AD88+AQ89</f>
        <v>10</v>
      </c>
      <c r="AF89" s="82"/>
      <c r="AG89" s="83" t="s">
        <v>164</v>
      </c>
      <c r="AH89" s="22"/>
      <c r="AI89" s="22"/>
      <c r="AJ89" s="22"/>
      <c r="AK89" s="22"/>
      <c r="AL89" s="22"/>
      <c r="AM89" s="68">
        <f>SUM(AM78:AM88)</f>
        <v>29</v>
      </c>
      <c r="AN89" s="68">
        <f>SUM(AN78:AN88)</f>
        <v>6</v>
      </c>
      <c r="AO89" s="68">
        <f>SUM(AO78:AO88)</f>
        <v>3</v>
      </c>
      <c r="AP89" s="68">
        <f>SUM(AP78:AP88)</f>
        <v>9</v>
      </c>
      <c r="AQ89" s="68">
        <f>SUM(AQ78:AQ88)</f>
        <v>6</v>
      </c>
      <c r="AR89" s="51"/>
    </row>
    <row r="90" spans="1:44" ht="15.75" customHeight="1" x14ac:dyDescent="0.25">
      <c r="A90" s="46"/>
      <c r="C90" s="18"/>
      <c r="D90" s="41" t="s">
        <v>72</v>
      </c>
      <c r="E90" s="41"/>
      <c r="F90" s="41"/>
      <c r="G90" s="47" t="s">
        <v>306</v>
      </c>
      <c r="I90" s="93">
        <v>6</v>
      </c>
      <c r="J90" s="93">
        <v>3</v>
      </c>
      <c r="K90" s="93">
        <v>4</v>
      </c>
      <c r="L90" s="58">
        <f t="shared" si="33"/>
        <v>7</v>
      </c>
      <c r="M90" s="93">
        <v>0</v>
      </c>
      <c r="Q90" s="54"/>
      <c r="R90" s="54"/>
      <c r="AF90" s="66"/>
      <c r="AG90" s="41"/>
      <c r="AM90" s="43"/>
      <c r="AN90" s="43"/>
      <c r="AO90" s="43"/>
      <c r="AP90" s="43"/>
      <c r="AQ90" s="43"/>
      <c r="AR90" s="54"/>
    </row>
    <row r="91" spans="1:44" ht="15.75" customHeight="1" x14ac:dyDescent="0.25">
      <c r="A91" s="46"/>
      <c r="C91" s="18"/>
      <c r="D91" s="47" t="s">
        <v>73</v>
      </c>
      <c r="E91" s="47"/>
      <c r="F91" s="47"/>
      <c r="G91" s="47" t="s">
        <v>307</v>
      </c>
      <c r="I91" s="93">
        <v>5</v>
      </c>
      <c r="J91" s="93">
        <v>3</v>
      </c>
      <c r="K91" s="93">
        <v>4</v>
      </c>
      <c r="L91" s="58">
        <f t="shared" si="33"/>
        <v>7</v>
      </c>
      <c r="M91" s="93">
        <v>2</v>
      </c>
      <c r="Q91" s="54"/>
      <c r="R91" s="54"/>
      <c r="AF91" s="66"/>
      <c r="AG91" s="41"/>
      <c r="AH91" s="18"/>
      <c r="AI91" s="18"/>
      <c r="AJ91" s="18"/>
      <c r="AK91" s="18"/>
      <c r="AL91" s="18"/>
      <c r="AM91" s="43"/>
      <c r="AN91" s="43"/>
      <c r="AO91" s="43"/>
      <c r="AP91" s="43"/>
      <c r="AQ91" s="43"/>
      <c r="AR91" s="54"/>
    </row>
    <row r="92" spans="1:44" ht="15.75" customHeight="1" x14ac:dyDescent="0.25">
      <c r="A92" s="46"/>
      <c r="C92" s="18"/>
      <c r="D92" s="47" t="s">
        <v>96</v>
      </c>
      <c r="E92" s="47"/>
      <c r="F92" s="47"/>
      <c r="G92" s="32" t="s">
        <v>179</v>
      </c>
      <c r="I92" s="93">
        <v>6</v>
      </c>
      <c r="J92" s="93">
        <v>1</v>
      </c>
      <c r="K92" s="93">
        <v>6</v>
      </c>
      <c r="L92" s="58">
        <f t="shared" si="33"/>
        <v>7</v>
      </c>
      <c r="M92" s="93">
        <v>0</v>
      </c>
      <c r="Q92" s="54"/>
      <c r="R92" s="54"/>
      <c r="AF92" s="66"/>
      <c r="AG92" s="41"/>
      <c r="AH92" s="18"/>
      <c r="AI92" s="18"/>
      <c r="AJ92" s="18"/>
      <c r="AK92" s="18"/>
      <c r="AL92" s="18"/>
      <c r="AM92" s="43"/>
      <c r="AN92" s="43"/>
      <c r="AO92" s="43"/>
      <c r="AP92" s="43"/>
      <c r="AQ92" s="43"/>
      <c r="AR92" s="54"/>
    </row>
    <row r="93" spans="1:44" ht="15.75" customHeight="1" thickBot="1" x14ac:dyDescent="0.3">
      <c r="A93" s="46"/>
      <c r="C93" s="18"/>
      <c r="D93" s="47" t="s">
        <v>81</v>
      </c>
      <c r="E93" s="47"/>
      <c r="F93" s="47"/>
      <c r="G93" s="47" t="s">
        <v>308</v>
      </c>
      <c r="I93" s="93">
        <v>6</v>
      </c>
      <c r="J93" s="93">
        <v>0</v>
      </c>
      <c r="K93" s="93">
        <v>7</v>
      </c>
      <c r="L93" s="58">
        <f t="shared" si="33"/>
        <v>7</v>
      </c>
      <c r="M93" s="93">
        <v>0</v>
      </c>
      <c r="Q93" s="54"/>
      <c r="R93" s="54"/>
      <c r="S93" s="67" t="s">
        <v>310</v>
      </c>
      <c r="T93" s="67" t="s">
        <v>313</v>
      </c>
      <c r="U93" s="67"/>
      <c r="V93" s="110"/>
      <c r="W93" s="110"/>
      <c r="X93" s="110"/>
      <c r="Y93" s="110"/>
      <c r="Z93" s="110" t="s">
        <v>4</v>
      </c>
      <c r="AA93" s="110" t="s">
        <v>30</v>
      </c>
      <c r="AB93" s="110" t="s">
        <v>31</v>
      </c>
      <c r="AC93" s="110" t="s">
        <v>32</v>
      </c>
      <c r="AD93" s="110" t="s">
        <v>3</v>
      </c>
      <c r="AE93" s="1"/>
      <c r="AF93" s="67" t="s">
        <v>310</v>
      </c>
      <c r="AG93" s="67" t="s">
        <v>313</v>
      </c>
      <c r="AH93" s="67"/>
      <c r="AI93" s="110"/>
      <c r="AJ93" s="110"/>
      <c r="AK93" s="110"/>
      <c r="AL93" s="110"/>
      <c r="AM93" s="110" t="s">
        <v>4</v>
      </c>
      <c r="AN93" s="110" t="s">
        <v>30</v>
      </c>
      <c r="AO93" s="110" t="s">
        <v>31</v>
      </c>
      <c r="AP93" s="110" t="s">
        <v>32</v>
      </c>
      <c r="AQ93" s="110" t="s">
        <v>3</v>
      </c>
      <c r="AR93" s="54"/>
    </row>
    <row r="94" spans="1:44" ht="15.75" customHeight="1" x14ac:dyDescent="0.25">
      <c r="A94" s="46"/>
      <c r="C94" s="18"/>
      <c r="D94" s="47" t="s">
        <v>112</v>
      </c>
      <c r="E94" s="47"/>
      <c r="F94" s="47"/>
      <c r="G94" s="47" t="s">
        <v>309</v>
      </c>
      <c r="I94" s="93">
        <v>6</v>
      </c>
      <c r="J94" s="93">
        <v>4</v>
      </c>
      <c r="K94" s="93">
        <v>2</v>
      </c>
      <c r="L94" s="58">
        <f t="shared" si="33"/>
        <v>6</v>
      </c>
      <c r="M94" s="93">
        <v>2</v>
      </c>
      <c r="Q94" s="54"/>
      <c r="R94" s="54"/>
      <c r="S94" s="66">
        <v>8</v>
      </c>
      <c r="T94" s="41" t="s">
        <v>45</v>
      </c>
      <c r="Z94" s="43">
        <v>1</v>
      </c>
      <c r="AA94" s="43">
        <v>1</v>
      </c>
      <c r="AB94" s="43">
        <v>0</v>
      </c>
      <c r="AC94" s="43">
        <f>+AA94+AB94</f>
        <v>1</v>
      </c>
      <c r="AD94" s="43">
        <v>0</v>
      </c>
      <c r="AF94" s="66">
        <v>6</v>
      </c>
      <c r="AG94" s="41" t="s">
        <v>97</v>
      </c>
      <c r="AM94" s="43">
        <v>2</v>
      </c>
      <c r="AN94" s="43">
        <v>0</v>
      </c>
      <c r="AO94" s="43">
        <v>0</v>
      </c>
      <c r="AP94" s="43">
        <f>+AN94+AO94</f>
        <v>0</v>
      </c>
      <c r="AQ94" s="43">
        <v>0</v>
      </c>
      <c r="AR94" s="54"/>
    </row>
    <row r="95" spans="1:44" ht="15.75" customHeight="1" thickBot="1" x14ac:dyDescent="0.3">
      <c r="A95" s="46"/>
      <c r="C95" s="18"/>
      <c r="D95" s="41" t="s">
        <v>90</v>
      </c>
      <c r="E95" s="41"/>
      <c r="F95" s="41"/>
      <c r="G95" s="41" t="s">
        <v>177</v>
      </c>
      <c r="I95" s="93">
        <v>5</v>
      </c>
      <c r="J95" s="93">
        <v>3</v>
      </c>
      <c r="K95" s="93">
        <v>3</v>
      </c>
      <c r="L95" s="58">
        <f t="shared" si="33"/>
        <v>6</v>
      </c>
      <c r="M95" s="93">
        <v>0</v>
      </c>
      <c r="Q95" s="54"/>
      <c r="R95" s="54"/>
      <c r="S95" s="66">
        <v>7.5</v>
      </c>
      <c r="T95" s="41" t="s">
        <v>115</v>
      </c>
      <c r="Z95" s="43">
        <v>1</v>
      </c>
      <c r="AA95" s="43">
        <v>0</v>
      </c>
      <c r="AB95" s="43">
        <v>0</v>
      </c>
      <c r="AC95" s="43">
        <f>+AA95+AB95</f>
        <v>0</v>
      </c>
      <c r="AD95" s="43">
        <v>0</v>
      </c>
      <c r="AF95" s="66">
        <v>6.5</v>
      </c>
      <c r="AG95" s="41" t="s">
        <v>119</v>
      </c>
      <c r="AM95" s="43">
        <v>1</v>
      </c>
      <c r="AN95" s="43">
        <v>0</v>
      </c>
      <c r="AO95" s="43">
        <v>0</v>
      </c>
      <c r="AP95" s="43">
        <f>+AN95+AO95</f>
        <v>0</v>
      </c>
      <c r="AQ95" s="43">
        <v>0</v>
      </c>
      <c r="AR95" s="54"/>
    </row>
    <row r="96" spans="1:44" ht="15.75" customHeight="1" thickBot="1" x14ac:dyDescent="0.3">
      <c r="A96" s="46"/>
      <c r="C96" s="18"/>
      <c r="D96" s="41" t="s">
        <v>150</v>
      </c>
      <c r="E96" s="41"/>
      <c r="F96" s="41"/>
      <c r="G96" s="41" t="s">
        <v>177</v>
      </c>
      <c r="I96" s="93">
        <v>6</v>
      </c>
      <c r="J96" s="93">
        <v>2</v>
      </c>
      <c r="K96" s="93">
        <v>4</v>
      </c>
      <c r="L96" s="58">
        <f t="shared" si="33"/>
        <v>6</v>
      </c>
      <c r="M96" s="93">
        <v>0</v>
      </c>
      <c r="Q96" s="54"/>
      <c r="R96" s="54"/>
      <c r="S96" s="66">
        <v>6.5</v>
      </c>
      <c r="T96" s="41" t="s">
        <v>83</v>
      </c>
      <c r="Z96" s="43">
        <v>1</v>
      </c>
      <c r="AA96" s="43">
        <v>0</v>
      </c>
      <c r="AB96" s="43">
        <v>1</v>
      </c>
      <c r="AC96" s="43">
        <f>+AA96+AB96</f>
        <v>1</v>
      </c>
      <c r="AD96" s="43">
        <v>0</v>
      </c>
      <c r="AF96" s="82"/>
      <c r="AG96" s="83" t="s">
        <v>164</v>
      </c>
      <c r="AH96" s="22"/>
      <c r="AI96" s="22"/>
      <c r="AJ96" s="22"/>
      <c r="AK96" s="22"/>
      <c r="AL96" s="22"/>
      <c r="AM96" s="68">
        <f>SUM(AM94:AM95)</f>
        <v>3</v>
      </c>
      <c r="AN96" s="68">
        <f t="shared" ref="AN96:AQ96" si="40">SUM(AN94:AN95)</f>
        <v>0</v>
      </c>
      <c r="AO96" s="68">
        <f t="shared" si="40"/>
        <v>0</v>
      </c>
      <c r="AP96" s="68">
        <f t="shared" si="40"/>
        <v>0</v>
      </c>
      <c r="AQ96" s="68">
        <f t="shared" si="40"/>
        <v>0</v>
      </c>
      <c r="AR96" s="54"/>
    </row>
    <row r="97" spans="1:44" ht="15.75" customHeight="1" x14ac:dyDescent="0.25">
      <c r="A97" s="46"/>
      <c r="C97" s="18"/>
      <c r="D97" s="47" t="s">
        <v>57</v>
      </c>
      <c r="E97" s="47"/>
      <c r="F97" s="47"/>
      <c r="G97" s="32" t="s">
        <v>179</v>
      </c>
      <c r="I97" s="93">
        <v>6</v>
      </c>
      <c r="J97" s="93">
        <v>1</v>
      </c>
      <c r="K97" s="93">
        <v>5</v>
      </c>
      <c r="L97" s="58">
        <f t="shared" si="33"/>
        <v>6</v>
      </c>
      <c r="M97" s="93">
        <v>0</v>
      </c>
      <c r="Q97" s="54"/>
      <c r="R97" s="54"/>
      <c r="S97" s="82"/>
      <c r="T97" s="83" t="s">
        <v>164</v>
      </c>
      <c r="U97" s="22"/>
      <c r="V97" s="22"/>
      <c r="W97" s="22"/>
      <c r="X97" s="22"/>
      <c r="Y97" s="22"/>
      <c r="Z97" s="68">
        <f>SUM(Z94:Z96)</f>
        <v>3</v>
      </c>
      <c r="AA97" s="68">
        <f>SUM(AA94:AA96)</f>
        <v>1</v>
      </c>
      <c r="AB97" s="68">
        <f>SUM(AB94:AB96)</f>
        <v>1</v>
      </c>
      <c r="AC97" s="68">
        <f>SUM(AC94:AC96)</f>
        <v>2</v>
      </c>
      <c r="AD97" s="68">
        <f>SUM(AD94:AD96)</f>
        <v>0</v>
      </c>
      <c r="AR97" s="54"/>
    </row>
    <row r="98" spans="1:44" ht="15.75" customHeight="1" x14ac:dyDescent="0.25">
      <c r="A98" s="46"/>
      <c r="C98" s="18"/>
      <c r="D98" s="47" t="s">
        <v>188</v>
      </c>
      <c r="E98" s="47"/>
      <c r="F98" s="47"/>
      <c r="G98" s="47" t="s">
        <v>308</v>
      </c>
      <c r="I98" s="93">
        <v>6</v>
      </c>
      <c r="J98" s="93">
        <v>1</v>
      </c>
      <c r="K98" s="93">
        <v>5</v>
      </c>
      <c r="L98" s="58">
        <f t="shared" si="33"/>
        <v>6</v>
      </c>
      <c r="M98" s="93">
        <v>0</v>
      </c>
      <c r="Q98" s="54"/>
      <c r="R98" s="54"/>
      <c r="T98" s="76" t="s">
        <v>160</v>
      </c>
      <c r="U98" s="86"/>
      <c r="V98" s="86"/>
      <c r="W98" s="86"/>
      <c r="X98" s="86"/>
      <c r="Y98" s="86"/>
      <c r="Z98" s="58">
        <f>+Z97+AM96</f>
        <v>6</v>
      </c>
      <c r="AA98" s="58">
        <f>+AA97+AN96</f>
        <v>1</v>
      </c>
      <c r="AB98" s="58">
        <f>+AB97+AO96</f>
        <v>1</v>
      </c>
      <c r="AC98" s="58">
        <f>+AC97+AP96</f>
        <v>2</v>
      </c>
      <c r="AD98" s="58">
        <f>+AD97+AQ96</f>
        <v>0</v>
      </c>
      <c r="AF98" s="66"/>
      <c r="AG98" s="41"/>
      <c r="AM98" s="43"/>
      <c r="AN98" s="43"/>
      <c r="AO98" s="43"/>
      <c r="AP98" s="43"/>
      <c r="AQ98" s="43"/>
      <c r="AR98" s="54"/>
    </row>
    <row r="99" spans="1:44" ht="15.75" customHeight="1" x14ac:dyDescent="0.25">
      <c r="A99" s="46"/>
      <c r="C99" s="18"/>
      <c r="D99" s="47" t="s">
        <v>44</v>
      </c>
      <c r="E99" s="47"/>
      <c r="F99" s="47"/>
      <c r="G99" s="47" t="s">
        <v>309</v>
      </c>
      <c r="I99" s="93">
        <v>6</v>
      </c>
      <c r="J99" s="93">
        <v>2</v>
      </c>
      <c r="K99" s="93">
        <v>3</v>
      </c>
      <c r="L99" s="58">
        <f t="shared" si="33"/>
        <v>5</v>
      </c>
      <c r="M99" s="93">
        <v>0</v>
      </c>
      <c r="Q99" s="54"/>
      <c r="R99" s="54"/>
      <c r="S99" s="66"/>
      <c r="T99" s="41"/>
      <c r="Z99" s="43"/>
      <c r="AA99" s="43"/>
      <c r="AB99" s="43"/>
      <c r="AC99" s="43"/>
      <c r="AD99" s="43"/>
      <c r="AF99" s="66"/>
      <c r="AG99" s="41"/>
      <c r="AM99" s="43"/>
      <c r="AN99" s="43"/>
      <c r="AO99" s="43"/>
      <c r="AP99" s="43"/>
      <c r="AQ99" s="43"/>
      <c r="AR99" s="54"/>
    </row>
    <row r="100" spans="1:44" ht="15.75" customHeight="1" x14ac:dyDescent="0.25">
      <c r="A100" s="46"/>
      <c r="C100" s="18"/>
      <c r="D100" s="47" t="s">
        <v>49</v>
      </c>
      <c r="E100" s="47"/>
      <c r="F100" s="47"/>
      <c r="G100" s="32" t="s">
        <v>179</v>
      </c>
      <c r="I100" s="93">
        <v>6</v>
      </c>
      <c r="J100" s="93">
        <v>1</v>
      </c>
      <c r="K100" s="93">
        <v>4</v>
      </c>
      <c r="L100" s="58">
        <f t="shared" si="33"/>
        <v>5</v>
      </c>
      <c r="M100" s="93">
        <v>0</v>
      </c>
      <c r="Q100" s="54"/>
      <c r="R100" s="54"/>
      <c r="S100" s="66"/>
      <c r="T100" s="41" t="s">
        <v>159</v>
      </c>
      <c r="U100" s="18"/>
      <c r="V100" s="18"/>
      <c r="W100" s="18"/>
      <c r="X100" s="18"/>
      <c r="Y100" s="18"/>
      <c r="Z100" s="43">
        <f>+Z89+Z98</f>
        <v>51</v>
      </c>
      <c r="AA100" s="43">
        <f>+AA89+AA98</f>
        <v>10</v>
      </c>
      <c r="AB100" s="43">
        <f>+AB89+AB98</f>
        <v>11</v>
      </c>
      <c r="AC100" s="43">
        <f>+AC89+AC98</f>
        <v>21</v>
      </c>
      <c r="AD100" s="43">
        <f>+AD89+AD98</f>
        <v>10</v>
      </c>
      <c r="AF100" s="66"/>
      <c r="AG100" s="41"/>
      <c r="AM100" s="43"/>
      <c r="AN100" s="43"/>
      <c r="AO100" s="43"/>
      <c r="AP100" s="43"/>
      <c r="AQ100" s="43"/>
      <c r="AR100" s="54"/>
    </row>
    <row r="101" spans="1:44" ht="15.75" customHeight="1" x14ac:dyDescent="0.25">
      <c r="A101" s="46"/>
      <c r="C101" s="18"/>
      <c r="D101" s="47" t="s">
        <v>67</v>
      </c>
      <c r="E101" s="47"/>
      <c r="F101" s="47"/>
      <c r="G101" s="47" t="s">
        <v>307</v>
      </c>
      <c r="I101" s="93">
        <v>5</v>
      </c>
      <c r="J101" s="93">
        <v>0</v>
      </c>
      <c r="K101" s="93">
        <v>5</v>
      </c>
      <c r="L101" s="58">
        <f t="shared" si="33"/>
        <v>5</v>
      </c>
      <c r="M101" s="93">
        <v>0</v>
      </c>
      <c r="Q101" s="54"/>
      <c r="R101" s="54"/>
      <c r="S101" s="66"/>
      <c r="T101" s="41" t="s">
        <v>144</v>
      </c>
      <c r="U101" s="18"/>
      <c r="V101" s="18"/>
      <c r="W101" s="18"/>
      <c r="X101" s="18"/>
      <c r="Y101" s="18"/>
      <c r="Z101" s="43">
        <f>+Z15+Z27+Z39+Z51+AM15+AM27+AM39+AM51</f>
        <v>51</v>
      </c>
      <c r="AA101" s="43">
        <f>+AA15+AA27+AA39+AA51+AN15+AN27+AN39+AN51</f>
        <v>10</v>
      </c>
      <c r="AB101" s="43">
        <f>+AB15+AB27+AB39+AB51+AO15+AO27+AO39+AO51</f>
        <v>11</v>
      </c>
      <c r="AC101" s="43">
        <f>+AC15+AC27+AC39+AC51+AP15+AP27+AP39+AP51</f>
        <v>21</v>
      </c>
      <c r="AD101" s="43">
        <f>+AD15+AD27+AD39+AD51+AQ15+AQ27+AQ39+AQ51</f>
        <v>10</v>
      </c>
      <c r="AF101" s="66"/>
      <c r="AG101" s="41"/>
      <c r="AM101" s="43"/>
      <c r="AN101" s="43"/>
      <c r="AO101" s="43"/>
      <c r="AP101" s="43"/>
      <c r="AQ101" s="43"/>
      <c r="AR101" s="54"/>
    </row>
    <row r="102" spans="1:44" ht="15.75" customHeight="1" x14ac:dyDescent="0.25">
      <c r="A102" s="46"/>
      <c r="C102" s="18"/>
      <c r="D102" s="47"/>
      <c r="E102" s="47"/>
      <c r="F102" s="47"/>
      <c r="G102" s="47"/>
      <c r="I102" s="48"/>
      <c r="J102" s="48"/>
      <c r="K102" s="48"/>
      <c r="L102" s="43"/>
      <c r="M102" s="48"/>
      <c r="Q102" s="54"/>
      <c r="R102" s="54"/>
      <c r="AR102" s="54"/>
    </row>
    <row r="103" spans="1:44" ht="15.75" customHeight="1" x14ac:dyDescent="0.25">
      <c r="A103" s="46"/>
      <c r="C103" s="18"/>
      <c r="Q103" s="54"/>
      <c r="R103" s="54"/>
      <c r="AR103" s="54"/>
    </row>
    <row r="104" spans="1:44" ht="15.75" customHeight="1" thickBot="1" x14ac:dyDescent="0.3">
      <c r="A104" s="46"/>
      <c r="C104" s="18"/>
      <c r="D104" s="14" t="s">
        <v>147</v>
      </c>
      <c r="E104" s="14"/>
      <c r="F104" s="14"/>
      <c r="G104" s="16" t="s">
        <v>2</v>
      </c>
      <c r="H104" s="16"/>
      <c r="I104" s="16" t="s">
        <v>4</v>
      </c>
      <c r="J104" s="16" t="s">
        <v>30</v>
      </c>
      <c r="K104" s="16" t="s">
        <v>31</v>
      </c>
      <c r="L104" s="16" t="s">
        <v>32</v>
      </c>
      <c r="M104" s="16" t="s">
        <v>3</v>
      </c>
      <c r="Q104" s="54"/>
      <c r="R104" s="54"/>
      <c r="AR104" s="54"/>
    </row>
    <row r="105" spans="1:44" ht="15.75" customHeight="1" x14ac:dyDescent="0.25">
      <c r="A105" s="46"/>
      <c r="C105" s="18"/>
      <c r="D105" s="47" t="s">
        <v>111</v>
      </c>
      <c r="E105" s="47"/>
      <c r="F105" s="47"/>
      <c r="G105" s="32" t="s">
        <v>179</v>
      </c>
      <c r="H105" s="48"/>
      <c r="I105" s="93">
        <v>5</v>
      </c>
      <c r="J105" s="93">
        <v>0</v>
      </c>
      <c r="K105" s="93">
        <v>1</v>
      </c>
      <c r="L105" s="58">
        <f t="shared" ref="L105:L121" si="41">+J105+K105</f>
        <v>1</v>
      </c>
      <c r="M105" s="93">
        <v>4</v>
      </c>
      <c r="Q105" s="54"/>
      <c r="R105" s="54"/>
      <c r="AR105" s="54"/>
    </row>
    <row r="106" spans="1:44" ht="15.75" customHeight="1" x14ac:dyDescent="0.25">
      <c r="A106" s="46"/>
      <c r="C106" s="18"/>
      <c r="D106" s="47" t="s">
        <v>55</v>
      </c>
      <c r="E106" s="47"/>
      <c r="F106" s="47"/>
      <c r="G106" s="41" t="s">
        <v>21</v>
      </c>
      <c r="H106" s="48"/>
      <c r="I106" s="93">
        <v>6</v>
      </c>
      <c r="J106" s="93">
        <v>2</v>
      </c>
      <c r="K106" s="93">
        <v>1</v>
      </c>
      <c r="L106" s="58">
        <f t="shared" si="41"/>
        <v>3</v>
      </c>
      <c r="M106" s="93">
        <v>4</v>
      </c>
      <c r="Q106" s="54"/>
      <c r="R106" s="54"/>
      <c r="AR106" s="54"/>
    </row>
    <row r="107" spans="1:44" ht="15.75" customHeight="1" x14ac:dyDescent="0.25">
      <c r="A107" s="46"/>
      <c r="C107" s="18"/>
      <c r="D107" s="47" t="s">
        <v>73</v>
      </c>
      <c r="E107" s="47"/>
      <c r="F107" s="47"/>
      <c r="G107" s="47" t="s">
        <v>307</v>
      </c>
      <c r="H107" s="48"/>
      <c r="I107" s="93">
        <v>5</v>
      </c>
      <c r="J107" s="93">
        <v>3</v>
      </c>
      <c r="K107" s="93">
        <v>4</v>
      </c>
      <c r="L107" s="58">
        <f t="shared" si="41"/>
        <v>7</v>
      </c>
      <c r="M107" s="93">
        <v>2</v>
      </c>
      <c r="Q107" s="54"/>
      <c r="R107" s="54"/>
      <c r="AR107" s="54"/>
    </row>
    <row r="108" spans="1:44" ht="15.75" customHeight="1" x14ac:dyDescent="0.25">
      <c r="A108" s="46"/>
      <c r="C108" s="18"/>
      <c r="D108" s="47" t="s">
        <v>137</v>
      </c>
      <c r="E108" s="47"/>
      <c r="F108" s="47"/>
      <c r="G108" s="47" t="s">
        <v>307</v>
      </c>
      <c r="H108" s="48"/>
      <c r="I108" s="93">
        <v>5</v>
      </c>
      <c r="J108" s="93">
        <v>2</v>
      </c>
      <c r="K108" s="93">
        <v>2</v>
      </c>
      <c r="L108" s="58">
        <f t="shared" si="41"/>
        <v>4</v>
      </c>
      <c r="M108" s="93">
        <v>2</v>
      </c>
      <c r="Q108" s="54"/>
      <c r="R108" s="54"/>
      <c r="AR108" s="54"/>
    </row>
    <row r="109" spans="1:44" ht="15.75" customHeight="1" x14ac:dyDescent="0.25">
      <c r="A109" s="46"/>
      <c r="C109" s="18"/>
      <c r="D109" s="47" t="s">
        <v>61</v>
      </c>
      <c r="E109" s="47"/>
      <c r="F109" s="47"/>
      <c r="G109" s="47" t="s">
        <v>309</v>
      </c>
      <c r="H109" s="48"/>
      <c r="I109" s="93">
        <v>5</v>
      </c>
      <c r="J109" s="93">
        <v>0</v>
      </c>
      <c r="K109" s="93">
        <v>3</v>
      </c>
      <c r="L109" s="58">
        <f t="shared" si="41"/>
        <v>3</v>
      </c>
      <c r="M109" s="93">
        <v>2</v>
      </c>
      <c r="Q109" s="54"/>
      <c r="R109" s="54"/>
      <c r="AR109" s="54"/>
    </row>
    <row r="110" spans="1:44" ht="15.75" customHeight="1" x14ac:dyDescent="0.25">
      <c r="A110" s="46"/>
      <c r="C110" s="18"/>
      <c r="D110" s="47" t="s">
        <v>153</v>
      </c>
      <c r="E110" s="47"/>
      <c r="F110" s="47"/>
      <c r="G110" s="47" t="s">
        <v>17</v>
      </c>
      <c r="H110" s="48"/>
      <c r="I110" s="93">
        <v>5</v>
      </c>
      <c r="J110" s="93">
        <v>0</v>
      </c>
      <c r="K110" s="93">
        <v>1</v>
      </c>
      <c r="L110" s="58">
        <f t="shared" si="41"/>
        <v>1</v>
      </c>
      <c r="M110" s="93">
        <v>2</v>
      </c>
      <c r="Q110" s="54"/>
      <c r="R110" s="54"/>
      <c r="AR110" s="54"/>
    </row>
    <row r="111" spans="1:44" ht="15.75" customHeight="1" x14ac:dyDescent="0.25">
      <c r="A111" s="46"/>
      <c r="C111" s="18"/>
      <c r="D111" s="47" t="s">
        <v>138</v>
      </c>
      <c r="E111" s="47"/>
      <c r="F111" s="47"/>
      <c r="G111" s="47" t="s">
        <v>17</v>
      </c>
      <c r="H111" s="48"/>
      <c r="I111" s="93">
        <v>5</v>
      </c>
      <c r="J111" s="93">
        <v>0</v>
      </c>
      <c r="K111" s="93">
        <v>0</v>
      </c>
      <c r="L111" s="58">
        <f t="shared" si="41"/>
        <v>0</v>
      </c>
      <c r="M111" s="93">
        <v>2</v>
      </c>
      <c r="Q111" s="54"/>
      <c r="R111" s="54"/>
      <c r="AR111" s="54"/>
    </row>
    <row r="112" spans="1:44" ht="15.75" customHeight="1" x14ac:dyDescent="0.25">
      <c r="A112" s="46"/>
      <c r="C112" s="18"/>
      <c r="D112" s="47" t="s">
        <v>165</v>
      </c>
      <c r="E112" s="47"/>
      <c r="F112" s="47"/>
      <c r="G112" s="47" t="s">
        <v>308</v>
      </c>
      <c r="H112" s="48"/>
      <c r="I112" s="93">
        <v>6</v>
      </c>
      <c r="J112" s="93">
        <v>9</v>
      </c>
      <c r="K112" s="93">
        <v>5</v>
      </c>
      <c r="L112" s="58">
        <f t="shared" si="41"/>
        <v>14</v>
      </c>
      <c r="M112" s="93">
        <v>2</v>
      </c>
      <c r="Q112" s="54"/>
      <c r="R112" s="54"/>
      <c r="AP112" s="43"/>
      <c r="AQ112" s="43"/>
      <c r="AR112" s="54"/>
    </row>
    <row r="113" spans="1:44" ht="15.75" customHeight="1" thickBot="1" x14ac:dyDescent="0.3">
      <c r="A113" s="46"/>
      <c r="D113" s="47" t="s">
        <v>71</v>
      </c>
      <c r="E113" s="47"/>
      <c r="F113" s="47"/>
      <c r="G113" s="47" t="s">
        <v>17</v>
      </c>
      <c r="H113" s="48"/>
      <c r="I113" s="93">
        <v>6</v>
      </c>
      <c r="J113" s="93">
        <v>8</v>
      </c>
      <c r="K113" s="93">
        <v>2</v>
      </c>
      <c r="L113" s="58">
        <f t="shared" si="41"/>
        <v>10</v>
      </c>
      <c r="M113" s="93">
        <v>2</v>
      </c>
      <c r="Q113" s="54"/>
      <c r="R113" s="54"/>
      <c r="S113" s="67" t="s">
        <v>310</v>
      </c>
      <c r="T113" s="67" t="s">
        <v>314</v>
      </c>
      <c r="U113" s="67"/>
      <c r="V113" s="67"/>
      <c r="W113" s="67"/>
      <c r="X113" s="67"/>
      <c r="Y113" s="67"/>
      <c r="Z113" s="67"/>
      <c r="AA113" s="110" t="s">
        <v>4</v>
      </c>
      <c r="AB113" s="110" t="s">
        <v>8</v>
      </c>
      <c r="AC113" s="110" t="s">
        <v>9</v>
      </c>
      <c r="AD113" s="110" t="s">
        <v>10</v>
      </c>
      <c r="AE113" s="414" t="s">
        <v>129</v>
      </c>
      <c r="AF113" s="414"/>
      <c r="AG113" s="110" t="s">
        <v>3</v>
      </c>
      <c r="AH113" s="110" t="s">
        <v>130</v>
      </c>
      <c r="AI113" s="110" t="s">
        <v>5</v>
      </c>
      <c r="AJ113" s="110" t="s">
        <v>7</v>
      </c>
      <c r="AK113" s="110" t="s">
        <v>6</v>
      </c>
      <c r="AL113" s="110" t="s">
        <v>131</v>
      </c>
      <c r="AP113" s="43"/>
      <c r="AQ113" s="43"/>
      <c r="AR113" s="54"/>
    </row>
    <row r="114" spans="1:44" ht="15.75" customHeight="1" x14ac:dyDescent="0.25">
      <c r="A114" s="46"/>
      <c r="D114" s="47" t="s">
        <v>37</v>
      </c>
      <c r="E114" s="47"/>
      <c r="F114" s="47"/>
      <c r="G114" s="32" t="s">
        <v>179</v>
      </c>
      <c r="H114" s="48"/>
      <c r="I114" s="93">
        <v>6</v>
      </c>
      <c r="J114" s="93">
        <v>3</v>
      </c>
      <c r="K114" s="93">
        <v>7</v>
      </c>
      <c r="L114" s="58">
        <f t="shared" si="41"/>
        <v>10</v>
      </c>
      <c r="M114" s="93">
        <v>2</v>
      </c>
      <c r="Q114" s="54"/>
      <c r="R114" s="54"/>
      <c r="S114" s="118">
        <v>7.5</v>
      </c>
      <c r="T114" s="76" t="s">
        <v>327</v>
      </c>
      <c r="U114" s="76"/>
      <c r="V114" s="76"/>
      <c r="W114" s="76"/>
      <c r="X114" s="119"/>
      <c r="Y114" s="76"/>
      <c r="Z114" s="58"/>
      <c r="AA114" s="58">
        <v>1</v>
      </c>
      <c r="AB114" s="58">
        <v>1</v>
      </c>
      <c r="AC114" s="58">
        <v>0</v>
      </c>
      <c r="AD114" s="58">
        <v>0</v>
      </c>
      <c r="AE114" s="411">
        <f>(2*AB114+AD114)/(2*AA114)</f>
        <v>1</v>
      </c>
      <c r="AF114" s="411"/>
      <c r="AG114" s="58">
        <v>0</v>
      </c>
      <c r="AH114" s="58">
        <v>0</v>
      </c>
      <c r="AI114" s="58">
        <v>1</v>
      </c>
      <c r="AJ114" s="58">
        <v>0</v>
      </c>
      <c r="AK114" s="58">
        <v>0</v>
      </c>
      <c r="AL114" s="120">
        <f>+AI114/AA114</f>
        <v>1</v>
      </c>
      <c r="AR114" s="54"/>
    </row>
    <row r="115" spans="1:44" ht="15.75" customHeight="1" x14ac:dyDescent="0.25">
      <c r="A115" s="46"/>
      <c r="D115" s="47" t="s">
        <v>112</v>
      </c>
      <c r="E115" s="47"/>
      <c r="F115" s="47"/>
      <c r="G115" s="47" t="s">
        <v>309</v>
      </c>
      <c r="H115" s="48"/>
      <c r="I115" s="93">
        <v>6</v>
      </c>
      <c r="J115" s="93">
        <v>4</v>
      </c>
      <c r="K115" s="93">
        <v>2</v>
      </c>
      <c r="L115" s="58">
        <f t="shared" si="41"/>
        <v>6</v>
      </c>
      <c r="M115" s="93">
        <v>2</v>
      </c>
      <c r="Q115" s="54"/>
      <c r="R115" s="54"/>
      <c r="S115" s="118">
        <v>6.5</v>
      </c>
      <c r="T115" s="76" t="s">
        <v>251</v>
      </c>
      <c r="U115" s="76"/>
      <c r="V115" s="76"/>
      <c r="W115" s="76"/>
      <c r="X115" s="119"/>
      <c r="Y115" s="76"/>
      <c r="Z115" s="58"/>
      <c r="AA115" s="58">
        <v>1</v>
      </c>
      <c r="AB115" s="58">
        <v>0</v>
      </c>
      <c r="AC115" s="58">
        <v>0</v>
      </c>
      <c r="AD115" s="58">
        <v>1</v>
      </c>
      <c r="AE115" s="411">
        <f>(2*AB115+AD115)/(2*AA115)</f>
        <v>0.5</v>
      </c>
      <c r="AF115" s="411"/>
      <c r="AG115" s="58">
        <v>0</v>
      </c>
      <c r="AH115" s="58">
        <v>0</v>
      </c>
      <c r="AI115" s="58">
        <v>3</v>
      </c>
      <c r="AJ115" s="58">
        <v>0</v>
      </c>
      <c r="AK115" s="58">
        <v>0</v>
      </c>
      <c r="AL115" s="120">
        <f>+AI115/AA115</f>
        <v>3</v>
      </c>
      <c r="AR115" s="54"/>
    </row>
    <row r="116" spans="1:44" ht="15.75" customHeight="1" thickBot="1" x14ac:dyDescent="0.3">
      <c r="A116" s="46"/>
      <c r="D116" s="41" t="s">
        <v>99</v>
      </c>
      <c r="E116" s="41"/>
      <c r="F116" s="41"/>
      <c r="G116" s="47" t="s">
        <v>306</v>
      </c>
      <c r="H116" s="43"/>
      <c r="I116" s="93">
        <v>6</v>
      </c>
      <c r="J116" s="93">
        <v>3</v>
      </c>
      <c r="K116" s="93">
        <v>1</v>
      </c>
      <c r="L116" s="58">
        <f t="shared" si="41"/>
        <v>4</v>
      </c>
      <c r="M116" s="93">
        <v>2</v>
      </c>
      <c r="Q116" s="54"/>
      <c r="R116" s="54"/>
      <c r="S116" s="121">
        <v>7.5</v>
      </c>
      <c r="T116" s="67" t="s">
        <v>16</v>
      </c>
      <c r="U116" s="67"/>
      <c r="V116" s="67"/>
      <c r="W116" s="67"/>
      <c r="X116" s="122"/>
      <c r="Y116" s="67"/>
      <c r="Z116" s="110"/>
      <c r="AA116" s="110">
        <v>1</v>
      </c>
      <c r="AB116" s="110">
        <v>1</v>
      </c>
      <c r="AC116" s="110">
        <v>0</v>
      </c>
      <c r="AD116" s="110">
        <v>0</v>
      </c>
      <c r="AE116" s="412">
        <f>(2*AB116+AD116)/(2*AA116)</f>
        <v>1</v>
      </c>
      <c r="AF116" s="412"/>
      <c r="AG116" s="110">
        <v>0</v>
      </c>
      <c r="AH116" s="110">
        <v>0</v>
      </c>
      <c r="AI116" s="110">
        <v>1</v>
      </c>
      <c r="AJ116" s="110">
        <v>0</v>
      </c>
      <c r="AK116" s="110">
        <v>0</v>
      </c>
      <c r="AL116" s="117">
        <f>+AI116/AA116</f>
        <v>1</v>
      </c>
      <c r="AR116" s="54"/>
    </row>
    <row r="117" spans="1:44" ht="15.75" customHeight="1" x14ac:dyDescent="0.25">
      <c r="A117" s="46"/>
      <c r="D117" s="47" t="s">
        <v>162</v>
      </c>
      <c r="E117" s="47"/>
      <c r="F117" s="47"/>
      <c r="G117" s="47" t="s">
        <v>309</v>
      </c>
      <c r="H117" s="48"/>
      <c r="I117" s="93">
        <v>6</v>
      </c>
      <c r="J117" s="93">
        <v>0</v>
      </c>
      <c r="K117" s="93">
        <v>3</v>
      </c>
      <c r="L117" s="58">
        <f t="shared" si="41"/>
        <v>3</v>
      </c>
      <c r="M117" s="93">
        <v>2</v>
      </c>
      <c r="Q117" s="54"/>
      <c r="R117" s="54"/>
      <c r="S117" s="82"/>
      <c r="T117" s="84"/>
      <c r="U117" s="83" t="s">
        <v>27</v>
      </c>
      <c r="V117" s="84"/>
      <c r="W117" s="84"/>
      <c r="X117" s="84"/>
      <c r="Y117" s="83"/>
      <c r="Z117" s="68"/>
      <c r="AA117" s="68">
        <f>SUM(AA114:AA116)</f>
        <v>3</v>
      </c>
      <c r="AB117" s="68">
        <f t="shared" ref="AB117:AD117" si="42">SUM(AB114:AB116)</f>
        <v>2</v>
      </c>
      <c r="AC117" s="68">
        <f t="shared" si="42"/>
        <v>0</v>
      </c>
      <c r="AD117" s="68">
        <f t="shared" si="42"/>
        <v>1</v>
      </c>
      <c r="AE117" s="413">
        <f>(2*AB117+AD117)/(2*AA117)</f>
        <v>0.83333333333333337</v>
      </c>
      <c r="AF117" s="413"/>
      <c r="AG117" s="68">
        <f t="shared" ref="AG117" si="43">SUM(AG114:AG116)</f>
        <v>0</v>
      </c>
      <c r="AH117" s="68">
        <f t="shared" ref="AH117:AK117" si="44">SUM(AH114:AH116)</f>
        <v>0</v>
      </c>
      <c r="AI117" s="68">
        <f t="shared" si="44"/>
        <v>5</v>
      </c>
      <c r="AJ117" s="68">
        <f t="shared" si="44"/>
        <v>0</v>
      </c>
      <c r="AK117" s="68">
        <f t="shared" si="44"/>
        <v>0</v>
      </c>
      <c r="AL117" s="85">
        <f>+AI117/AA117</f>
        <v>1.6666666666666667</v>
      </c>
      <c r="AR117" s="54"/>
    </row>
    <row r="118" spans="1:44" ht="15.75" customHeight="1" x14ac:dyDescent="0.25">
      <c r="A118" s="46"/>
      <c r="D118" s="47" t="s">
        <v>157</v>
      </c>
      <c r="E118" s="47"/>
      <c r="F118" s="47"/>
      <c r="G118" s="47" t="s">
        <v>308</v>
      </c>
      <c r="H118" s="48"/>
      <c r="I118" s="93">
        <v>6</v>
      </c>
      <c r="J118" s="93">
        <v>1</v>
      </c>
      <c r="K118" s="93">
        <v>0</v>
      </c>
      <c r="L118" s="58">
        <f t="shared" si="41"/>
        <v>1</v>
      </c>
      <c r="M118" s="93">
        <v>2</v>
      </c>
      <c r="Q118" s="54"/>
      <c r="R118" s="54"/>
      <c r="AR118" s="54"/>
    </row>
    <row r="119" spans="1:44" ht="15.75" customHeight="1" x14ac:dyDescent="0.25">
      <c r="A119" s="46"/>
      <c r="D119" s="47" t="s">
        <v>148</v>
      </c>
      <c r="E119" s="47"/>
      <c r="F119" s="47"/>
      <c r="G119" s="41" t="s">
        <v>21</v>
      </c>
      <c r="H119" s="48"/>
      <c r="I119" s="93">
        <v>6</v>
      </c>
      <c r="J119" s="93">
        <v>0</v>
      </c>
      <c r="K119" s="93">
        <v>1</v>
      </c>
      <c r="L119" s="58">
        <f t="shared" si="41"/>
        <v>1</v>
      </c>
      <c r="M119" s="93">
        <v>2</v>
      </c>
      <c r="Q119" s="54"/>
      <c r="R119" s="54"/>
      <c r="AR119" s="54"/>
    </row>
    <row r="120" spans="1:44" ht="15.75" customHeight="1" x14ac:dyDescent="0.25">
      <c r="A120" s="46"/>
      <c r="D120" s="47" t="s">
        <v>62</v>
      </c>
      <c r="E120" s="47"/>
      <c r="F120" s="47"/>
      <c r="G120" s="47" t="s">
        <v>308</v>
      </c>
      <c r="H120" s="48"/>
      <c r="I120" s="93">
        <v>6</v>
      </c>
      <c r="J120" s="93">
        <v>0</v>
      </c>
      <c r="K120" s="93">
        <v>1</v>
      </c>
      <c r="L120" s="58">
        <f t="shared" si="41"/>
        <v>1</v>
      </c>
      <c r="M120" s="93">
        <v>2</v>
      </c>
      <c r="Q120" s="54"/>
      <c r="R120" s="54"/>
      <c r="AR120" s="54"/>
    </row>
    <row r="121" spans="1:44" ht="15.75" customHeight="1" x14ac:dyDescent="0.25">
      <c r="A121" s="46"/>
      <c r="D121" s="41" t="s">
        <v>46</v>
      </c>
      <c r="E121" s="41"/>
      <c r="F121" s="41"/>
      <c r="G121" s="41" t="s">
        <v>177</v>
      </c>
      <c r="H121" s="43"/>
      <c r="I121" s="93">
        <v>6</v>
      </c>
      <c r="J121" s="93">
        <v>0</v>
      </c>
      <c r="K121" s="93">
        <v>0</v>
      </c>
      <c r="L121" s="58">
        <f t="shared" si="41"/>
        <v>0</v>
      </c>
      <c r="M121" s="93">
        <v>2</v>
      </c>
      <c r="Q121" s="54"/>
      <c r="R121" s="54"/>
      <c r="AR121" s="54"/>
    </row>
    <row r="122" spans="1:44" ht="15.75" customHeight="1" x14ac:dyDescent="0.25">
      <c r="A122" s="46"/>
      <c r="Q122" s="54"/>
      <c r="R122" s="54"/>
      <c r="AR122" s="54"/>
    </row>
    <row r="123" spans="1:44" ht="15.75" customHeight="1" x14ac:dyDescent="0.25">
      <c r="A123" s="46"/>
      <c r="Q123" s="54"/>
      <c r="R123" s="54"/>
      <c r="AR123" s="54"/>
    </row>
    <row r="124" spans="1:44" ht="15.75" customHeight="1" x14ac:dyDescent="0.25">
      <c r="A124" s="46"/>
      <c r="Q124" s="54"/>
      <c r="R124" s="54"/>
      <c r="AR124" s="54"/>
    </row>
    <row r="125" spans="1:44" ht="15.75" customHeight="1" x14ac:dyDescent="0.25">
      <c r="A125" s="46"/>
      <c r="Q125" s="54"/>
      <c r="R125" s="54"/>
      <c r="AR125" s="54"/>
    </row>
    <row r="126" spans="1:44" ht="15.75" customHeight="1" x14ac:dyDescent="0.25">
      <c r="A126" s="46"/>
      <c r="Q126" s="54"/>
      <c r="R126" s="54"/>
      <c r="AR126" s="54"/>
    </row>
    <row r="127" spans="1:44" ht="15.75" customHeight="1" x14ac:dyDescent="0.25">
      <c r="A127" s="46"/>
      <c r="Q127" s="54"/>
      <c r="R127" s="54"/>
      <c r="AR127" s="54"/>
    </row>
    <row r="128" spans="1:44" ht="15.75" customHeight="1" x14ac:dyDescent="0.25">
      <c r="A128" s="46"/>
      <c r="Q128" s="54"/>
      <c r="R128" s="54"/>
      <c r="AR128" s="54"/>
    </row>
    <row r="129" spans="1:44" ht="15.75" customHeight="1" x14ac:dyDescent="0.25">
      <c r="A129" s="46"/>
      <c r="Q129" s="54"/>
      <c r="R129" s="54"/>
      <c r="AR129" s="54"/>
    </row>
    <row r="130" spans="1:44" ht="15.75" customHeight="1" x14ac:dyDescent="0.25">
      <c r="A130" s="46"/>
      <c r="Q130" s="54"/>
      <c r="R130" s="54"/>
      <c r="AR130" s="54"/>
    </row>
    <row r="131" spans="1:44" ht="15.75" customHeight="1" x14ac:dyDescent="0.25">
      <c r="A131" s="46"/>
      <c r="Q131" s="54"/>
      <c r="R131" s="54"/>
      <c r="AR131" s="54"/>
    </row>
    <row r="132" spans="1:44" ht="15.75" customHeight="1" x14ac:dyDescent="0.25">
      <c r="A132" s="46"/>
      <c r="Q132" s="46"/>
      <c r="R132" s="46"/>
      <c r="AR132" s="46"/>
    </row>
    <row r="133" spans="1:44" ht="15.75" customHeight="1" x14ac:dyDescent="0.25">
      <c r="A133" s="46"/>
      <c r="Q133" s="54"/>
      <c r="R133" s="54"/>
      <c r="AR133" s="54"/>
    </row>
    <row r="134" spans="1:44" ht="15.75" customHeight="1" x14ac:dyDescent="0.25">
      <c r="A134" s="46"/>
      <c r="Q134" s="46"/>
      <c r="R134" s="46"/>
      <c r="AR134" s="46"/>
    </row>
    <row r="135" spans="1:44" ht="15.75" customHeight="1" x14ac:dyDescent="0.25">
      <c r="A135" s="46"/>
      <c r="Q135" s="46"/>
      <c r="R135" s="46"/>
      <c r="AR135" s="46"/>
    </row>
    <row r="136" spans="1:44" ht="15.75" customHeight="1" x14ac:dyDescent="0.25">
      <c r="A136" s="46"/>
      <c r="Q136" s="46"/>
      <c r="R136" s="46"/>
      <c r="AR136" s="46"/>
    </row>
    <row r="137" spans="1:44" ht="15.75" customHeight="1" x14ac:dyDescent="0.25">
      <c r="A137" s="46"/>
      <c r="Q137" s="46"/>
      <c r="R137" s="46"/>
      <c r="AR137" s="46"/>
    </row>
    <row r="138" spans="1:44" ht="15.75" customHeight="1" x14ac:dyDescent="0.25">
      <c r="A138" s="46"/>
      <c r="Q138" s="46"/>
      <c r="R138" s="46"/>
      <c r="S138" s="64"/>
      <c r="T138" s="41"/>
      <c r="U138" s="41"/>
      <c r="V138" s="41"/>
      <c r="W138" s="41"/>
      <c r="X138" s="42"/>
      <c r="Y138" s="41"/>
      <c r="Z138" s="43"/>
      <c r="AA138" s="43"/>
      <c r="AB138" s="43"/>
      <c r="AC138" s="43"/>
      <c r="AD138" s="43"/>
      <c r="AE138" s="63"/>
      <c r="AF138" s="43"/>
      <c r="AG138" s="43"/>
      <c r="AH138" s="43"/>
      <c r="AI138" s="43"/>
      <c r="AJ138" s="43"/>
      <c r="AK138" s="43"/>
      <c r="AL138" s="57"/>
      <c r="AR138" s="46"/>
    </row>
    <row r="139" spans="1:44" ht="15.75" customHeight="1" x14ac:dyDescent="0.25">
      <c r="A139" s="46"/>
      <c r="Q139" s="46"/>
      <c r="R139" s="46"/>
      <c r="S139" s="64"/>
      <c r="T139" s="41"/>
      <c r="AA139" s="43"/>
      <c r="AB139" s="43"/>
      <c r="AC139" s="43"/>
      <c r="AD139" s="43"/>
      <c r="AE139" s="63"/>
      <c r="AF139" s="43"/>
      <c r="AG139" s="43"/>
      <c r="AH139" s="43"/>
      <c r="AI139" s="43"/>
      <c r="AJ139" s="43"/>
      <c r="AK139" s="43"/>
      <c r="AL139" s="57"/>
      <c r="AR139" s="46"/>
    </row>
    <row r="140" spans="1:44" ht="15.75" customHeight="1" x14ac:dyDescent="0.25">
      <c r="A140" s="46"/>
      <c r="Q140" s="46"/>
      <c r="R140" s="46"/>
      <c r="S140" s="64"/>
      <c r="T140" s="41"/>
      <c r="U140" s="41"/>
      <c r="V140" s="41"/>
      <c r="W140" s="41"/>
      <c r="X140" s="42"/>
      <c r="Y140" s="41"/>
      <c r="Z140" s="43"/>
      <c r="AA140" s="43"/>
      <c r="AB140" s="43"/>
      <c r="AC140" s="43"/>
      <c r="AD140" s="43"/>
      <c r="AE140" s="63"/>
      <c r="AF140" s="43"/>
      <c r="AG140" s="43"/>
      <c r="AH140" s="43"/>
      <c r="AI140" s="43"/>
      <c r="AJ140" s="43"/>
      <c r="AK140" s="43"/>
      <c r="AL140" s="57"/>
      <c r="AR140" s="46"/>
    </row>
    <row r="141" spans="1:44" ht="15.75" customHeight="1" x14ac:dyDescent="0.25">
      <c r="A141" s="46"/>
      <c r="Q141" s="45"/>
      <c r="R141" s="45"/>
      <c r="AR141" s="45"/>
    </row>
    <row r="142" spans="1:44" ht="15.75" customHeight="1" x14ac:dyDescent="0.25">
      <c r="A142" s="46"/>
      <c r="Q142" s="45"/>
      <c r="R142" s="45"/>
      <c r="AR142" s="45"/>
    </row>
    <row r="143" spans="1:44" ht="15.75" customHeight="1" x14ac:dyDescent="0.25">
      <c r="A143" s="46"/>
      <c r="Q143" s="45"/>
      <c r="R143" s="45"/>
      <c r="AR143" s="45"/>
    </row>
    <row r="144" spans="1:44" ht="15.75" customHeight="1" x14ac:dyDescent="0.25">
      <c r="A144" s="46"/>
      <c r="Q144" s="45"/>
      <c r="R144" s="45"/>
      <c r="AR144" s="45"/>
    </row>
    <row r="145" spans="1:44" ht="15.75" customHeight="1" x14ac:dyDescent="0.25">
      <c r="A145" s="46"/>
      <c r="D145" s="47"/>
      <c r="E145" s="47"/>
      <c r="F145" s="47"/>
      <c r="G145" s="47"/>
      <c r="I145" s="48"/>
      <c r="J145" s="48"/>
      <c r="K145" s="48"/>
      <c r="L145" s="43"/>
      <c r="M145" s="48"/>
      <c r="Q145" s="45"/>
      <c r="R145" s="45"/>
      <c r="AR145" s="45"/>
    </row>
    <row r="146" spans="1:44" ht="15.75" x14ac:dyDescent="0.25">
      <c r="A146" s="46"/>
      <c r="Q146" s="45"/>
      <c r="R146" s="45"/>
      <c r="AR146" s="45"/>
    </row>
    <row r="147" spans="1:44" ht="15" x14ac:dyDescent="0.2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13"/>
    </row>
  </sheetData>
  <mergeCells count="41">
    <mergeCell ref="AE5:AF5"/>
    <mergeCell ref="B1:P1"/>
    <mergeCell ref="G2:M2"/>
    <mergeCell ref="AE2:AF2"/>
    <mergeCell ref="AE3:AF3"/>
    <mergeCell ref="AE4:AF4"/>
    <mergeCell ref="U69:V69"/>
    <mergeCell ref="Z69:AB69"/>
    <mergeCell ref="AH69:AI69"/>
    <mergeCell ref="AM69:AO69"/>
    <mergeCell ref="AE6:AF6"/>
    <mergeCell ref="AE7:AF7"/>
    <mergeCell ref="AE8:AF8"/>
    <mergeCell ref="AE9:AF9"/>
    <mergeCell ref="AE10:AF10"/>
    <mergeCell ref="AE11:AF11"/>
    <mergeCell ref="E14:F14"/>
    <mergeCell ref="X67:Z67"/>
    <mergeCell ref="AK67:AM67"/>
    <mergeCell ref="U68:V68"/>
    <mergeCell ref="AH68:AI68"/>
    <mergeCell ref="U70:V70"/>
    <mergeCell ref="Z70:AB70"/>
    <mergeCell ref="AH70:AI70"/>
    <mergeCell ref="AM70:AO70"/>
    <mergeCell ref="U71:V71"/>
    <mergeCell ref="Z71:AB71"/>
    <mergeCell ref="AH71:AI71"/>
    <mergeCell ref="AM71:AO71"/>
    <mergeCell ref="U72:V72"/>
    <mergeCell ref="Z72:AB72"/>
    <mergeCell ref="AH72:AI72"/>
    <mergeCell ref="AM72:AO72"/>
    <mergeCell ref="B75:P75"/>
    <mergeCell ref="S75:AQ75"/>
    <mergeCell ref="AE116:AF116"/>
    <mergeCell ref="AE117:AF117"/>
    <mergeCell ref="G76:M76"/>
    <mergeCell ref="AE113:AF113"/>
    <mergeCell ref="AE114:AF114"/>
    <mergeCell ref="AE115:AF115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50E67-8CEA-41CA-9BD7-D9307D532476}">
  <dimension ref="A1:AR147"/>
  <sheetViews>
    <sheetView topLeftCell="A34" zoomScale="69" zoomScaleNormal="69" zoomScaleSheetLayoutView="78" workbookViewId="0">
      <selection activeCell="AO26" sqref="AO26:AO62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3" width="9.7109375" style="44" customWidth="1"/>
    <col min="14" max="15" width="10.7109375" style="44" customWidth="1"/>
    <col min="16" max="16" width="18.7109375" style="44" customWidth="1"/>
    <col min="17" max="18" width="2.7109375" style="44" customWidth="1"/>
    <col min="19" max="19" width="5.85546875" style="44" customWidth="1"/>
    <col min="20" max="23" width="6" style="44" customWidth="1"/>
    <col min="24" max="24" width="4.7109375" style="44" customWidth="1"/>
    <col min="25" max="25" width="10.7109375" style="44" customWidth="1"/>
    <col min="26" max="30" width="5.85546875" style="44" customWidth="1"/>
    <col min="31" max="31" width="5.28515625" style="44" customWidth="1"/>
    <col min="32" max="32" width="5.85546875" style="44" customWidth="1"/>
    <col min="33" max="36" width="6" style="44" customWidth="1"/>
    <col min="37" max="37" width="4.7109375" style="44" customWidth="1"/>
    <col min="38" max="38" width="10.7109375" style="44" customWidth="1"/>
    <col min="39" max="43" width="5.85546875" style="44" customWidth="1"/>
    <col min="44" max="44" width="2.7109375" style="44" customWidth="1"/>
    <col min="45" max="16384" width="9.140625" style="44"/>
  </cols>
  <sheetData>
    <row r="1" spans="1:44" ht="24" customHeight="1" x14ac:dyDescent="0.3">
      <c r="A1" s="45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5"/>
      <c r="R1" s="45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55"/>
      <c r="AN1" s="46"/>
      <c r="AO1" s="46"/>
      <c r="AP1" s="46"/>
      <c r="AQ1" s="46"/>
      <c r="AR1" s="45"/>
    </row>
    <row r="2" spans="1:44" ht="18.600000000000001" customHeight="1" thickBot="1" x14ac:dyDescent="0.35">
      <c r="A2" s="46"/>
      <c r="B2" s="60" t="s">
        <v>146</v>
      </c>
      <c r="C2" s="60">
        <v>5</v>
      </c>
      <c r="D2" s="59"/>
      <c r="E2" s="59"/>
      <c r="F2" s="59"/>
      <c r="G2" s="431" t="s">
        <v>209</v>
      </c>
      <c r="H2" s="431"/>
      <c r="I2" s="431"/>
      <c r="J2" s="431"/>
      <c r="K2" s="431"/>
      <c r="L2" s="431"/>
      <c r="M2" s="431"/>
      <c r="N2" s="59"/>
      <c r="O2" s="59"/>
      <c r="P2" s="59"/>
      <c r="Q2" s="46"/>
      <c r="R2" s="46"/>
      <c r="S2" s="104" t="s">
        <v>310</v>
      </c>
      <c r="T2" s="25" t="s">
        <v>1</v>
      </c>
      <c r="U2" s="25"/>
      <c r="V2" s="25"/>
      <c r="W2" s="25"/>
      <c r="X2" s="25"/>
      <c r="Y2" s="25" t="s">
        <v>2</v>
      </c>
      <c r="Z2" s="25"/>
      <c r="AA2" s="104" t="s">
        <v>4</v>
      </c>
      <c r="AB2" s="104" t="s">
        <v>8</v>
      </c>
      <c r="AC2" s="104" t="s">
        <v>9</v>
      </c>
      <c r="AD2" s="104" t="s">
        <v>10</v>
      </c>
      <c r="AE2" s="423" t="s">
        <v>129</v>
      </c>
      <c r="AF2" s="423"/>
      <c r="AG2" s="104" t="s">
        <v>3</v>
      </c>
      <c r="AH2" s="104" t="s">
        <v>130</v>
      </c>
      <c r="AI2" s="104" t="s">
        <v>5</v>
      </c>
      <c r="AJ2" s="104" t="s">
        <v>7</v>
      </c>
      <c r="AK2" s="104" t="s">
        <v>6</v>
      </c>
      <c r="AL2" s="104" t="s">
        <v>131</v>
      </c>
      <c r="AM2" s="41"/>
      <c r="AN2" s="42"/>
      <c r="AO2" s="42"/>
      <c r="AP2" s="43"/>
      <c r="AQ2" s="43"/>
      <c r="AR2" s="45"/>
    </row>
    <row r="3" spans="1:44" ht="18.75" thickBot="1" x14ac:dyDescent="0.3">
      <c r="A3" s="46"/>
      <c r="B3" s="14" t="s">
        <v>151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16" t="str">
        <f>"Week "&amp;TEXT(C2-1,"##")</f>
        <v>Week 4</v>
      </c>
      <c r="Q3" s="46"/>
      <c r="R3" s="46"/>
      <c r="S3" s="94">
        <v>7.5</v>
      </c>
      <c r="T3" s="106" t="s">
        <v>16</v>
      </c>
      <c r="U3" s="107"/>
      <c r="V3" s="106"/>
      <c r="W3" s="106"/>
      <c r="X3" s="108"/>
      <c r="Y3" s="106" t="s">
        <v>17</v>
      </c>
      <c r="Z3" s="58"/>
      <c r="AA3" s="58">
        <v>5</v>
      </c>
      <c r="AB3" s="58">
        <v>3</v>
      </c>
      <c r="AC3" s="58">
        <v>1</v>
      </c>
      <c r="AD3" s="58">
        <v>1</v>
      </c>
      <c r="AE3" s="413">
        <f t="shared" ref="AE3:AE10" si="0">+(AB3*2+AD3)/(2*AA3)</f>
        <v>0.7</v>
      </c>
      <c r="AF3" s="413"/>
      <c r="AG3" s="58">
        <v>0</v>
      </c>
      <c r="AH3" s="58">
        <v>0</v>
      </c>
      <c r="AI3" s="58">
        <v>9</v>
      </c>
      <c r="AJ3" s="58">
        <v>0</v>
      </c>
      <c r="AK3" s="58">
        <v>1</v>
      </c>
      <c r="AL3" s="79">
        <f t="shared" ref="AL3:AL10" si="1">+AI3/AA3</f>
        <v>1.8</v>
      </c>
      <c r="AM3" s="18"/>
      <c r="AN3" s="18"/>
      <c r="AQ3" s="43"/>
      <c r="AR3" s="45"/>
    </row>
    <row r="4" spans="1:44" ht="18" x14ac:dyDescent="0.25">
      <c r="A4" s="46"/>
      <c r="B4" s="19">
        <v>7</v>
      </c>
      <c r="C4" s="20" t="s">
        <v>86</v>
      </c>
      <c r="D4" s="42"/>
      <c r="E4" s="20"/>
      <c r="F4" s="42"/>
      <c r="G4" s="19">
        <v>3</v>
      </c>
      <c r="H4" s="19">
        <v>1</v>
      </c>
      <c r="I4" s="19">
        <v>1</v>
      </c>
      <c r="J4" s="19">
        <f t="shared" ref="J4:J11" si="2">2*G4+I4</f>
        <v>7</v>
      </c>
      <c r="K4" s="91">
        <f t="shared" ref="K4:K11" si="3">+J4/((G4+H4+I4)*2)</f>
        <v>0.7</v>
      </c>
      <c r="L4" s="19">
        <f>+$AN$50</f>
        <v>11</v>
      </c>
      <c r="M4" s="19">
        <v>9</v>
      </c>
      <c r="N4" s="19">
        <f>+$AO$50</f>
        <v>18</v>
      </c>
      <c r="O4" s="19">
        <f>+$AQ$50</f>
        <v>4</v>
      </c>
      <c r="P4" s="19">
        <v>2</v>
      </c>
      <c r="Q4" s="51"/>
      <c r="R4" s="46"/>
      <c r="S4" s="94">
        <v>7.5</v>
      </c>
      <c r="T4" s="106" t="s">
        <v>180</v>
      </c>
      <c r="U4" s="107"/>
      <c r="V4" s="106"/>
      <c r="W4" s="106"/>
      <c r="X4" s="108"/>
      <c r="Y4" s="106" t="s">
        <v>173</v>
      </c>
      <c r="Z4" s="58"/>
      <c r="AA4" s="58">
        <v>4</v>
      </c>
      <c r="AB4" s="58">
        <v>2</v>
      </c>
      <c r="AC4" s="58">
        <v>1</v>
      </c>
      <c r="AD4" s="58">
        <v>1</v>
      </c>
      <c r="AE4" s="411">
        <f t="shared" si="0"/>
        <v>0.625</v>
      </c>
      <c r="AF4" s="411"/>
      <c r="AG4" s="58">
        <v>0</v>
      </c>
      <c r="AH4" s="58">
        <v>1</v>
      </c>
      <c r="AI4" s="58">
        <v>9</v>
      </c>
      <c r="AJ4" s="58">
        <v>0</v>
      </c>
      <c r="AK4" s="58">
        <v>0</v>
      </c>
      <c r="AL4" s="79">
        <f t="shared" si="1"/>
        <v>2.25</v>
      </c>
      <c r="AM4" s="18"/>
      <c r="AN4" s="18"/>
      <c r="AQ4" s="43"/>
      <c r="AR4" s="45"/>
    </row>
    <row r="5" spans="1:44" ht="18" x14ac:dyDescent="0.25">
      <c r="A5" s="46"/>
      <c r="B5" s="19">
        <v>5</v>
      </c>
      <c r="C5" s="20" t="s">
        <v>173</v>
      </c>
      <c r="D5" s="42"/>
      <c r="E5" s="20"/>
      <c r="F5" s="42"/>
      <c r="G5" s="19">
        <v>3</v>
      </c>
      <c r="H5" s="19">
        <v>1</v>
      </c>
      <c r="I5" s="19">
        <v>1</v>
      </c>
      <c r="J5" s="19">
        <f t="shared" si="2"/>
        <v>7</v>
      </c>
      <c r="K5" s="91">
        <f t="shared" si="3"/>
        <v>0.7</v>
      </c>
      <c r="L5" s="19">
        <f>+$AN$26</f>
        <v>18</v>
      </c>
      <c r="M5" s="19">
        <v>10</v>
      </c>
      <c r="N5" s="19">
        <f>+$AO$26</f>
        <v>29</v>
      </c>
      <c r="O5" s="19">
        <f>+$AQ$26</f>
        <v>8</v>
      </c>
      <c r="P5" s="19">
        <v>2</v>
      </c>
      <c r="Q5" s="51"/>
      <c r="R5" s="46"/>
      <c r="S5" s="94">
        <v>7</v>
      </c>
      <c r="T5" s="106" t="s">
        <v>24</v>
      </c>
      <c r="U5" s="107"/>
      <c r="V5" s="106"/>
      <c r="W5" s="106"/>
      <c r="X5" s="108"/>
      <c r="Y5" s="106" t="s">
        <v>25</v>
      </c>
      <c r="Z5" s="58"/>
      <c r="AA5" s="58">
        <v>5</v>
      </c>
      <c r="AB5" s="58">
        <v>3</v>
      </c>
      <c r="AC5" s="58">
        <v>2</v>
      </c>
      <c r="AD5" s="58">
        <v>0</v>
      </c>
      <c r="AE5" s="411">
        <f t="shared" si="0"/>
        <v>0.6</v>
      </c>
      <c r="AF5" s="411"/>
      <c r="AG5" s="58">
        <v>0</v>
      </c>
      <c r="AH5" s="58">
        <v>0</v>
      </c>
      <c r="AI5" s="58">
        <v>11</v>
      </c>
      <c r="AJ5" s="58">
        <v>1</v>
      </c>
      <c r="AK5" s="58">
        <v>1</v>
      </c>
      <c r="AL5" s="79">
        <f t="shared" si="1"/>
        <v>2.2000000000000002</v>
      </c>
      <c r="AM5" s="18"/>
      <c r="AN5" s="18"/>
      <c r="AQ5" s="43"/>
      <c r="AR5" s="45"/>
    </row>
    <row r="6" spans="1:44" ht="18" x14ac:dyDescent="0.25">
      <c r="A6" s="46"/>
      <c r="B6" s="19">
        <v>3</v>
      </c>
      <c r="C6" s="20" t="s">
        <v>53</v>
      </c>
      <c r="D6" s="42"/>
      <c r="E6" s="20"/>
      <c r="F6" s="42"/>
      <c r="G6" s="19">
        <v>3</v>
      </c>
      <c r="H6" s="19">
        <v>2</v>
      </c>
      <c r="I6" s="19">
        <v>0</v>
      </c>
      <c r="J6" s="19">
        <f t="shared" si="2"/>
        <v>6</v>
      </c>
      <c r="K6" s="91">
        <f t="shared" si="3"/>
        <v>0.6</v>
      </c>
      <c r="L6" s="19">
        <f>+$AA$50</f>
        <v>16</v>
      </c>
      <c r="M6" s="19">
        <v>12</v>
      </c>
      <c r="N6" s="19">
        <f>+$AB$50</f>
        <v>27</v>
      </c>
      <c r="O6" s="19">
        <f>+$AD$50</f>
        <v>8</v>
      </c>
      <c r="P6" s="19">
        <v>1</v>
      </c>
      <c r="Q6" s="51"/>
      <c r="R6" s="46"/>
      <c r="S6" s="94">
        <v>8</v>
      </c>
      <c r="T6" s="106" t="s">
        <v>126</v>
      </c>
      <c r="U6" s="107"/>
      <c r="V6" s="106"/>
      <c r="W6" s="106"/>
      <c r="X6" s="108"/>
      <c r="Y6" s="106" t="s">
        <v>21</v>
      </c>
      <c r="Z6" s="58"/>
      <c r="AA6" s="58">
        <v>5</v>
      </c>
      <c r="AB6" s="58">
        <v>2</v>
      </c>
      <c r="AC6" s="58">
        <v>3</v>
      </c>
      <c r="AD6" s="58">
        <v>0</v>
      </c>
      <c r="AE6" s="411">
        <f t="shared" si="0"/>
        <v>0.4</v>
      </c>
      <c r="AF6" s="411"/>
      <c r="AG6" s="58">
        <v>0</v>
      </c>
      <c r="AH6" s="58">
        <v>0</v>
      </c>
      <c r="AI6" s="58">
        <v>12</v>
      </c>
      <c r="AJ6" s="58">
        <v>0</v>
      </c>
      <c r="AK6" s="58">
        <v>0</v>
      </c>
      <c r="AL6" s="79">
        <f t="shared" si="1"/>
        <v>2.4</v>
      </c>
      <c r="AM6" s="18"/>
      <c r="AN6" s="18"/>
      <c r="AQ6" s="43"/>
      <c r="AR6" s="45"/>
    </row>
    <row r="7" spans="1:44" ht="18" x14ac:dyDescent="0.25">
      <c r="A7" s="46"/>
      <c r="B7" s="19">
        <v>8</v>
      </c>
      <c r="C7" s="20" t="s">
        <v>23</v>
      </c>
      <c r="D7" s="42"/>
      <c r="E7" s="42"/>
      <c r="F7" s="42"/>
      <c r="G7" s="19">
        <v>2</v>
      </c>
      <c r="H7" s="19">
        <v>2</v>
      </c>
      <c r="I7" s="19">
        <v>1</v>
      </c>
      <c r="J7" s="19">
        <f t="shared" si="2"/>
        <v>5</v>
      </c>
      <c r="K7" s="91">
        <f t="shared" si="3"/>
        <v>0.5</v>
      </c>
      <c r="L7" s="19">
        <f>+$AN$62</f>
        <v>14</v>
      </c>
      <c r="M7" s="19">
        <v>13</v>
      </c>
      <c r="N7" s="19">
        <f>+$AO$62</f>
        <v>20</v>
      </c>
      <c r="O7" s="19">
        <f>+$AQ$62</f>
        <v>6</v>
      </c>
      <c r="P7" s="19">
        <v>6</v>
      </c>
      <c r="Q7" s="51"/>
      <c r="R7" s="46"/>
      <c r="S7" s="94">
        <v>8</v>
      </c>
      <c r="T7" s="106" t="s">
        <v>18</v>
      </c>
      <c r="U7" s="107"/>
      <c r="V7" s="106"/>
      <c r="W7" s="106"/>
      <c r="X7" s="108"/>
      <c r="Y7" s="106" t="s">
        <v>177</v>
      </c>
      <c r="Z7" s="58"/>
      <c r="AA7" s="58">
        <v>5</v>
      </c>
      <c r="AB7" s="58">
        <v>1</v>
      </c>
      <c r="AC7" s="58">
        <v>2</v>
      </c>
      <c r="AD7" s="58">
        <v>2</v>
      </c>
      <c r="AE7" s="411">
        <f t="shared" si="0"/>
        <v>0.4</v>
      </c>
      <c r="AF7" s="411"/>
      <c r="AG7" s="58">
        <v>0</v>
      </c>
      <c r="AH7" s="58">
        <v>0</v>
      </c>
      <c r="AI7" s="58">
        <v>13</v>
      </c>
      <c r="AJ7" s="58">
        <v>1</v>
      </c>
      <c r="AK7" s="58">
        <v>0</v>
      </c>
      <c r="AL7" s="79">
        <f t="shared" si="1"/>
        <v>2.6</v>
      </c>
      <c r="AM7" s="18"/>
      <c r="AN7" s="18"/>
      <c r="AQ7" s="43"/>
      <c r="AR7" s="45"/>
    </row>
    <row r="8" spans="1:44" ht="18" x14ac:dyDescent="0.25">
      <c r="A8" s="46"/>
      <c r="B8" s="19">
        <v>6</v>
      </c>
      <c r="C8" s="20" t="s">
        <v>15</v>
      </c>
      <c r="D8" s="42"/>
      <c r="E8" s="20"/>
      <c r="F8" s="42"/>
      <c r="G8" s="19">
        <v>1</v>
      </c>
      <c r="H8" s="19">
        <v>1</v>
      </c>
      <c r="I8" s="19">
        <v>3</v>
      </c>
      <c r="J8" s="19">
        <f t="shared" si="2"/>
        <v>5</v>
      </c>
      <c r="K8" s="91">
        <f t="shared" si="3"/>
        <v>0.5</v>
      </c>
      <c r="L8" s="19">
        <f>+$AN$38</f>
        <v>18</v>
      </c>
      <c r="M8" s="19">
        <v>15</v>
      </c>
      <c r="N8" s="19">
        <f>+$AO$38</f>
        <v>24</v>
      </c>
      <c r="O8" s="19">
        <f>+$AQ$38</f>
        <v>4</v>
      </c>
      <c r="P8" s="19">
        <v>6</v>
      </c>
      <c r="Q8" s="51"/>
      <c r="R8" s="46"/>
      <c r="S8" s="94">
        <v>7.5</v>
      </c>
      <c r="T8" s="106" t="s">
        <v>149</v>
      </c>
      <c r="U8" s="107"/>
      <c r="V8" s="106"/>
      <c r="W8" s="106"/>
      <c r="X8" s="108"/>
      <c r="Y8" s="106" t="s">
        <v>23</v>
      </c>
      <c r="Z8" s="58"/>
      <c r="AA8" s="58">
        <v>4</v>
      </c>
      <c r="AB8" s="58">
        <v>1</v>
      </c>
      <c r="AC8" s="58">
        <v>2</v>
      </c>
      <c r="AD8" s="58">
        <v>1</v>
      </c>
      <c r="AE8" s="411">
        <f t="shared" si="0"/>
        <v>0.375</v>
      </c>
      <c r="AF8" s="411"/>
      <c r="AG8" s="58">
        <v>0</v>
      </c>
      <c r="AH8" s="58">
        <v>0</v>
      </c>
      <c r="AI8" s="58">
        <v>12</v>
      </c>
      <c r="AJ8" s="58">
        <v>0</v>
      </c>
      <c r="AK8" s="58">
        <v>0</v>
      </c>
      <c r="AL8" s="79">
        <f t="shared" si="1"/>
        <v>3</v>
      </c>
      <c r="AM8" s="18"/>
      <c r="AN8" s="18"/>
      <c r="AQ8" s="43"/>
      <c r="AR8" s="45"/>
    </row>
    <row r="9" spans="1:44" ht="18" x14ac:dyDescent="0.25">
      <c r="A9" s="46"/>
      <c r="B9" s="19">
        <v>4</v>
      </c>
      <c r="C9" s="20" t="s">
        <v>21</v>
      </c>
      <c r="D9" s="42"/>
      <c r="E9" s="20"/>
      <c r="F9" s="42"/>
      <c r="G9" s="19">
        <v>2</v>
      </c>
      <c r="H9" s="19">
        <v>3</v>
      </c>
      <c r="I9" s="19">
        <v>0</v>
      </c>
      <c r="J9" s="19">
        <f t="shared" si="2"/>
        <v>4</v>
      </c>
      <c r="K9" s="91">
        <f t="shared" si="3"/>
        <v>0.4</v>
      </c>
      <c r="L9" s="19">
        <f>+$AA$62</f>
        <v>5</v>
      </c>
      <c r="M9" s="19">
        <v>12</v>
      </c>
      <c r="N9" s="19">
        <f>+$AB$62</f>
        <v>6</v>
      </c>
      <c r="O9" s="19">
        <f>+$AD$62</f>
        <v>6</v>
      </c>
      <c r="P9" s="19">
        <v>4</v>
      </c>
      <c r="Q9" s="51"/>
      <c r="R9" s="46"/>
      <c r="S9" s="94">
        <v>7</v>
      </c>
      <c r="T9" s="106" t="s">
        <v>22</v>
      </c>
      <c r="U9" s="107"/>
      <c r="V9" s="106"/>
      <c r="W9" s="106"/>
      <c r="X9" s="108"/>
      <c r="Y9" s="106" t="s">
        <v>15</v>
      </c>
      <c r="Z9" s="58"/>
      <c r="AA9" s="58">
        <v>4</v>
      </c>
      <c r="AB9" s="58">
        <v>1</v>
      </c>
      <c r="AC9" s="58">
        <v>1</v>
      </c>
      <c r="AD9" s="58">
        <v>2</v>
      </c>
      <c r="AE9" s="411">
        <f t="shared" si="0"/>
        <v>0.5</v>
      </c>
      <c r="AF9" s="411"/>
      <c r="AG9" s="58">
        <v>0</v>
      </c>
      <c r="AH9" s="58">
        <v>1</v>
      </c>
      <c r="AI9" s="58">
        <v>12</v>
      </c>
      <c r="AJ9" s="58">
        <v>0</v>
      </c>
      <c r="AK9" s="58">
        <v>0</v>
      </c>
      <c r="AL9" s="79">
        <f t="shared" si="1"/>
        <v>3</v>
      </c>
      <c r="AM9" s="18"/>
      <c r="AN9" s="18"/>
      <c r="AQ9" s="43"/>
      <c r="AR9" s="45"/>
    </row>
    <row r="10" spans="1:44" ht="18" x14ac:dyDescent="0.25">
      <c r="A10" s="51"/>
      <c r="B10" s="19">
        <v>2</v>
      </c>
      <c r="C10" s="20" t="s">
        <v>172</v>
      </c>
      <c r="D10" s="42"/>
      <c r="E10" s="42"/>
      <c r="F10" s="42"/>
      <c r="G10" s="19">
        <v>1</v>
      </c>
      <c r="H10" s="19">
        <v>2</v>
      </c>
      <c r="I10" s="19">
        <v>2</v>
      </c>
      <c r="J10" s="19">
        <f t="shared" si="2"/>
        <v>4</v>
      </c>
      <c r="K10" s="91">
        <f t="shared" si="3"/>
        <v>0.4</v>
      </c>
      <c r="L10" s="19">
        <f>+$AA$38</f>
        <v>12</v>
      </c>
      <c r="M10" s="19">
        <v>14</v>
      </c>
      <c r="N10" s="19">
        <f>+$AB$38</f>
        <v>18</v>
      </c>
      <c r="O10" s="19">
        <f>+$AD$38</f>
        <v>2</v>
      </c>
      <c r="P10" s="19">
        <v>4</v>
      </c>
      <c r="Q10" s="51"/>
      <c r="R10" s="51"/>
      <c r="S10" s="94">
        <v>7.5</v>
      </c>
      <c r="T10" s="106" t="s">
        <v>127</v>
      </c>
      <c r="U10" s="107"/>
      <c r="V10" s="106"/>
      <c r="W10" s="106"/>
      <c r="X10" s="108"/>
      <c r="Y10" s="106" t="s">
        <v>19</v>
      </c>
      <c r="Z10" s="58"/>
      <c r="AA10" s="58">
        <v>5</v>
      </c>
      <c r="AB10" s="58">
        <v>0</v>
      </c>
      <c r="AC10" s="58">
        <v>3</v>
      </c>
      <c r="AD10" s="58">
        <v>2</v>
      </c>
      <c r="AE10" s="411">
        <f t="shared" si="0"/>
        <v>0.2</v>
      </c>
      <c r="AF10" s="411"/>
      <c r="AG10" s="58">
        <v>0</v>
      </c>
      <c r="AH10" s="58">
        <v>1</v>
      </c>
      <c r="AI10" s="58">
        <v>22</v>
      </c>
      <c r="AJ10" s="58">
        <v>0</v>
      </c>
      <c r="AK10" s="58">
        <v>0</v>
      </c>
      <c r="AL10" s="79">
        <f t="shared" si="1"/>
        <v>4.4000000000000004</v>
      </c>
      <c r="AM10" s="18"/>
      <c r="AN10" s="18"/>
      <c r="AQ10" s="43"/>
      <c r="AR10" s="45"/>
    </row>
    <row r="11" spans="1:44" ht="18.75" thickBot="1" x14ac:dyDescent="0.3">
      <c r="A11" s="51"/>
      <c r="B11" s="19">
        <v>1</v>
      </c>
      <c r="C11" s="20" t="s">
        <v>51</v>
      </c>
      <c r="D11" s="42"/>
      <c r="E11" s="42"/>
      <c r="F11" s="42"/>
      <c r="G11" s="19">
        <v>0</v>
      </c>
      <c r="H11" s="19">
        <v>3</v>
      </c>
      <c r="I11" s="19">
        <v>2</v>
      </c>
      <c r="J11" s="19">
        <f t="shared" si="2"/>
        <v>2</v>
      </c>
      <c r="K11" s="91">
        <f t="shared" si="3"/>
        <v>0.2</v>
      </c>
      <c r="L11" s="19">
        <f>+$AA$26</f>
        <v>13</v>
      </c>
      <c r="M11" s="19">
        <v>22</v>
      </c>
      <c r="N11" s="19">
        <f>+$AB$26</f>
        <v>15</v>
      </c>
      <c r="O11" s="19">
        <f>+$AD$26</f>
        <v>0</v>
      </c>
      <c r="P11" s="19">
        <v>8</v>
      </c>
      <c r="Q11" s="51"/>
      <c r="R11" s="51"/>
      <c r="S11" s="72"/>
      <c r="T11" s="41" t="s">
        <v>26</v>
      </c>
      <c r="V11" s="41"/>
      <c r="W11" s="41"/>
      <c r="X11" s="42"/>
      <c r="Y11" s="41"/>
      <c r="Z11" s="43"/>
      <c r="AA11" s="43">
        <f>+AA114</f>
        <v>3</v>
      </c>
      <c r="AB11" s="43">
        <f>+AB114</f>
        <v>2</v>
      </c>
      <c r="AC11" s="43">
        <f>+AC114</f>
        <v>0</v>
      </c>
      <c r="AD11" s="43">
        <f>+AD114</f>
        <v>1</v>
      </c>
      <c r="AE11" s="412">
        <f>+AE114</f>
        <v>0.83333333333333337</v>
      </c>
      <c r="AF11" s="412"/>
      <c r="AG11" s="43">
        <f t="shared" ref="AG11:AL11" si="4">+AG114</f>
        <v>0</v>
      </c>
      <c r="AH11" s="43">
        <f t="shared" si="4"/>
        <v>0</v>
      </c>
      <c r="AI11" s="43">
        <f t="shared" si="4"/>
        <v>5</v>
      </c>
      <c r="AJ11" s="43">
        <f t="shared" si="4"/>
        <v>0</v>
      </c>
      <c r="AK11" s="43">
        <f t="shared" si="4"/>
        <v>0</v>
      </c>
      <c r="AL11" s="57">
        <f t="shared" si="4"/>
        <v>1.6666666666666667</v>
      </c>
      <c r="AM11" s="41"/>
      <c r="AN11" s="42"/>
      <c r="AQ11" s="42"/>
      <c r="AR11" s="45"/>
    </row>
    <row r="12" spans="1:44" ht="18" x14ac:dyDescent="0.25">
      <c r="A12" s="51"/>
      <c r="B12" s="21"/>
      <c r="C12" s="21"/>
      <c r="D12" s="21"/>
      <c r="E12" s="22"/>
      <c r="F12" s="21"/>
      <c r="G12" s="23">
        <f>SUM(G4:G11)</f>
        <v>15</v>
      </c>
      <c r="H12" s="23">
        <f>SUM(H4:H11)</f>
        <v>15</v>
      </c>
      <c r="I12" s="23">
        <f>SUM(I4:I11)</f>
        <v>10</v>
      </c>
      <c r="J12" s="23"/>
      <c r="K12" s="23"/>
      <c r="L12" s="23">
        <f>SUM(L4:L11)</f>
        <v>107</v>
      </c>
      <c r="M12" s="23">
        <f>SUM(M4:M11)</f>
        <v>107</v>
      </c>
      <c r="N12" s="23">
        <f>SUM(N4:N11)</f>
        <v>157</v>
      </c>
      <c r="O12" s="23">
        <f>SUM(O4:O11)</f>
        <v>38</v>
      </c>
      <c r="P12" s="23"/>
      <c r="Q12" s="51"/>
      <c r="R12" s="51"/>
      <c r="S12" s="84"/>
      <c r="T12" s="84"/>
      <c r="U12" s="83" t="s">
        <v>27</v>
      </c>
      <c r="V12" s="84"/>
      <c r="W12" s="84"/>
      <c r="X12" s="84"/>
      <c r="Y12" s="83"/>
      <c r="Z12" s="68"/>
      <c r="AA12" s="68">
        <f t="shared" ref="AA12:AD12" si="5">SUM(AA3:AA11)</f>
        <v>40</v>
      </c>
      <c r="AB12" s="68">
        <f t="shared" si="5"/>
        <v>15</v>
      </c>
      <c r="AC12" s="68">
        <f t="shared" si="5"/>
        <v>15</v>
      </c>
      <c r="AD12" s="68">
        <f t="shared" si="5"/>
        <v>10</v>
      </c>
      <c r="AE12" s="68"/>
      <c r="AF12" s="68"/>
      <c r="AG12" s="68">
        <f t="shared" ref="AG12:AK12" si="6">SUM(AG3:AG11)</f>
        <v>0</v>
      </c>
      <c r="AH12" s="68">
        <f t="shared" si="6"/>
        <v>3</v>
      </c>
      <c r="AI12" s="68">
        <f t="shared" si="6"/>
        <v>105</v>
      </c>
      <c r="AJ12" s="68">
        <f t="shared" si="6"/>
        <v>2</v>
      </c>
      <c r="AK12" s="68">
        <f t="shared" si="6"/>
        <v>2</v>
      </c>
      <c r="AL12" s="85">
        <f>+AI12/AA12</f>
        <v>2.625</v>
      </c>
      <c r="AM12" s="18"/>
      <c r="AN12" s="18"/>
      <c r="AQ12" s="18"/>
      <c r="AR12" s="45"/>
    </row>
    <row r="13" spans="1:44" ht="15.75" x14ac:dyDescent="0.25">
      <c r="A13" s="54"/>
      <c r="B13" s="1"/>
      <c r="C13" s="1"/>
      <c r="D13" s="1"/>
      <c r="P13" s="1"/>
      <c r="Q13" s="54"/>
      <c r="R13" s="54"/>
      <c r="AR13" s="45"/>
    </row>
    <row r="14" spans="1:44" ht="15.95" customHeight="1" thickBot="1" x14ac:dyDescent="0.3">
      <c r="A14" s="54"/>
      <c r="B14" s="62" t="str">
        <f>"Summary for Week "&amp;TEXT(C2,"##")&amp;":"</f>
        <v>Summary for Week 5:</v>
      </c>
      <c r="C14" s="2"/>
      <c r="D14" s="2"/>
      <c r="E14" s="424">
        <v>44116</v>
      </c>
      <c r="F14" s="424"/>
      <c r="G14" s="8" t="s">
        <v>128</v>
      </c>
      <c r="H14" s="8" t="s">
        <v>33</v>
      </c>
      <c r="I14" s="8" t="s">
        <v>170</v>
      </c>
      <c r="J14" s="3"/>
      <c r="K14" s="3"/>
      <c r="L14" s="8" t="s">
        <v>169</v>
      </c>
      <c r="M14" s="3"/>
      <c r="N14" s="3"/>
      <c r="O14" s="3"/>
      <c r="P14" s="3"/>
      <c r="Q14" s="54"/>
      <c r="R14" s="54"/>
      <c r="S14" s="43" t="s">
        <v>310</v>
      </c>
      <c r="T14" s="41" t="s">
        <v>152</v>
      </c>
      <c r="U14" s="41"/>
      <c r="V14" s="41"/>
      <c r="W14" s="41"/>
      <c r="X14" s="41" t="s">
        <v>311</v>
      </c>
      <c r="Y14" s="25" t="s">
        <v>29</v>
      </c>
      <c r="Z14" s="43" t="s">
        <v>4</v>
      </c>
      <c r="AA14" s="43" t="s">
        <v>30</v>
      </c>
      <c r="AB14" s="43" t="s">
        <v>31</v>
      </c>
      <c r="AC14" s="43" t="s">
        <v>32</v>
      </c>
      <c r="AD14" s="43" t="s">
        <v>3</v>
      </c>
      <c r="AE14" s="42"/>
      <c r="AF14" s="43" t="s">
        <v>310</v>
      </c>
      <c r="AG14" s="41" t="s">
        <v>152</v>
      </c>
      <c r="AH14" s="41"/>
      <c r="AI14" s="41"/>
      <c r="AJ14" s="41"/>
      <c r="AK14" s="41" t="s">
        <v>311</v>
      </c>
      <c r="AL14" s="25" t="s">
        <v>29</v>
      </c>
      <c r="AM14" s="43" t="s">
        <v>4</v>
      </c>
      <c r="AN14" s="43" t="s">
        <v>30</v>
      </c>
      <c r="AO14" s="43" t="s">
        <v>31</v>
      </c>
      <c r="AP14" s="43" t="s">
        <v>32</v>
      </c>
      <c r="AQ14" s="43" t="s">
        <v>3</v>
      </c>
      <c r="AR14" s="45"/>
    </row>
    <row r="15" spans="1:44" ht="15.95" customHeight="1" x14ac:dyDescent="0.25">
      <c r="A15" s="54"/>
      <c r="B15" s="50" t="s">
        <v>56</v>
      </c>
      <c r="C15" s="20" t="s">
        <v>124</v>
      </c>
      <c r="D15" s="42"/>
      <c r="E15" s="41"/>
      <c r="F15" s="41"/>
      <c r="G15" s="19">
        <v>5</v>
      </c>
      <c r="H15" s="43">
        <v>1</v>
      </c>
      <c r="I15" s="41" t="s">
        <v>136</v>
      </c>
      <c r="J15" s="41"/>
      <c r="K15" s="41"/>
      <c r="L15" s="41" t="s">
        <v>335</v>
      </c>
      <c r="M15" s="41"/>
      <c r="N15" s="41"/>
      <c r="O15" s="41"/>
      <c r="P15" s="41"/>
      <c r="Q15" s="54"/>
      <c r="R15" s="54"/>
      <c r="S15" s="28" t="s">
        <v>51</v>
      </c>
      <c r="T15" s="28"/>
      <c r="U15" s="28"/>
      <c r="V15" s="28"/>
      <c r="W15" s="28"/>
      <c r="X15" s="30" t="s">
        <v>52</v>
      </c>
      <c r="Z15" s="31">
        <v>5</v>
      </c>
      <c r="AA15" s="31">
        <v>3</v>
      </c>
      <c r="AB15" s="31">
        <v>0</v>
      </c>
      <c r="AC15" s="68">
        <f t="shared" ref="AC15" si="7">+AA15+AB15</f>
        <v>3</v>
      </c>
      <c r="AD15" s="31">
        <v>0</v>
      </c>
      <c r="AE15" s="27"/>
      <c r="AF15" s="28" t="s">
        <v>173</v>
      </c>
      <c r="AG15" s="28"/>
      <c r="AH15" s="28"/>
      <c r="AI15" s="28"/>
      <c r="AJ15" s="29"/>
      <c r="AK15" s="30" t="s">
        <v>178</v>
      </c>
      <c r="AM15" s="31">
        <v>3</v>
      </c>
      <c r="AN15" s="31">
        <v>1</v>
      </c>
      <c r="AO15" s="31">
        <v>0</v>
      </c>
      <c r="AP15" s="68">
        <f t="shared" ref="AP15" si="8">+AN15+AO15</f>
        <v>1</v>
      </c>
      <c r="AQ15" s="31">
        <v>2</v>
      </c>
      <c r="AR15" s="45"/>
    </row>
    <row r="16" spans="1:44" ht="15.95" customHeight="1" x14ac:dyDescent="0.25">
      <c r="A16" s="54"/>
      <c r="B16" s="43" t="s">
        <v>36</v>
      </c>
      <c r="C16" s="41"/>
      <c r="D16" s="65" t="s">
        <v>190</v>
      </c>
      <c r="E16" s="41"/>
      <c r="F16" s="41"/>
      <c r="G16" s="19"/>
      <c r="H16" s="43">
        <v>1</v>
      </c>
      <c r="I16" s="41" t="s">
        <v>35</v>
      </c>
      <c r="J16" s="41"/>
      <c r="K16" s="41"/>
      <c r="L16" s="41" t="s">
        <v>165</v>
      </c>
      <c r="N16" s="41"/>
      <c r="O16" s="41"/>
      <c r="P16" s="41"/>
      <c r="Q16" s="54"/>
      <c r="R16" s="54"/>
      <c r="S16" s="94">
        <v>8.5</v>
      </c>
      <c r="T16" s="41" t="s">
        <v>72</v>
      </c>
      <c r="U16" s="41"/>
      <c r="V16" s="41"/>
      <c r="W16" s="41"/>
      <c r="X16" s="43">
        <v>13</v>
      </c>
      <c r="Y16" s="47" t="s">
        <v>306</v>
      </c>
      <c r="Z16" s="93">
        <v>5</v>
      </c>
      <c r="AA16" s="93">
        <v>3</v>
      </c>
      <c r="AB16" s="93">
        <v>4</v>
      </c>
      <c r="AC16" s="58">
        <f t="shared" ref="AC16:AC25" si="9">+AA16+AB16</f>
        <v>7</v>
      </c>
      <c r="AD16" s="93">
        <v>0</v>
      </c>
      <c r="AE16" s="27"/>
      <c r="AF16" s="94">
        <v>9</v>
      </c>
      <c r="AG16" s="47" t="s">
        <v>134</v>
      </c>
      <c r="AH16" s="47"/>
      <c r="AI16" s="47"/>
      <c r="AJ16" s="64"/>
      <c r="AK16" s="48">
        <v>3</v>
      </c>
      <c r="AL16" s="32" t="s">
        <v>179</v>
      </c>
      <c r="AM16" s="93">
        <v>5</v>
      </c>
      <c r="AN16" s="93">
        <v>6</v>
      </c>
      <c r="AO16" s="93">
        <v>3</v>
      </c>
      <c r="AP16" s="58">
        <f t="shared" ref="AP16:AP25" si="10">+AN16+AO16</f>
        <v>9</v>
      </c>
      <c r="AQ16" s="93">
        <v>0</v>
      </c>
      <c r="AR16" s="45"/>
    </row>
    <row r="17" spans="1:44" ht="15.95" customHeight="1" x14ac:dyDescent="0.25">
      <c r="A17" s="54"/>
      <c r="B17" s="18"/>
      <c r="C17" s="41"/>
      <c r="D17" s="18"/>
      <c r="E17" s="18"/>
      <c r="F17" s="18"/>
      <c r="G17" s="18"/>
      <c r="H17" s="43">
        <v>2</v>
      </c>
      <c r="I17" s="41" t="s">
        <v>35</v>
      </c>
      <c r="J17" s="41"/>
      <c r="K17" s="41"/>
      <c r="L17" s="41" t="s">
        <v>165</v>
      </c>
      <c r="N17" s="41"/>
      <c r="O17" s="41"/>
      <c r="P17" s="41"/>
      <c r="Q17" s="54"/>
      <c r="R17" s="54"/>
      <c r="S17" s="94">
        <v>6.5</v>
      </c>
      <c r="T17" s="41" t="s">
        <v>99</v>
      </c>
      <c r="U17" s="41"/>
      <c r="V17" s="41"/>
      <c r="W17" s="41"/>
      <c r="X17" s="43">
        <v>11</v>
      </c>
      <c r="Y17" s="47" t="s">
        <v>306</v>
      </c>
      <c r="Z17" s="93">
        <v>5</v>
      </c>
      <c r="AA17" s="93">
        <v>3</v>
      </c>
      <c r="AB17" s="93">
        <v>1</v>
      </c>
      <c r="AC17" s="58">
        <f t="shared" si="9"/>
        <v>4</v>
      </c>
      <c r="AD17" s="93">
        <v>0</v>
      </c>
      <c r="AE17" s="27"/>
      <c r="AF17" s="94">
        <v>7.5</v>
      </c>
      <c r="AG17" s="47" t="s">
        <v>37</v>
      </c>
      <c r="AH17" s="47"/>
      <c r="AI17" s="47"/>
      <c r="AJ17" s="64"/>
      <c r="AK17" s="48">
        <v>4</v>
      </c>
      <c r="AL17" s="32" t="s">
        <v>179</v>
      </c>
      <c r="AM17" s="93">
        <v>5</v>
      </c>
      <c r="AN17" s="93">
        <v>2</v>
      </c>
      <c r="AO17" s="93">
        <v>6</v>
      </c>
      <c r="AP17" s="58">
        <f t="shared" si="10"/>
        <v>8</v>
      </c>
      <c r="AQ17" s="93">
        <v>2</v>
      </c>
      <c r="AR17" s="45"/>
    </row>
    <row r="18" spans="1:44" ht="15.95" customHeight="1" x14ac:dyDescent="0.25">
      <c r="A18" s="54"/>
      <c r="C18" s="41"/>
      <c r="D18" s="18"/>
      <c r="E18" s="18"/>
      <c r="F18" s="18"/>
      <c r="G18" s="18"/>
      <c r="H18" s="43">
        <v>2</v>
      </c>
      <c r="I18" s="41" t="s">
        <v>188</v>
      </c>
      <c r="J18" s="18"/>
      <c r="K18" s="18"/>
      <c r="L18" s="41" t="s">
        <v>42</v>
      </c>
      <c r="M18" s="41"/>
      <c r="Q18" s="54"/>
      <c r="R18" s="54"/>
      <c r="S18" s="94">
        <v>9</v>
      </c>
      <c r="T18" s="41" t="s">
        <v>117</v>
      </c>
      <c r="U18" s="41"/>
      <c r="V18" s="41"/>
      <c r="W18" s="41"/>
      <c r="X18" s="43">
        <v>4</v>
      </c>
      <c r="Y18" s="47" t="s">
        <v>306</v>
      </c>
      <c r="Z18" s="93">
        <v>4</v>
      </c>
      <c r="AA18" s="93">
        <v>3</v>
      </c>
      <c r="AB18" s="93">
        <v>1</v>
      </c>
      <c r="AC18" s="58">
        <f t="shared" si="9"/>
        <v>4</v>
      </c>
      <c r="AD18" s="93">
        <v>0</v>
      </c>
      <c r="AE18" s="27"/>
      <c r="AF18" s="94">
        <v>8.5</v>
      </c>
      <c r="AG18" s="47" t="s">
        <v>158</v>
      </c>
      <c r="AH18" s="47"/>
      <c r="AI18" s="47"/>
      <c r="AJ18" s="64"/>
      <c r="AK18" s="48">
        <v>9</v>
      </c>
      <c r="AL18" s="32" t="s">
        <v>179</v>
      </c>
      <c r="AM18" s="93">
        <v>5</v>
      </c>
      <c r="AN18" s="93">
        <v>6</v>
      </c>
      <c r="AO18" s="93">
        <v>1</v>
      </c>
      <c r="AP18" s="58">
        <f t="shared" si="10"/>
        <v>7</v>
      </c>
      <c r="AQ18" s="93">
        <v>0</v>
      </c>
      <c r="AR18" s="45"/>
    </row>
    <row r="19" spans="1:44" ht="15.95" customHeight="1" x14ac:dyDescent="0.25">
      <c r="A19" s="54"/>
      <c r="C19" s="18"/>
      <c r="D19" s="18"/>
      <c r="E19" s="18"/>
      <c r="F19" s="18"/>
      <c r="G19" s="18"/>
      <c r="H19" s="43">
        <v>2</v>
      </c>
      <c r="I19" s="41" t="s">
        <v>35</v>
      </c>
      <c r="J19" s="18"/>
      <c r="K19" s="18"/>
      <c r="M19" s="41" t="s">
        <v>254</v>
      </c>
      <c r="P19" s="41" t="s">
        <v>286</v>
      </c>
      <c r="Q19" s="54"/>
      <c r="R19" s="54"/>
      <c r="S19" s="94">
        <v>7</v>
      </c>
      <c r="T19" s="41" t="s">
        <v>58</v>
      </c>
      <c r="U19" s="41"/>
      <c r="V19" s="41"/>
      <c r="W19" s="41"/>
      <c r="X19" s="43">
        <v>6</v>
      </c>
      <c r="Y19" s="47" t="s">
        <v>306</v>
      </c>
      <c r="Z19" s="93">
        <v>5</v>
      </c>
      <c r="AA19" s="93">
        <v>1</v>
      </c>
      <c r="AB19" s="93">
        <v>2</v>
      </c>
      <c r="AC19" s="58">
        <f t="shared" si="9"/>
        <v>3</v>
      </c>
      <c r="AD19" s="93">
        <v>0</v>
      </c>
      <c r="AE19" s="27"/>
      <c r="AF19" s="94">
        <v>8</v>
      </c>
      <c r="AG19" s="47" t="s">
        <v>96</v>
      </c>
      <c r="AH19" s="47"/>
      <c r="AI19" s="47"/>
      <c r="AJ19" s="64"/>
      <c r="AK19" s="48">
        <v>11</v>
      </c>
      <c r="AL19" s="32" t="s">
        <v>179</v>
      </c>
      <c r="AM19" s="93">
        <v>5</v>
      </c>
      <c r="AN19" s="93">
        <v>1</v>
      </c>
      <c r="AO19" s="93">
        <v>5</v>
      </c>
      <c r="AP19" s="58">
        <f t="shared" si="10"/>
        <v>6</v>
      </c>
      <c r="AQ19" s="93">
        <v>0</v>
      </c>
      <c r="AR19" s="45"/>
    </row>
    <row r="20" spans="1:44" ht="15.95" customHeight="1" x14ac:dyDescent="0.25">
      <c r="A20" s="54"/>
      <c r="C20" s="18"/>
      <c r="D20" s="18"/>
      <c r="E20" s="18"/>
      <c r="F20" s="18"/>
      <c r="G20" s="18"/>
      <c r="H20" s="18"/>
      <c r="Q20" s="54"/>
      <c r="R20" s="54"/>
      <c r="S20" s="94">
        <v>9</v>
      </c>
      <c r="T20" s="41" t="s">
        <v>133</v>
      </c>
      <c r="U20" s="41"/>
      <c r="V20" s="41"/>
      <c r="W20" s="41"/>
      <c r="X20" s="43">
        <v>7</v>
      </c>
      <c r="Y20" s="47" t="s">
        <v>306</v>
      </c>
      <c r="Z20" s="93">
        <v>3</v>
      </c>
      <c r="AA20" s="93">
        <v>0</v>
      </c>
      <c r="AB20" s="93">
        <v>3</v>
      </c>
      <c r="AC20" s="58">
        <f t="shared" si="9"/>
        <v>3</v>
      </c>
      <c r="AD20" s="93">
        <v>0</v>
      </c>
      <c r="AE20" s="27"/>
      <c r="AF20" s="94">
        <v>7.5</v>
      </c>
      <c r="AG20" s="47" t="s">
        <v>57</v>
      </c>
      <c r="AH20" s="47"/>
      <c r="AI20" s="47"/>
      <c r="AJ20" s="64"/>
      <c r="AK20" s="48">
        <v>10</v>
      </c>
      <c r="AL20" s="32" t="s">
        <v>179</v>
      </c>
      <c r="AM20" s="93">
        <v>5</v>
      </c>
      <c r="AN20" s="93">
        <v>1</v>
      </c>
      <c r="AO20" s="93">
        <v>4</v>
      </c>
      <c r="AP20" s="58">
        <f t="shared" si="10"/>
        <v>5</v>
      </c>
      <c r="AQ20" s="93">
        <v>0</v>
      </c>
      <c r="AR20" s="45"/>
    </row>
    <row r="21" spans="1:44" ht="15.95" customHeight="1" x14ac:dyDescent="0.25">
      <c r="A21" s="54"/>
      <c r="B21" s="43" t="s">
        <v>60</v>
      </c>
      <c r="C21" s="20" t="s">
        <v>183</v>
      </c>
      <c r="D21" s="18"/>
      <c r="E21" s="41"/>
      <c r="F21" s="41"/>
      <c r="G21" s="19">
        <v>1</v>
      </c>
      <c r="H21" s="43">
        <v>2</v>
      </c>
      <c r="I21" s="41" t="s">
        <v>43</v>
      </c>
      <c r="J21" s="18"/>
      <c r="K21" s="18"/>
      <c r="L21" s="41" t="s">
        <v>333</v>
      </c>
      <c r="M21" s="41"/>
      <c r="N21" s="41"/>
      <c r="O21" s="18"/>
      <c r="P21" s="41"/>
      <c r="Q21" s="54"/>
      <c r="R21" s="54"/>
      <c r="S21" s="94">
        <v>7</v>
      </c>
      <c r="T21" s="41" t="s">
        <v>47</v>
      </c>
      <c r="U21" s="41"/>
      <c r="V21" s="41"/>
      <c r="W21" s="41"/>
      <c r="X21" s="43">
        <v>10</v>
      </c>
      <c r="Y21" s="47" t="s">
        <v>306</v>
      </c>
      <c r="Z21" s="93">
        <v>3</v>
      </c>
      <c r="AA21" s="93">
        <v>0</v>
      </c>
      <c r="AB21" s="93">
        <v>1</v>
      </c>
      <c r="AC21" s="58">
        <f t="shared" si="9"/>
        <v>1</v>
      </c>
      <c r="AD21" s="93">
        <v>0</v>
      </c>
      <c r="AE21" s="27"/>
      <c r="AF21" s="94">
        <v>7</v>
      </c>
      <c r="AG21" s="47" t="s">
        <v>49</v>
      </c>
      <c r="AH21" s="47"/>
      <c r="AI21" s="47"/>
      <c r="AJ21" s="64"/>
      <c r="AK21" s="48">
        <v>12</v>
      </c>
      <c r="AL21" s="32" t="s">
        <v>179</v>
      </c>
      <c r="AM21" s="93">
        <v>5</v>
      </c>
      <c r="AN21" s="93">
        <v>1</v>
      </c>
      <c r="AO21" s="93">
        <v>4</v>
      </c>
      <c r="AP21" s="58">
        <f t="shared" si="10"/>
        <v>5</v>
      </c>
      <c r="AQ21" s="93">
        <v>0</v>
      </c>
      <c r="AR21" s="45"/>
    </row>
    <row r="22" spans="1:44" ht="15.95" customHeight="1" x14ac:dyDescent="0.25">
      <c r="A22" s="54"/>
      <c r="B22" s="43" t="s">
        <v>36</v>
      </c>
      <c r="C22" s="41" t="s">
        <v>324</v>
      </c>
      <c r="D22" s="41"/>
      <c r="E22" s="41"/>
      <c r="F22" s="41"/>
      <c r="G22" s="19"/>
      <c r="H22" s="43"/>
      <c r="I22" s="41"/>
      <c r="J22" s="18"/>
      <c r="K22" s="18"/>
      <c r="L22" s="41"/>
      <c r="M22" s="41"/>
      <c r="N22" s="41"/>
      <c r="P22" s="41"/>
      <c r="Q22" s="54"/>
      <c r="R22" s="54"/>
      <c r="S22" s="94">
        <v>7.5</v>
      </c>
      <c r="T22" s="41" t="s">
        <v>66</v>
      </c>
      <c r="U22" s="41"/>
      <c r="V22" s="41"/>
      <c r="W22" s="41"/>
      <c r="X22" s="43">
        <v>3</v>
      </c>
      <c r="Y22" s="47" t="s">
        <v>306</v>
      </c>
      <c r="Z22" s="93">
        <v>5</v>
      </c>
      <c r="AA22" s="93">
        <v>0</v>
      </c>
      <c r="AB22" s="93">
        <v>1</v>
      </c>
      <c r="AC22" s="58">
        <f t="shared" si="9"/>
        <v>1</v>
      </c>
      <c r="AD22" s="93">
        <v>0</v>
      </c>
      <c r="AE22" s="27"/>
      <c r="AF22" s="94">
        <v>7</v>
      </c>
      <c r="AG22" s="47" t="s">
        <v>64</v>
      </c>
      <c r="AH22" s="47"/>
      <c r="AI22" s="47"/>
      <c r="AJ22" s="64"/>
      <c r="AK22" s="48">
        <v>5</v>
      </c>
      <c r="AL22" s="32" t="s">
        <v>179</v>
      </c>
      <c r="AM22" s="93">
        <v>5</v>
      </c>
      <c r="AN22" s="93">
        <v>0</v>
      </c>
      <c r="AO22" s="93">
        <v>2</v>
      </c>
      <c r="AP22" s="58">
        <f t="shared" si="10"/>
        <v>2</v>
      </c>
      <c r="AQ22" s="93">
        <v>0</v>
      </c>
      <c r="AR22" s="5"/>
    </row>
    <row r="23" spans="1:44" ht="15.95" customHeight="1" x14ac:dyDescent="0.25">
      <c r="A23" s="54"/>
      <c r="C23" s="41" t="s">
        <v>325</v>
      </c>
      <c r="Q23" s="54"/>
      <c r="R23" s="54"/>
      <c r="S23" s="94">
        <v>6.5</v>
      </c>
      <c r="T23" s="41" t="s">
        <v>119</v>
      </c>
      <c r="U23" s="41"/>
      <c r="V23" s="41"/>
      <c r="W23" s="41"/>
      <c r="X23" s="43">
        <v>12</v>
      </c>
      <c r="Y23" s="47" t="s">
        <v>306</v>
      </c>
      <c r="Z23" s="93">
        <v>5</v>
      </c>
      <c r="AA23" s="93">
        <v>0</v>
      </c>
      <c r="AB23" s="93">
        <v>1</v>
      </c>
      <c r="AC23" s="58">
        <f t="shared" si="9"/>
        <v>1</v>
      </c>
      <c r="AD23" s="93">
        <v>0</v>
      </c>
      <c r="AE23" s="27"/>
      <c r="AF23" s="94">
        <v>7</v>
      </c>
      <c r="AG23" s="47" t="s">
        <v>116</v>
      </c>
      <c r="AH23" s="47"/>
      <c r="AI23" s="47"/>
      <c r="AJ23" s="64"/>
      <c r="AK23" s="48">
        <v>15</v>
      </c>
      <c r="AL23" s="32" t="s">
        <v>179</v>
      </c>
      <c r="AM23" s="93">
        <v>3</v>
      </c>
      <c r="AN23" s="93">
        <v>0</v>
      </c>
      <c r="AO23" s="93">
        <v>1</v>
      </c>
      <c r="AP23" s="58">
        <f t="shared" si="10"/>
        <v>1</v>
      </c>
      <c r="AQ23" s="93">
        <v>0</v>
      </c>
      <c r="AR23" s="46"/>
    </row>
    <row r="24" spans="1:44" ht="15.95" customHeight="1" x14ac:dyDescent="0.25">
      <c r="A24" s="54"/>
      <c r="B24" s="6"/>
      <c r="C24" s="4"/>
      <c r="D24" s="4"/>
      <c r="E24" s="4"/>
      <c r="F24" s="4"/>
      <c r="G24" s="4"/>
      <c r="H24" s="4"/>
      <c r="I24" s="4"/>
      <c r="J24" s="7"/>
      <c r="K24" s="7"/>
      <c r="L24" s="7"/>
      <c r="M24" s="7"/>
      <c r="N24" s="7"/>
      <c r="O24" s="7"/>
      <c r="P24" s="7"/>
      <c r="Q24" s="54"/>
      <c r="R24" s="54"/>
      <c r="S24" s="94">
        <v>6.5</v>
      </c>
      <c r="T24" s="41" t="s">
        <v>75</v>
      </c>
      <c r="U24" s="41"/>
      <c r="V24" s="41"/>
      <c r="W24" s="41"/>
      <c r="X24" s="43">
        <v>5</v>
      </c>
      <c r="Y24" s="47" t="s">
        <v>306</v>
      </c>
      <c r="Z24" s="93">
        <v>5</v>
      </c>
      <c r="AA24" s="93">
        <v>0</v>
      </c>
      <c r="AB24" s="93">
        <v>0</v>
      </c>
      <c r="AC24" s="58">
        <f t="shared" si="9"/>
        <v>0</v>
      </c>
      <c r="AD24" s="93">
        <v>0</v>
      </c>
      <c r="AE24" s="27"/>
      <c r="AF24" s="94">
        <v>6.5</v>
      </c>
      <c r="AG24" s="47" t="s">
        <v>20</v>
      </c>
      <c r="AH24" s="47"/>
      <c r="AI24" s="47"/>
      <c r="AJ24" s="64"/>
      <c r="AK24" s="48">
        <v>8</v>
      </c>
      <c r="AL24" s="32" t="s">
        <v>179</v>
      </c>
      <c r="AM24" s="93">
        <v>4</v>
      </c>
      <c r="AN24" s="93">
        <v>0</v>
      </c>
      <c r="AO24" s="93">
        <v>1</v>
      </c>
      <c r="AP24" s="58">
        <f t="shared" si="10"/>
        <v>1</v>
      </c>
      <c r="AQ24" s="93">
        <v>0</v>
      </c>
      <c r="AR24" s="46"/>
    </row>
    <row r="25" spans="1:44" ht="15.95" customHeight="1" x14ac:dyDescent="0.25">
      <c r="A25" s="54"/>
      <c r="B25" s="50" t="s">
        <v>65</v>
      </c>
      <c r="C25" s="20" t="s">
        <v>181</v>
      </c>
      <c r="D25" s="18"/>
      <c r="E25" s="41"/>
      <c r="F25" s="41"/>
      <c r="G25" s="19">
        <v>1</v>
      </c>
      <c r="H25" s="43">
        <v>1</v>
      </c>
      <c r="I25" s="41" t="s">
        <v>117</v>
      </c>
      <c r="J25" s="41"/>
      <c r="K25" s="41"/>
      <c r="L25" s="41" t="s">
        <v>329</v>
      </c>
      <c r="M25" s="41"/>
      <c r="N25" s="41"/>
      <c r="O25" s="41"/>
      <c r="P25" s="41"/>
      <c r="Q25" s="54"/>
      <c r="R25" s="54"/>
      <c r="S25" s="94">
        <v>6</v>
      </c>
      <c r="T25" s="41" t="s">
        <v>100</v>
      </c>
      <c r="U25" s="41"/>
      <c r="V25" s="41"/>
      <c r="W25" s="41"/>
      <c r="X25" s="43">
        <v>2</v>
      </c>
      <c r="Y25" s="47" t="s">
        <v>306</v>
      </c>
      <c r="Z25" s="93">
        <v>5</v>
      </c>
      <c r="AA25" s="93">
        <v>0</v>
      </c>
      <c r="AB25" s="93">
        <v>0</v>
      </c>
      <c r="AC25" s="58">
        <f t="shared" si="9"/>
        <v>0</v>
      </c>
      <c r="AD25" s="93">
        <v>0</v>
      </c>
      <c r="AE25" s="27"/>
      <c r="AF25" s="94">
        <v>6</v>
      </c>
      <c r="AG25" s="47" t="s">
        <v>111</v>
      </c>
      <c r="AH25" s="47"/>
      <c r="AI25" s="47"/>
      <c r="AJ25" s="64"/>
      <c r="AK25" s="48">
        <v>14</v>
      </c>
      <c r="AL25" s="32" t="s">
        <v>179</v>
      </c>
      <c r="AM25" s="93">
        <v>5</v>
      </c>
      <c r="AN25" s="93">
        <v>0</v>
      </c>
      <c r="AO25" s="93">
        <v>1</v>
      </c>
      <c r="AP25" s="58">
        <f t="shared" si="10"/>
        <v>1</v>
      </c>
      <c r="AQ25" s="93">
        <v>4</v>
      </c>
      <c r="AR25" s="46"/>
    </row>
    <row r="26" spans="1:44" ht="15.95" customHeight="1" thickBot="1" x14ac:dyDescent="0.3">
      <c r="A26" s="54"/>
      <c r="B26" s="48" t="s">
        <v>36</v>
      </c>
      <c r="C26" s="65"/>
      <c r="D26" s="65" t="s">
        <v>190</v>
      </c>
      <c r="E26" s="41"/>
      <c r="F26" s="41"/>
      <c r="G26" s="42"/>
      <c r="H26" s="43"/>
      <c r="I26" s="41"/>
      <c r="J26" s="41"/>
      <c r="K26" s="41"/>
      <c r="L26" s="41"/>
      <c r="M26" s="41"/>
      <c r="N26" s="41"/>
      <c r="O26" s="41"/>
      <c r="P26" s="41"/>
      <c r="Q26" s="54"/>
      <c r="R26" s="54"/>
      <c r="S26" s="33" t="s">
        <v>247</v>
      </c>
      <c r="T26" s="33"/>
      <c r="U26" s="33"/>
      <c r="V26" s="33"/>
      <c r="W26" s="33"/>
      <c r="X26" s="33"/>
      <c r="Y26" s="33"/>
      <c r="Z26" s="56">
        <f>SUM(Z15:Z25)</f>
        <v>50</v>
      </c>
      <c r="AA26" s="56">
        <f t="shared" ref="AA26:AD26" si="11">SUM(AA15:AA25)</f>
        <v>13</v>
      </c>
      <c r="AB26" s="56">
        <f>SUM(AB15:AB25)+SUMIF($Y$3:$Y$10,"Canadiens",$AH$3:$AH$10)</f>
        <v>15</v>
      </c>
      <c r="AC26" s="56">
        <f>+AB26+AA26</f>
        <v>28</v>
      </c>
      <c r="AD26" s="56">
        <f t="shared" si="11"/>
        <v>0</v>
      </c>
      <c r="AE26" s="27"/>
      <c r="AF26" s="33" t="s">
        <v>175</v>
      </c>
      <c r="AG26" s="33"/>
      <c r="AH26" s="33"/>
      <c r="AI26" s="33"/>
      <c r="AJ26" s="33"/>
      <c r="AK26" s="33"/>
      <c r="AL26" s="33"/>
      <c r="AM26" s="56">
        <f>SUM(AM15:AM25)</f>
        <v>50</v>
      </c>
      <c r="AN26" s="56">
        <f t="shared" ref="AN26" si="12">SUM(AN15:AN25)</f>
        <v>18</v>
      </c>
      <c r="AO26" s="56">
        <f>SUM(AO15:AO25)+SUMIF($Y$3:$Y$10,"Stiletto",$AH$3:$AH$10)</f>
        <v>29</v>
      </c>
      <c r="AP26" s="56">
        <f>+AO26+AN26</f>
        <v>47</v>
      </c>
      <c r="AQ26" s="56">
        <f t="shared" ref="AQ26" si="13">SUM(AQ15:AQ25)</f>
        <v>8</v>
      </c>
      <c r="AR26" s="46"/>
    </row>
    <row r="27" spans="1:44" ht="15.95" customHeight="1" x14ac:dyDescent="0.25">
      <c r="A27" s="54"/>
      <c r="C27" s="18"/>
      <c r="D27" s="18"/>
      <c r="E27" s="18"/>
      <c r="F27" s="18"/>
      <c r="G27" s="18"/>
      <c r="H27" s="43"/>
      <c r="I27" s="41"/>
      <c r="J27" s="41"/>
      <c r="K27" s="41"/>
      <c r="L27" s="41"/>
      <c r="M27" s="41"/>
      <c r="N27" s="41"/>
      <c r="O27" s="41"/>
      <c r="P27" s="41"/>
      <c r="Q27" s="54"/>
      <c r="R27" s="54"/>
      <c r="S27" s="34" t="s">
        <v>172</v>
      </c>
      <c r="T27" s="34"/>
      <c r="U27" s="34"/>
      <c r="V27" s="34"/>
      <c r="W27" s="34"/>
      <c r="X27" s="32" t="s">
        <v>176</v>
      </c>
      <c r="Z27" s="31">
        <v>4</v>
      </c>
      <c r="AA27" s="31">
        <v>0</v>
      </c>
      <c r="AB27" s="31">
        <v>1</v>
      </c>
      <c r="AC27" s="68">
        <f t="shared" ref="AC27" si="14">+AA27+AB27</f>
        <v>1</v>
      </c>
      <c r="AD27" s="31">
        <v>0</v>
      </c>
      <c r="AE27" s="27"/>
      <c r="AF27" s="35" t="s">
        <v>15</v>
      </c>
      <c r="AG27" s="35"/>
      <c r="AH27" s="35"/>
      <c r="AI27" s="35"/>
      <c r="AJ27" s="35"/>
      <c r="AK27" s="32" t="s">
        <v>34</v>
      </c>
      <c r="AM27" s="31">
        <v>4</v>
      </c>
      <c r="AN27" s="31">
        <v>1</v>
      </c>
      <c r="AO27" s="31">
        <v>0</v>
      </c>
      <c r="AP27" s="68">
        <f t="shared" ref="AP27" si="15">+AN27+AO27</f>
        <v>1</v>
      </c>
      <c r="AQ27" s="31">
        <v>0</v>
      </c>
      <c r="AR27" s="46"/>
    </row>
    <row r="28" spans="1:44" ht="15.95" customHeight="1" x14ac:dyDescent="0.25">
      <c r="A28" s="54"/>
      <c r="C28" s="20" t="s">
        <v>125</v>
      </c>
      <c r="D28" s="18"/>
      <c r="E28" s="41"/>
      <c r="F28" s="41"/>
      <c r="G28" s="19">
        <v>5</v>
      </c>
      <c r="H28" s="43">
        <v>1</v>
      </c>
      <c r="I28" s="41" t="s">
        <v>91</v>
      </c>
      <c r="J28" s="41"/>
      <c r="K28" s="41"/>
      <c r="L28" s="41" t="s">
        <v>330</v>
      </c>
      <c r="M28" s="41"/>
      <c r="N28" s="41"/>
      <c r="O28" s="41"/>
      <c r="Q28" s="54"/>
      <c r="R28" s="54"/>
      <c r="S28" s="94">
        <v>6.5</v>
      </c>
      <c r="T28" s="41" t="s">
        <v>161</v>
      </c>
      <c r="U28" s="41"/>
      <c r="V28" s="41"/>
      <c r="W28" s="41"/>
      <c r="X28" s="43">
        <v>2</v>
      </c>
      <c r="Y28" s="41" t="s">
        <v>177</v>
      </c>
      <c r="Z28" s="93">
        <v>5</v>
      </c>
      <c r="AA28" s="93">
        <v>1</v>
      </c>
      <c r="AB28" s="93">
        <v>6</v>
      </c>
      <c r="AC28" s="58">
        <f t="shared" ref="AC28:AC37" si="16">+AA28+AB28</f>
        <v>7</v>
      </c>
      <c r="AD28" s="93">
        <v>0</v>
      </c>
      <c r="AE28" s="27"/>
      <c r="AF28" s="94">
        <v>9.5</v>
      </c>
      <c r="AG28" s="47" t="s">
        <v>165</v>
      </c>
      <c r="AH28" s="47"/>
      <c r="AI28" s="47"/>
      <c r="AJ28" s="64"/>
      <c r="AK28" s="48">
        <v>40</v>
      </c>
      <c r="AL28" s="47" t="s">
        <v>308</v>
      </c>
      <c r="AM28" s="93">
        <v>5</v>
      </c>
      <c r="AN28" s="93">
        <v>7</v>
      </c>
      <c r="AO28" s="93">
        <v>5</v>
      </c>
      <c r="AP28" s="58">
        <f t="shared" ref="AP28:AP37" si="17">+AN28+AO28</f>
        <v>12</v>
      </c>
      <c r="AQ28" s="93">
        <v>0</v>
      </c>
      <c r="AR28" s="46"/>
    </row>
    <row r="29" spans="1:44" ht="15.95" customHeight="1" x14ac:dyDescent="0.25">
      <c r="A29" s="54"/>
      <c r="B29" s="43" t="s">
        <v>36</v>
      </c>
      <c r="C29" s="65" t="s">
        <v>321</v>
      </c>
      <c r="D29" s="65"/>
      <c r="E29" s="65"/>
      <c r="F29" s="18"/>
      <c r="G29" s="18"/>
      <c r="H29" s="43">
        <v>1</v>
      </c>
      <c r="I29" s="41" t="s">
        <v>112</v>
      </c>
      <c r="J29" s="41"/>
      <c r="K29" s="41"/>
      <c r="L29" s="41" t="s">
        <v>336</v>
      </c>
      <c r="M29" s="41"/>
      <c r="N29" s="41"/>
      <c r="O29" s="41"/>
      <c r="Q29" s="54"/>
      <c r="R29" s="54"/>
      <c r="S29" s="94">
        <v>7.5</v>
      </c>
      <c r="T29" s="41" t="s">
        <v>90</v>
      </c>
      <c r="U29" s="41"/>
      <c r="V29" s="41"/>
      <c r="W29" s="41"/>
      <c r="X29" s="43">
        <v>4</v>
      </c>
      <c r="Y29" s="41" t="s">
        <v>177</v>
      </c>
      <c r="Z29" s="93">
        <v>5</v>
      </c>
      <c r="AA29" s="93">
        <v>3</v>
      </c>
      <c r="AB29" s="93">
        <v>3</v>
      </c>
      <c r="AC29" s="58">
        <f t="shared" si="16"/>
        <v>6</v>
      </c>
      <c r="AD29" s="93">
        <v>0</v>
      </c>
      <c r="AE29" s="27"/>
      <c r="AF29" s="94">
        <v>9</v>
      </c>
      <c r="AG29" s="47" t="s">
        <v>35</v>
      </c>
      <c r="AH29" s="47"/>
      <c r="AI29" s="47"/>
      <c r="AJ29" s="64"/>
      <c r="AK29" s="48">
        <v>19</v>
      </c>
      <c r="AL29" s="47" t="s">
        <v>308</v>
      </c>
      <c r="AM29" s="93">
        <v>3</v>
      </c>
      <c r="AN29" s="93">
        <v>4</v>
      </c>
      <c r="AO29" s="93">
        <v>4</v>
      </c>
      <c r="AP29" s="58">
        <f t="shared" si="17"/>
        <v>8</v>
      </c>
      <c r="AQ29" s="93">
        <v>0</v>
      </c>
      <c r="AR29" s="46"/>
    </row>
    <row r="30" spans="1:44" ht="15.95" customHeight="1" x14ac:dyDescent="0.25">
      <c r="A30" s="54"/>
      <c r="C30" s="65" t="s">
        <v>322</v>
      </c>
      <c r="D30" s="18"/>
      <c r="E30" s="18"/>
      <c r="F30" s="18"/>
      <c r="G30" s="18"/>
      <c r="H30" s="43">
        <v>2</v>
      </c>
      <c r="I30" s="41" t="s">
        <v>91</v>
      </c>
      <c r="J30" s="41"/>
      <c r="K30" s="41"/>
      <c r="L30" s="41" t="s">
        <v>331</v>
      </c>
      <c r="M30" s="41"/>
      <c r="N30" s="41"/>
      <c r="O30" s="41"/>
      <c r="Q30" s="54"/>
      <c r="R30" s="54"/>
      <c r="S30" s="94">
        <v>9</v>
      </c>
      <c r="T30" s="41" t="s">
        <v>150</v>
      </c>
      <c r="U30" s="41"/>
      <c r="V30" s="41"/>
      <c r="W30" s="41"/>
      <c r="X30" s="43">
        <v>27</v>
      </c>
      <c r="Y30" s="41" t="s">
        <v>177</v>
      </c>
      <c r="Z30" s="93">
        <v>5</v>
      </c>
      <c r="AA30" s="93">
        <v>2</v>
      </c>
      <c r="AB30" s="93">
        <v>3</v>
      </c>
      <c r="AC30" s="58">
        <f t="shared" si="16"/>
        <v>5</v>
      </c>
      <c r="AD30" s="93">
        <v>0</v>
      </c>
      <c r="AE30" s="27"/>
      <c r="AF30" s="94">
        <v>7</v>
      </c>
      <c r="AG30" s="47" t="s">
        <v>188</v>
      </c>
      <c r="AH30" s="47"/>
      <c r="AI30" s="47"/>
      <c r="AJ30" s="64"/>
      <c r="AK30" s="48">
        <v>28</v>
      </c>
      <c r="AL30" s="47" t="s">
        <v>308</v>
      </c>
      <c r="AM30" s="93">
        <v>5</v>
      </c>
      <c r="AN30" s="93">
        <v>1</v>
      </c>
      <c r="AO30" s="93">
        <v>5</v>
      </c>
      <c r="AP30" s="58">
        <f t="shared" si="17"/>
        <v>6</v>
      </c>
      <c r="AQ30" s="93">
        <v>0</v>
      </c>
      <c r="AR30" s="46"/>
    </row>
    <row r="31" spans="1:44" ht="15.95" customHeight="1" x14ac:dyDescent="0.25">
      <c r="A31" s="54"/>
      <c r="C31" s="18"/>
      <c r="D31" s="18"/>
      <c r="E31" s="18"/>
      <c r="F31" s="18"/>
      <c r="G31" s="18"/>
      <c r="H31" s="43">
        <v>2</v>
      </c>
      <c r="I31" s="41" t="s">
        <v>112</v>
      </c>
      <c r="J31" s="41"/>
      <c r="K31" s="41"/>
      <c r="L31" s="41" t="s">
        <v>332</v>
      </c>
      <c r="M31" s="41"/>
      <c r="N31" s="41"/>
      <c r="O31" s="41"/>
      <c r="P31" s="41"/>
      <c r="Q31" s="54"/>
      <c r="R31" s="54"/>
      <c r="S31" s="94">
        <v>8.5</v>
      </c>
      <c r="T31" s="41" t="s">
        <v>143</v>
      </c>
      <c r="U31" s="41"/>
      <c r="V31" s="41"/>
      <c r="W31" s="41"/>
      <c r="X31" s="43">
        <v>10</v>
      </c>
      <c r="Y31" s="41" t="s">
        <v>177</v>
      </c>
      <c r="Z31" s="93">
        <v>5</v>
      </c>
      <c r="AA31" s="93">
        <v>3</v>
      </c>
      <c r="AB31" s="93">
        <v>1</v>
      </c>
      <c r="AC31" s="58">
        <f t="shared" si="16"/>
        <v>4</v>
      </c>
      <c r="AD31" s="93">
        <v>0</v>
      </c>
      <c r="AE31" s="27"/>
      <c r="AF31" s="94">
        <v>6</v>
      </c>
      <c r="AG31" s="47" t="s">
        <v>81</v>
      </c>
      <c r="AH31" s="47"/>
      <c r="AI31" s="47"/>
      <c r="AJ31" s="64"/>
      <c r="AK31" s="48">
        <v>3</v>
      </c>
      <c r="AL31" s="47" t="s">
        <v>308</v>
      </c>
      <c r="AM31" s="93">
        <v>5</v>
      </c>
      <c r="AN31" s="93">
        <v>0</v>
      </c>
      <c r="AO31" s="93">
        <v>5</v>
      </c>
      <c r="AP31" s="58">
        <f t="shared" si="17"/>
        <v>5</v>
      </c>
      <c r="AQ31" s="93">
        <v>0</v>
      </c>
      <c r="AR31" s="46"/>
    </row>
    <row r="32" spans="1:44" ht="15.95" customHeight="1" x14ac:dyDescent="0.25">
      <c r="A32" s="54"/>
      <c r="H32" s="43">
        <v>2</v>
      </c>
      <c r="I32" s="41" t="s">
        <v>91</v>
      </c>
      <c r="L32" s="41" t="s">
        <v>44</v>
      </c>
      <c r="M32" s="41"/>
      <c r="Q32" s="54"/>
      <c r="R32" s="54"/>
      <c r="S32" s="94">
        <v>7</v>
      </c>
      <c r="T32" s="41" t="s">
        <v>114</v>
      </c>
      <c r="U32" s="41"/>
      <c r="V32" s="41"/>
      <c r="W32" s="41"/>
      <c r="X32" s="43">
        <v>6</v>
      </c>
      <c r="Y32" s="41" t="s">
        <v>177</v>
      </c>
      <c r="Z32" s="93">
        <v>5</v>
      </c>
      <c r="AA32" s="93">
        <v>1</v>
      </c>
      <c r="AB32" s="93">
        <v>1</v>
      </c>
      <c r="AC32" s="58">
        <f t="shared" si="16"/>
        <v>2</v>
      </c>
      <c r="AD32" s="93">
        <v>0</v>
      </c>
      <c r="AE32" s="27"/>
      <c r="AF32" s="94">
        <v>6.5</v>
      </c>
      <c r="AG32" s="47" t="s">
        <v>48</v>
      </c>
      <c r="AH32" s="47"/>
      <c r="AI32" s="47"/>
      <c r="AJ32" s="64"/>
      <c r="AK32" s="48">
        <v>66</v>
      </c>
      <c r="AL32" s="47" t="s">
        <v>308</v>
      </c>
      <c r="AM32" s="93">
        <v>3</v>
      </c>
      <c r="AN32" s="93">
        <v>1</v>
      </c>
      <c r="AO32" s="93">
        <v>2</v>
      </c>
      <c r="AP32" s="58">
        <f t="shared" si="17"/>
        <v>3</v>
      </c>
      <c r="AQ32" s="93">
        <v>0</v>
      </c>
      <c r="AR32" s="46"/>
    </row>
    <row r="33" spans="1:44" ht="15.95" customHeight="1" x14ac:dyDescent="0.25">
      <c r="A33" s="54" t="s">
        <v>74</v>
      </c>
      <c r="B33" s="4"/>
      <c r="C33" s="4"/>
      <c r="D33" s="4"/>
      <c r="E33" s="4"/>
      <c r="F33" s="4"/>
      <c r="G33" s="4"/>
      <c r="H33" s="4"/>
      <c r="I33" s="7"/>
      <c r="J33" s="7"/>
      <c r="K33" s="7"/>
      <c r="L33" s="7"/>
      <c r="M33" s="7"/>
      <c r="N33" s="7"/>
      <c r="O33" s="7"/>
      <c r="P33" s="7"/>
      <c r="Q33" s="54"/>
      <c r="R33" s="54"/>
      <c r="S33" s="94">
        <v>7</v>
      </c>
      <c r="T33" s="41" t="s">
        <v>118</v>
      </c>
      <c r="U33" s="41"/>
      <c r="V33" s="41"/>
      <c r="W33" s="41"/>
      <c r="X33" s="43">
        <v>55</v>
      </c>
      <c r="Y33" s="41" t="s">
        <v>177</v>
      </c>
      <c r="Z33" s="93">
        <v>3</v>
      </c>
      <c r="AA33" s="93">
        <v>0</v>
      </c>
      <c r="AB33" s="93">
        <v>2</v>
      </c>
      <c r="AC33" s="58">
        <f t="shared" si="16"/>
        <v>2</v>
      </c>
      <c r="AD33" s="93">
        <v>0</v>
      </c>
      <c r="AE33" s="27"/>
      <c r="AF33" s="94">
        <v>8</v>
      </c>
      <c r="AG33" s="47" t="s">
        <v>136</v>
      </c>
      <c r="AH33" s="47"/>
      <c r="AI33" s="47"/>
      <c r="AJ33" s="64"/>
      <c r="AK33" s="48">
        <v>2</v>
      </c>
      <c r="AL33" s="47" t="s">
        <v>308</v>
      </c>
      <c r="AM33" s="93">
        <v>5</v>
      </c>
      <c r="AN33" s="93">
        <v>2</v>
      </c>
      <c r="AO33" s="93">
        <v>0</v>
      </c>
      <c r="AP33" s="58">
        <f t="shared" si="17"/>
        <v>2</v>
      </c>
      <c r="AQ33" s="93">
        <v>0</v>
      </c>
      <c r="AR33" s="46"/>
    </row>
    <row r="34" spans="1:44" ht="15.95" customHeight="1" x14ac:dyDescent="0.25">
      <c r="A34" s="54"/>
      <c r="B34" s="50" t="s">
        <v>77</v>
      </c>
      <c r="C34" s="20" t="s">
        <v>184</v>
      </c>
      <c r="D34" s="18"/>
      <c r="E34" s="18"/>
      <c r="F34" s="61"/>
      <c r="G34" s="19">
        <v>0</v>
      </c>
      <c r="H34" s="43"/>
      <c r="I34" s="41"/>
      <c r="J34" s="41"/>
      <c r="K34" s="41"/>
      <c r="L34" s="41"/>
      <c r="M34" s="41"/>
      <c r="N34" s="41"/>
      <c r="O34" s="41"/>
      <c r="P34" s="41"/>
      <c r="Q34" s="54"/>
      <c r="R34" s="54"/>
      <c r="S34" s="94">
        <v>8</v>
      </c>
      <c r="T34" s="41" t="s">
        <v>76</v>
      </c>
      <c r="U34" s="41"/>
      <c r="V34" s="41"/>
      <c r="W34" s="41"/>
      <c r="X34" s="43">
        <v>5</v>
      </c>
      <c r="Y34" s="41" t="s">
        <v>177</v>
      </c>
      <c r="Z34" s="93">
        <v>5</v>
      </c>
      <c r="AA34" s="93">
        <v>1</v>
      </c>
      <c r="AB34" s="93">
        <v>0</v>
      </c>
      <c r="AC34" s="58">
        <f t="shared" si="16"/>
        <v>1</v>
      </c>
      <c r="AD34" s="93">
        <v>0</v>
      </c>
      <c r="AE34" s="27"/>
      <c r="AF34" s="94">
        <v>7.5</v>
      </c>
      <c r="AG34" s="47" t="s">
        <v>42</v>
      </c>
      <c r="AH34" s="47"/>
      <c r="AI34" s="47"/>
      <c r="AJ34" s="64"/>
      <c r="AK34" s="48">
        <v>7</v>
      </c>
      <c r="AL34" s="47" t="s">
        <v>308</v>
      </c>
      <c r="AM34" s="93">
        <v>5</v>
      </c>
      <c r="AN34" s="93">
        <v>1</v>
      </c>
      <c r="AO34" s="93">
        <v>1</v>
      </c>
      <c r="AP34" s="58">
        <f t="shared" si="17"/>
        <v>2</v>
      </c>
      <c r="AQ34" s="93">
        <v>0</v>
      </c>
      <c r="AR34" s="46"/>
    </row>
    <row r="35" spans="1:44" ht="15.95" customHeight="1" x14ac:dyDescent="0.25">
      <c r="A35" s="54"/>
      <c r="B35" s="48" t="s">
        <v>36</v>
      </c>
      <c r="C35" s="65" t="s">
        <v>323</v>
      </c>
      <c r="D35" s="18"/>
      <c r="E35" s="18"/>
      <c r="F35" s="18"/>
      <c r="G35" s="18"/>
      <c r="H35" s="43"/>
      <c r="I35" s="41"/>
      <c r="J35" s="18"/>
      <c r="K35" s="18"/>
      <c r="L35" s="41"/>
      <c r="M35" s="41"/>
      <c r="N35" s="41"/>
      <c r="O35" s="41"/>
      <c r="P35" s="41"/>
      <c r="Q35" s="54"/>
      <c r="R35" s="54"/>
      <c r="S35" s="94">
        <v>6</v>
      </c>
      <c r="T35" s="41" t="s">
        <v>187</v>
      </c>
      <c r="U35" s="41"/>
      <c r="V35" s="41"/>
      <c r="W35" s="41"/>
      <c r="X35" s="43">
        <v>8</v>
      </c>
      <c r="Y35" s="41" t="s">
        <v>177</v>
      </c>
      <c r="Z35" s="93">
        <v>3</v>
      </c>
      <c r="AA35" s="93">
        <v>1</v>
      </c>
      <c r="AB35" s="93">
        <v>0</v>
      </c>
      <c r="AC35" s="58">
        <f t="shared" si="16"/>
        <v>1</v>
      </c>
      <c r="AD35" s="93">
        <v>0</v>
      </c>
      <c r="AE35" s="27"/>
      <c r="AF35" s="94">
        <v>7</v>
      </c>
      <c r="AG35" s="47" t="s">
        <v>157</v>
      </c>
      <c r="AH35" s="47"/>
      <c r="AI35" s="47"/>
      <c r="AJ35" s="64"/>
      <c r="AK35" s="48">
        <v>86</v>
      </c>
      <c r="AL35" s="47" t="s">
        <v>308</v>
      </c>
      <c r="AM35" s="93">
        <v>5</v>
      </c>
      <c r="AN35" s="93">
        <v>1</v>
      </c>
      <c r="AO35" s="93">
        <v>0</v>
      </c>
      <c r="AP35" s="58">
        <f t="shared" si="17"/>
        <v>1</v>
      </c>
      <c r="AQ35" s="93">
        <v>2</v>
      </c>
      <c r="AR35" s="46"/>
    </row>
    <row r="36" spans="1:44" ht="15.95" customHeight="1" x14ac:dyDescent="0.25">
      <c r="A36" s="54"/>
      <c r="C36" s="18"/>
      <c r="D36" s="18"/>
      <c r="E36" s="18"/>
      <c r="F36" s="18"/>
      <c r="G36" s="18"/>
      <c r="H36" s="43"/>
      <c r="I36" s="41"/>
      <c r="J36" s="18"/>
      <c r="K36" s="18"/>
      <c r="L36" s="41"/>
      <c r="M36" s="41"/>
      <c r="N36" s="41"/>
      <c r="O36" s="41"/>
      <c r="P36" s="41"/>
      <c r="Q36" s="54"/>
      <c r="R36" s="54"/>
      <c r="S36" s="94">
        <v>6</v>
      </c>
      <c r="T36" s="41" t="s">
        <v>140</v>
      </c>
      <c r="U36" s="41"/>
      <c r="V36" s="41"/>
      <c r="W36" s="41"/>
      <c r="X36" s="43">
        <v>13</v>
      </c>
      <c r="Y36" s="41" t="s">
        <v>177</v>
      </c>
      <c r="Z36" s="93">
        <v>5</v>
      </c>
      <c r="AA36" s="93">
        <v>0</v>
      </c>
      <c r="AB36" s="93">
        <v>1</v>
      </c>
      <c r="AC36" s="58">
        <f t="shared" si="16"/>
        <v>1</v>
      </c>
      <c r="AD36" s="93">
        <v>0</v>
      </c>
      <c r="AE36" s="27"/>
      <c r="AF36" s="94">
        <v>6.5</v>
      </c>
      <c r="AG36" s="47" t="s">
        <v>62</v>
      </c>
      <c r="AH36" s="47"/>
      <c r="AI36" s="47"/>
      <c r="AJ36" s="64"/>
      <c r="AK36" s="48">
        <v>55</v>
      </c>
      <c r="AL36" s="47" t="s">
        <v>308</v>
      </c>
      <c r="AM36" s="93">
        <v>5</v>
      </c>
      <c r="AN36" s="93">
        <v>0</v>
      </c>
      <c r="AO36" s="93">
        <v>1</v>
      </c>
      <c r="AP36" s="58">
        <f t="shared" si="17"/>
        <v>1</v>
      </c>
      <c r="AQ36" s="93">
        <v>2</v>
      </c>
      <c r="AR36" s="46"/>
    </row>
    <row r="37" spans="1:44" ht="15.95" customHeight="1" x14ac:dyDescent="0.25">
      <c r="A37" s="54"/>
      <c r="B37" s="18"/>
      <c r="C37" s="20" t="s">
        <v>186</v>
      </c>
      <c r="D37" s="97"/>
      <c r="E37" s="41"/>
      <c r="F37" s="41"/>
      <c r="G37" s="19">
        <v>2</v>
      </c>
      <c r="H37" s="43">
        <v>2</v>
      </c>
      <c r="I37" s="41" t="s">
        <v>71</v>
      </c>
      <c r="J37" s="18"/>
      <c r="K37" s="18"/>
      <c r="L37" s="41" t="s">
        <v>340</v>
      </c>
      <c r="M37" s="41"/>
      <c r="N37" s="41"/>
      <c r="O37" s="41"/>
      <c r="P37" s="41"/>
      <c r="Q37" s="54"/>
      <c r="R37" s="54"/>
      <c r="S37" s="94">
        <v>7.5</v>
      </c>
      <c r="T37" s="41" t="s">
        <v>46</v>
      </c>
      <c r="U37" s="41"/>
      <c r="V37" s="41"/>
      <c r="W37" s="41"/>
      <c r="X37" s="43">
        <v>7</v>
      </c>
      <c r="Y37" s="41" t="s">
        <v>177</v>
      </c>
      <c r="Z37" s="93">
        <v>5</v>
      </c>
      <c r="AA37" s="93">
        <v>0</v>
      </c>
      <c r="AB37" s="93">
        <v>0</v>
      </c>
      <c r="AC37" s="58">
        <f t="shared" si="16"/>
        <v>0</v>
      </c>
      <c r="AD37" s="93">
        <v>2</v>
      </c>
      <c r="AE37" s="27"/>
      <c r="AF37" s="94">
        <v>7.5</v>
      </c>
      <c r="AG37" s="47" t="s">
        <v>115</v>
      </c>
      <c r="AH37" s="47"/>
      <c r="AI37" s="47"/>
      <c r="AJ37" s="64"/>
      <c r="AK37" s="48">
        <v>4</v>
      </c>
      <c r="AL37" s="47" t="s">
        <v>308</v>
      </c>
      <c r="AM37" s="93">
        <v>5</v>
      </c>
      <c r="AN37" s="93">
        <v>0</v>
      </c>
      <c r="AO37" s="93">
        <v>0</v>
      </c>
      <c r="AP37" s="58">
        <f t="shared" si="17"/>
        <v>0</v>
      </c>
      <c r="AQ37" s="93">
        <v>0</v>
      </c>
      <c r="AR37" s="46"/>
    </row>
    <row r="38" spans="1:44" ht="15.95" customHeight="1" thickBot="1" x14ac:dyDescent="0.3">
      <c r="A38" s="54"/>
      <c r="B38" s="43" t="s">
        <v>36</v>
      </c>
      <c r="C38" s="65"/>
      <c r="D38" s="65" t="s">
        <v>190</v>
      </c>
      <c r="E38" s="18"/>
      <c r="F38" s="18"/>
      <c r="G38" s="18"/>
      <c r="H38" s="43">
        <v>2</v>
      </c>
      <c r="I38" s="41" t="s">
        <v>71</v>
      </c>
      <c r="J38" s="18"/>
      <c r="K38" s="18"/>
      <c r="L38" s="41" t="s">
        <v>40</v>
      </c>
      <c r="M38" s="41"/>
      <c r="N38" s="41"/>
      <c r="O38" s="41"/>
      <c r="P38" s="41"/>
      <c r="Q38" s="54"/>
      <c r="R38" s="54"/>
      <c r="S38" s="33" t="s">
        <v>174</v>
      </c>
      <c r="T38" s="33"/>
      <c r="U38" s="33"/>
      <c r="V38" s="33"/>
      <c r="W38" s="33"/>
      <c r="X38" s="33"/>
      <c r="Y38" s="33"/>
      <c r="Z38" s="56">
        <f>SUM(Z27:Z37)</f>
        <v>50</v>
      </c>
      <c r="AA38" s="56">
        <f t="shared" ref="AA38:AD38" si="18">SUM(AA27:AA37)</f>
        <v>12</v>
      </c>
      <c r="AB38" s="56">
        <f>SUM(AB27:AB37)+SUMIF($Y$3:$Y$10,"SotF",$AH$3:$AH$10)</f>
        <v>18</v>
      </c>
      <c r="AC38" s="56">
        <f>+AB38+AA38</f>
        <v>30</v>
      </c>
      <c r="AD38" s="56">
        <f t="shared" si="18"/>
        <v>2</v>
      </c>
      <c r="AE38" s="27"/>
      <c r="AF38" s="33" t="s">
        <v>50</v>
      </c>
      <c r="AG38" s="33"/>
      <c r="AH38" s="33"/>
      <c r="AI38" s="33"/>
      <c r="AJ38" s="33"/>
      <c r="AK38" s="33"/>
      <c r="AL38" s="33"/>
      <c r="AM38" s="56">
        <f>SUM(AM27:AM37)</f>
        <v>50</v>
      </c>
      <c r="AN38" s="56">
        <f t="shared" ref="AN38" si="19">SUM(AN27:AN37)</f>
        <v>18</v>
      </c>
      <c r="AO38" s="56">
        <f>SUM(AO27:AO37)+SUMIF($Y$3:$Y$10,"State Farm",$AH$3:$AH$10)</f>
        <v>24</v>
      </c>
      <c r="AP38" s="56">
        <f>+AO38+AN38</f>
        <v>42</v>
      </c>
      <c r="AQ38" s="56">
        <f t="shared" ref="AQ38" si="20">SUM(AQ27:AQ37)</f>
        <v>4</v>
      </c>
      <c r="AR38" s="46"/>
    </row>
    <row r="39" spans="1:44" ht="15.95" customHeight="1" x14ac:dyDescent="0.25">
      <c r="A39" s="54"/>
      <c r="B39" s="8"/>
      <c r="C39" s="4"/>
      <c r="D39" s="4"/>
      <c r="E39" s="4"/>
      <c r="F39" s="4"/>
      <c r="G39" s="4"/>
      <c r="H39" s="4"/>
      <c r="I39" s="4"/>
      <c r="J39" s="7"/>
      <c r="K39" s="7"/>
      <c r="L39" s="7"/>
      <c r="M39" s="7"/>
      <c r="N39" s="7"/>
      <c r="O39" s="7"/>
      <c r="P39" s="7"/>
      <c r="Q39" s="54"/>
      <c r="R39" s="54"/>
      <c r="S39" s="34" t="s">
        <v>53</v>
      </c>
      <c r="T39" s="34"/>
      <c r="U39" s="34"/>
      <c r="V39" s="34"/>
      <c r="W39" s="34"/>
      <c r="X39" s="32" t="s">
        <v>54</v>
      </c>
      <c r="Z39" s="31">
        <v>6</v>
      </c>
      <c r="AA39" s="31">
        <v>1</v>
      </c>
      <c r="AB39" s="31">
        <v>3</v>
      </c>
      <c r="AC39" s="68">
        <f t="shared" ref="AC39:AC49" si="21">+AA39+AB39</f>
        <v>4</v>
      </c>
      <c r="AD39" s="31">
        <v>0</v>
      </c>
      <c r="AE39" s="27"/>
      <c r="AF39" s="35" t="s">
        <v>86</v>
      </c>
      <c r="AG39" s="35"/>
      <c r="AH39" s="35"/>
      <c r="AI39" s="35"/>
      <c r="AJ39" s="35"/>
      <c r="AK39" s="32" t="s">
        <v>87</v>
      </c>
      <c r="AM39" s="31">
        <v>5</v>
      </c>
      <c r="AN39" s="31">
        <v>0</v>
      </c>
      <c r="AO39" s="31">
        <v>2</v>
      </c>
      <c r="AP39" s="68">
        <f t="shared" ref="AP39" si="22">+AN39+AO39</f>
        <v>2</v>
      </c>
      <c r="AQ39" s="31">
        <v>0</v>
      </c>
      <c r="AR39" s="46"/>
    </row>
    <row r="40" spans="1:44" ht="15.95" customHeight="1" x14ac:dyDescent="0.25">
      <c r="A40" s="54"/>
      <c r="B40" s="50" t="s">
        <v>93</v>
      </c>
      <c r="C40" s="20" t="s">
        <v>185</v>
      </c>
      <c r="D40" s="18"/>
      <c r="E40" s="42"/>
      <c r="F40" s="42"/>
      <c r="G40" s="19">
        <v>4</v>
      </c>
      <c r="H40" s="43">
        <v>1</v>
      </c>
      <c r="I40" s="41" t="s">
        <v>134</v>
      </c>
      <c r="J40" s="41"/>
      <c r="K40" s="41"/>
      <c r="L40" s="41" t="s">
        <v>96</v>
      </c>
      <c r="M40" s="41"/>
      <c r="N40" s="41"/>
      <c r="O40" s="41"/>
      <c r="P40" s="41"/>
      <c r="Q40" s="54"/>
      <c r="R40" s="54"/>
      <c r="S40" s="94">
        <v>9.5</v>
      </c>
      <c r="T40" s="47" t="s">
        <v>166</v>
      </c>
      <c r="U40" s="47"/>
      <c r="V40" s="47"/>
      <c r="W40" s="47"/>
      <c r="X40" s="48">
        <v>9</v>
      </c>
      <c r="Y40" s="47" t="s">
        <v>307</v>
      </c>
      <c r="Z40" s="93">
        <v>5</v>
      </c>
      <c r="AA40" s="93">
        <v>8</v>
      </c>
      <c r="AB40" s="93">
        <v>4</v>
      </c>
      <c r="AC40" s="58">
        <f t="shared" si="21"/>
        <v>12</v>
      </c>
      <c r="AD40" s="93">
        <v>0</v>
      </c>
      <c r="AE40" s="27"/>
      <c r="AF40" s="94">
        <v>9.5</v>
      </c>
      <c r="AG40" s="47" t="s">
        <v>71</v>
      </c>
      <c r="AH40" s="47"/>
      <c r="AI40" s="47"/>
      <c r="AJ40" s="64"/>
      <c r="AK40" s="48">
        <v>10</v>
      </c>
      <c r="AL40" s="47" t="s">
        <v>17</v>
      </c>
      <c r="AM40" s="93">
        <v>5</v>
      </c>
      <c r="AN40" s="93">
        <v>7</v>
      </c>
      <c r="AO40" s="93">
        <v>2</v>
      </c>
      <c r="AP40" s="58">
        <f t="shared" ref="AP40:AP49" si="23">+AN40+AO40</f>
        <v>9</v>
      </c>
      <c r="AQ40" s="93">
        <v>0</v>
      </c>
      <c r="AR40" s="46"/>
    </row>
    <row r="41" spans="1:44" ht="15.95" customHeight="1" x14ac:dyDescent="0.25">
      <c r="A41" s="54"/>
      <c r="B41" s="48" t="s">
        <v>36</v>
      </c>
      <c r="C41" s="41" t="s">
        <v>320</v>
      </c>
      <c r="D41" s="18"/>
      <c r="E41" s="18"/>
      <c r="F41" s="18"/>
      <c r="G41" s="18"/>
      <c r="H41" s="43">
        <v>1</v>
      </c>
      <c r="I41" s="41" t="s">
        <v>158</v>
      </c>
      <c r="J41" s="41"/>
      <c r="K41" s="41"/>
      <c r="L41" s="41" t="s">
        <v>328</v>
      </c>
      <c r="M41" s="41"/>
      <c r="N41" s="41"/>
      <c r="O41" s="41"/>
      <c r="P41" s="41"/>
      <c r="Q41" s="54"/>
      <c r="R41" s="54"/>
      <c r="S41" s="94">
        <v>8.5</v>
      </c>
      <c r="T41" s="47" t="s">
        <v>73</v>
      </c>
      <c r="U41" s="47"/>
      <c r="V41" s="47"/>
      <c r="W41" s="47"/>
      <c r="X41" s="48">
        <v>14</v>
      </c>
      <c r="Y41" s="47" t="s">
        <v>307</v>
      </c>
      <c r="Z41" s="93">
        <v>5</v>
      </c>
      <c r="AA41" s="93">
        <v>3</v>
      </c>
      <c r="AB41" s="93">
        <v>4</v>
      </c>
      <c r="AC41" s="58">
        <f t="shared" si="21"/>
        <v>7</v>
      </c>
      <c r="AD41" s="93">
        <v>2</v>
      </c>
      <c r="AE41" s="27"/>
      <c r="AF41" s="94">
        <v>8.5</v>
      </c>
      <c r="AG41" s="47" t="s">
        <v>40</v>
      </c>
      <c r="AH41" s="47"/>
      <c r="AI41" s="47"/>
      <c r="AJ41" s="64"/>
      <c r="AK41" s="48">
        <v>7</v>
      </c>
      <c r="AL41" s="47" t="s">
        <v>17</v>
      </c>
      <c r="AM41" s="93">
        <v>4</v>
      </c>
      <c r="AN41" s="93">
        <v>3</v>
      </c>
      <c r="AO41" s="93">
        <v>5</v>
      </c>
      <c r="AP41" s="58">
        <f t="shared" si="23"/>
        <v>8</v>
      </c>
      <c r="AQ41" s="93">
        <v>0</v>
      </c>
      <c r="AR41" s="46"/>
    </row>
    <row r="42" spans="1:44" ht="15.95" customHeight="1" x14ac:dyDescent="0.25">
      <c r="A42" s="54"/>
      <c r="C42" s="18"/>
      <c r="D42" s="65"/>
      <c r="E42" s="18"/>
      <c r="F42" s="18"/>
      <c r="G42" s="18"/>
      <c r="H42" s="43">
        <v>1</v>
      </c>
      <c r="I42" s="41" t="s">
        <v>96</v>
      </c>
      <c r="J42" s="18"/>
      <c r="K42" s="18"/>
      <c r="L42" s="41" t="s">
        <v>158</v>
      </c>
      <c r="M42" s="18"/>
      <c r="N42" s="18"/>
      <c r="Q42" s="54"/>
      <c r="R42" s="54"/>
      <c r="S42" s="94">
        <v>6</v>
      </c>
      <c r="T42" s="47" t="s">
        <v>67</v>
      </c>
      <c r="U42" s="47"/>
      <c r="V42" s="47"/>
      <c r="W42" s="47"/>
      <c r="X42" s="48">
        <v>3</v>
      </c>
      <c r="Y42" s="47" t="s">
        <v>307</v>
      </c>
      <c r="Z42" s="93">
        <v>4</v>
      </c>
      <c r="AA42" s="93">
        <v>0</v>
      </c>
      <c r="AB42" s="93">
        <v>5</v>
      </c>
      <c r="AC42" s="58">
        <f t="shared" si="21"/>
        <v>5</v>
      </c>
      <c r="AD42" s="93">
        <v>0</v>
      </c>
      <c r="AE42" s="27"/>
      <c r="AF42" s="94">
        <v>6.5</v>
      </c>
      <c r="AG42" s="47" t="s">
        <v>95</v>
      </c>
      <c r="AH42" s="47"/>
      <c r="AI42" s="47"/>
      <c r="AJ42" s="64"/>
      <c r="AK42" s="48">
        <v>14</v>
      </c>
      <c r="AL42" s="47" t="s">
        <v>17</v>
      </c>
      <c r="AM42" s="93">
        <v>5</v>
      </c>
      <c r="AN42" s="93">
        <v>0</v>
      </c>
      <c r="AO42" s="93">
        <v>3</v>
      </c>
      <c r="AP42" s="58">
        <f t="shared" si="23"/>
        <v>3</v>
      </c>
      <c r="AQ42" s="93">
        <v>0</v>
      </c>
      <c r="AR42" s="46"/>
    </row>
    <row r="43" spans="1:44" ht="15.95" customHeight="1" x14ac:dyDescent="0.25">
      <c r="A43" s="54"/>
      <c r="C43" s="18"/>
      <c r="D43" s="65"/>
      <c r="E43" s="18"/>
      <c r="F43" s="18"/>
      <c r="G43" s="18"/>
      <c r="H43" s="43">
        <v>2</v>
      </c>
      <c r="I43" s="41" t="s">
        <v>134</v>
      </c>
      <c r="L43" s="41" t="s">
        <v>111</v>
      </c>
      <c r="Q43" s="54"/>
      <c r="R43" s="54"/>
      <c r="S43" s="94">
        <v>8</v>
      </c>
      <c r="T43" s="47" t="s">
        <v>137</v>
      </c>
      <c r="U43" s="47"/>
      <c r="V43" s="47"/>
      <c r="W43" s="47"/>
      <c r="X43" s="48">
        <v>18</v>
      </c>
      <c r="Y43" s="47" t="s">
        <v>307</v>
      </c>
      <c r="Z43" s="93">
        <v>5</v>
      </c>
      <c r="AA43" s="93">
        <v>2</v>
      </c>
      <c r="AB43" s="93">
        <v>2</v>
      </c>
      <c r="AC43" s="58">
        <f t="shared" si="21"/>
        <v>4</v>
      </c>
      <c r="AD43" s="93">
        <v>2</v>
      </c>
      <c r="AE43" s="27"/>
      <c r="AF43" s="94">
        <v>8</v>
      </c>
      <c r="AG43" s="47" t="s">
        <v>45</v>
      </c>
      <c r="AH43" s="47"/>
      <c r="AI43" s="47"/>
      <c r="AJ43" s="64"/>
      <c r="AK43" s="48">
        <v>4</v>
      </c>
      <c r="AL43" s="47" t="s">
        <v>17</v>
      </c>
      <c r="AM43" s="93">
        <v>3</v>
      </c>
      <c r="AN43" s="93">
        <v>1</v>
      </c>
      <c r="AO43" s="93">
        <v>1</v>
      </c>
      <c r="AP43" s="58">
        <f t="shared" si="23"/>
        <v>2</v>
      </c>
      <c r="AQ43" s="93">
        <v>0</v>
      </c>
      <c r="AR43" s="46"/>
    </row>
    <row r="44" spans="1:44" ht="15.95" customHeight="1" x14ac:dyDescent="0.25">
      <c r="A44" s="54"/>
      <c r="C44" s="18"/>
      <c r="D44" s="65"/>
      <c r="E44" s="18"/>
      <c r="F44" s="18"/>
      <c r="G44" s="18"/>
      <c r="H44" s="18"/>
      <c r="Q44" s="54"/>
      <c r="R44" s="54"/>
      <c r="S44" s="94">
        <v>7.5</v>
      </c>
      <c r="T44" s="47" t="s">
        <v>38</v>
      </c>
      <c r="U44" s="47"/>
      <c r="V44" s="47"/>
      <c r="W44" s="47"/>
      <c r="X44" s="48">
        <v>13</v>
      </c>
      <c r="Y44" s="47" t="s">
        <v>307</v>
      </c>
      <c r="Z44" s="93">
        <v>5</v>
      </c>
      <c r="AA44" s="93">
        <v>0</v>
      </c>
      <c r="AB44" s="93">
        <v>4</v>
      </c>
      <c r="AC44" s="58">
        <f t="shared" si="21"/>
        <v>4</v>
      </c>
      <c r="AD44" s="93">
        <v>0</v>
      </c>
      <c r="AE44" s="27"/>
      <c r="AF44" s="94">
        <v>6.5</v>
      </c>
      <c r="AG44" s="47" t="s">
        <v>94</v>
      </c>
      <c r="AH44" s="47"/>
      <c r="AI44" s="47"/>
      <c r="AJ44" s="64"/>
      <c r="AK44" s="48">
        <v>5</v>
      </c>
      <c r="AL44" s="47" t="s">
        <v>17</v>
      </c>
      <c r="AM44" s="93">
        <v>4</v>
      </c>
      <c r="AN44" s="93">
        <v>0</v>
      </c>
      <c r="AO44" s="93">
        <v>2</v>
      </c>
      <c r="AP44" s="58">
        <f t="shared" si="23"/>
        <v>2</v>
      </c>
      <c r="AQ44" s="93">
        <v>0</v>
      </c>
      <c r="AR44" s="46"/>
    </row>
    <row r="45" spans="1:44" ht="15.95" customHeight="1" x14ac:dyDescent="0.25">
      <c r="A45" s="54"/>
      <c r="B45" s="26"/>
      <c r="C45" s="20" t="s">
        <v>182</v>
      </c>
      <c r="D45" s="65"/>
      <c r="E45" s="18"/>
      <c r="F45" s="42"/>
      <c r="G45" s="19">
        <v>1</v>
      </c>
      <c r="H45" s="43">
        <v>1</v>
      </c>
      <c r="I45" s="41" t="s">
        <v>143</v>
      </c>
      <c r="J45" s="18"/>
      <c r="K45" s="18"/>
      <c r="L45" s="41" t="s">
        <v>161</v>
      </c>
      <c r="M45" s="41"/>
      <c r="N45" s="41"/>
      <c r="O45" s="41"/>
      <c r="Q45" s="54"/>
      <c r="R45" s="54"/>
      <c r="S45" s="94">
        <v>7</v>
      </c>
      <c r="T45" s="47" t="s">
        <v>167</v>
      </c>
      <c r="U45" s="47"/>
      <c r="V45" s="47"/>
      <c r="W45" s="47"/>
      <c r="X45" s="48">
        <v>8</v>
      </c>
      <c r="Y45" s="47" t="s">
        <v>307</v>
      </c>
      <c r="Z45" s="93">
        <v>4</v>
      </c>
      <c r="AA45" s="93">
        <v>1</v>
      </c>
      <c r="AB45" s="93">
        <v>1</v>
      </c>
      <c r="AC45" s="58">
        <f t="shared" si="21"/>
        <v>2</v>
      </c>
      <c r="AD45" s="93">
        <v>0</v>
      </c>
      <c r="AE45" s="27"/>
      <c r="AF45" s="94">
        <v>7.5</v>
      </c>
      <c r="AG45" s="47" t="s">
        <v>89</v>
      </c>
      <c r="AH45" s="47"/>
      <c r="AI45" s="47"/>
      <c r="AJ45" s="64"/>
      <c r="AK45" s="48">
        <v>11</v>
      </c>
      <c r="AL45" s="47" t="s">
        <v>17</v>
      </c>
      <c r="AM45" s="93">
        <v>5</v>
      </c>
      <c r="AN45" s="93">
        <v>0</v>
      </c>
      <c r="AO45" s="93">
        <v>2</v>
      </c>
      <c r="AP45" s="58">
        <f t="shared" si="23"/>
        <v>2</v>
      </c>
      <c r="AQ45" s="93">
        <v>0</v>
      </c>
      <c r="AR45" s="46"/>
    </row>
    <row r="46" spans="1:44" ht="15.95" customHeight="1" x14ac:dyDescent="0.25">
      <c r="A46" s="54"/>
      <c r="B46" s="48" t="s">
        <v>36</v>
      </c>
      <c r="C46" s="41"/>
      <c r="D46" s="65" t="s">
        <v>190</v>
      </c>
      <c r="E46" s="41"/>
      <c r="F46" s="41"/>
      <c r="G46" s="19"/>
      <c r="H46" s="43"/>
      <c r="I46" s="41"/>
      <c r="J46" s="41"/>
      <c r="K46" s="41"/>
      <c r="L46" s="41"/>
      <c r="M46" s="41"/>
      <c r="N46" s="41"/>
      <c r="O46" s="41"/>
      <c r="P46" s="41"/>
      <c r="Q46" s="54"/>
      <c r="R46" s="54"/>
      <c r="S46" s="94">
        <v>6.5</v>
      </c>
      <c r="T46" s="47" t="s">
        <v>139</v>
      </c>
      <c r="U46" s="47"/>
      <c r="V46" s="47"/>
      <c r="W46" s="47"/>
      <c r="X46" s="48">
        <v>34</v>
      </c>
      <c r="Y46" s="47" t="s">
        <v>307</v>
      </c>
      <c r="Z46" s="93">
        <v>4</v>
      </c>
      <c r="AA46" s="93">
        <v>0</v>
      </c>
      <c r="AB46" s="93">
        <v>2</v>
      </c>
      <c r="AC46" s="58">
        <f t="shared" si="21"/>
        <v>2</v>
      </c>
      <c r="AD46" s="93">
        <v>0</v>
      </c>
      <c r="AE46" s="27"/>
      <c r="AF46" s="94">
        <v>7.5</v>
      </c>
      <c r="AG46" s="47" t="s">
        <v>153</v>
      </c>
      <c r="AH46" s="47"/>
      <c r="AI46" s="47"/>
      <c r="AJ46" s="64"/>
      <c r="AK46" s="48">
        <v>6</v>
      </c>
      <c r="AL46" s="47" t="s">
        <v>17</v>
      </c>
      <c r="AM46" s="93">
        <v>5</v>
      </c>
      <c r="AN46" s="93">
        <v>0</v>
      </c>
      <c r="AO46" s="93">
        <v>1</v>
      </c>
      <c r="AP46" s="58">
        <f t="shared" si="23"/>
        <v>1</v>
      </c>
      <c r="AQ46" s="93">
        <v>2</v>
      </c>
      <c r="AR46" s="46"/>
    </row>
    <row r="47" spans="1:44" ht="15.95" customHeight="1" x14ac:dyDescent="0.25">
      <c r="A47" s="54"/>
      <c r="B47" s="9"/>
      <c r="C47" s="10"/>
      <c r="D47" s="10"/>
      <c r="E47" s="10"/>
      <c r="F47" s="10"/>
      <c r="G47" s="11"/>
      <c r="H47" s="12"/>
      <c r="I47" s="10"/>
      <c r="J47" s="10"/>
      <c r="K47" s="12"/>
      <c r="L47" s="12"/>
      <c r="M47" s="12"/>
      <c r="N47" s="12"/>
      <c r="O47" s="12"/>
      <c r="P47" s="12"/>
      <c r="Q47" s="54"/>
      <c r="R47" s="54"/>
      <c r="S47" s="94">
        <v>7.5</v>
      </c>
      <c r="T47" s="47" t="s">
        <v>43</v>
      </c>
      <c r="U47" s="47"/>
      <c r="V47" s="47"/>
      <c r="W47" s="47"/>
      <c r="X47" s="48">
        <v>27</v>
      </c>
      <c r="Y47" s="47" t="s">
        <v>307</v>
      </c>
      <c r="Z47" s="93">
        <v>4</v>
      </c>
      <c r="AA47" s="93">
        <v>1</v>
      </c>
      <c r="AB47" s="93">
        <v>2</v>
      </c>
      <c r="AC47" s="58">
        <f t="shared" si="21"/>
        <v>3</v>
      </c>
      <c r="AD47" s="93">
        <v>0</v>
      </c>
      <c r="AE47" s="27"/>
      <c r="AF47" s="94">
        <v>7</v>
      </c>
      <c r="AG47" s="47" t="s">
        <v>138</v>
      </c>
      <c r="AH47" s="47"/>
      <c r="AI47" s="47"/>
      <c r="AJ47" s="64"/>
      <c r="AK47" s="48">
        <v>2</v>
      </c>
      <c r="AL47" s="47" t="s">
        <v>17</v>
      </c>
      <c r="AM47" s="93">
        <v>5</v>
      </c>
      <c r="AN47" s="93">
        <v>0</v>
      </c>
      <c r="AO47" s="93">
        <v>0</v>
      </c>
      <c r="AP47" s="58">
        <f t="shared" si="23"/>
        <v>0</v>
      </c>
      <c r="AQ47" s="93">
        <v>2</v>
      </c>
      <c r="AR47" s="46"/>
    </row>
    <row r="48" spans="1:44" ht="15.95" customHeight="1" x14ac:dyDescent="0.25">
      <c r="A48" s="54"/>
      <c r="B48" s="26"/>
      <c r="C48" s="26"/>
      <c r="D48" s="26"/>
      <c r="E48" s="47" t="s">
        <v>211</v>
      </c>
      <c r="F48" s="47"/>
      <c r="G48" s="49">
        <f>SUM(G14:G47)</f>
        <v>19</v>
      </c>
      <c r="H48" s="49"/>
      <c r="I48" s="36"/>
      <c r="J48" s="47" t="s">
        <v>101</v>
      </c>
      <c r="K48" s="36"/>
      <c r="L48" s="49">
        <f>COUNTA(C15:C47)-8</f>
        <v>6</v>
      </c>
      <c r="N48" s="47" t="s">
        <v>132</v>
      </c>
      <c r="O48" s="49">
        <v>12</v>
      </c>
      <c r="P48" s="26"/>
      <c r="Q48" s="54"/>
      <c r="R48" s="54"/>
      <c r="S48" s="94">
        <v>7.5</v>
      </c>
      <c r="T48" s="47" t="s">
        <v>59</v>
      </c>
      <c r="U48" s="47"/>
      <c r="V48" s="47"/>
      <c r="W48" s="47"/>
      <c r="X48" s="48">
        <v>4</v>
      </c>
      <c r="Y48" s="47" t="s">
        <v>307</v>
      </c>
      <c r="Z48" s="93">
        <v>3</v>
      </c>
      <c r="AA48" s="93">
        <v>0</v>
      </c>
      <c r="AB48" s="93">
        <v>0</v>
      </c>
      <c r="AC48" s="58">
        <f t="shared" si="21"/>
        <v>0</v>
      </c>
      <c r="AD48" s="93">
        <v>0</v>
      </c>
      <c r="AE48" s="27"/>
      <c r="AF48" s="94">
        <v>7</v>
      </c>
      <c r="AG48" s="47" t="s">
        <v>98</v>
      </c>
      <c r="AH48" s="47"/>
      <c r="AI48" s="47"/>
      <c r="AJ48" s="64"/>
      <c r="AK48" s="48">
        <v>15</v>
      </c>
      <c r="AL48" s="47" t="s">
        <v>17</v>
      </c>
      <c r="AM48" s="93">
        <v>5</v>
      </c>
      <c r="AN48" s="93">
        <v>0</v>
      </c>
      <c r="AO48" s="93">
        <v>0</v>
      </c>
      <c r="AP48" s="58">
        <f t="shared" si="23"/>
        <v>0</v>
      </c>
      <c r="AQ48" s="93">
        <v>0</v>
      </c>
      <c r="AR48" s="46"/>
    </row>
    <row r="49" spans="1:44" ht="15.95" customHeight="1" x14ac:dyDescent="0.25">
      <c r="A49" s="54"/>
      <c r="E49" s="47" t="s">
        <v>210</v>
      </c>
      <c r="F49" s="47"/>
      <c r="G49" s="49">
        <f>COUNTA(L15:L47)+COUNTIF(L15:L47,"*&amp;*")</f>
        <v>26</v>
      </c>
      <c r="Q49" s="54"/>
      <c r="R49" s="54"/>
      <c r="S49" s="94">
        <v>6</v>
      </c>
      <c r="T49" s="47" t="s">
        <v>63</v>
      </c>
      <c r="U49" s="47"/>
      <c r="V49" s="47"/>
      <c r="W49" s="47"/>
      <c r="X49" s="48">
        <v>5</v>
      </c>
      <c r="Y49" s="47" t="s">
        <v>307</v>
      </c>
      <c r="Z49" s="93">
        <v>4</v>
      </c>
      <c r="AA49" s="93">
        <v>0</v>
      </c>
      <c r="AB49" s="93">
        <v>0</v>
      </c>
      <c r="AC49" s="58">
        <f t="shared" si="21"/>
        <v>0</v>
      </c>
      <c r="AD49" s="93">
        <v>4</v>
      </c>
      <c r="AE49" s="27"/>
      <c r="AF49" s="94">
        <v>6.5</v>
      </c>
      <c r="AG49" s="47" t="s">
        <v>82</v>
      </c>
      <c r="AH49" s="47"/>
      <c r="AI49" s="47"/>
      <c r="AJ49" s="64"/>
      <c r="AK49" s="48">
        <v>3</v>
      </c>
      <c r="AL49" s="47" t="s">
        <v>17</v>
      </c>
      <c r="AM49" s="93">
        <v>4</v>
      </c>
      <c r="AN49" s="93">
        <v>0</v>
      </c>
      <c r="AO49" s="93">
        <v>0</v>
      </c>
      <c r="AP49" s="58">
        <f t="shared" si="23"/>
        <v>0</v>
      </c>
      <c r="AQ49" s="93">
        <v>0</v>
      </c>
      <c r="AR49" s="46"/>
    </row>
    <row r="50" spans="1:44" ht="15.95" customHeight="1" thickBot="1" x14ac:dyDescent="0.3">
      <c r="A50" s="54"/>
      <c r="Q50" s="54"/>
      <c r="R50" s="54"/>
      <c r="S50" s="33" t="s">
        <v>245</v>
      </c>
      <c r="T50" s="33"/>
      <c r="U50" s="33"/>
      <c r="V50" s="33"/>
      <c r="W50" s="33"/>
      <c r="X50" s="33"/>
      <c r="Y50" s="33"/>
      <c r="Z50" s="56">
        <f>SUM(Z39:Z49)</f>
        <v>49</v>
      </c>
      <c r="AA50" s="56">
        <f t="shared" ref="AA50:AD50" si="24">SUM(AA39:AA49)</f>
        <v>16</v>
      </c>
      <c r="AB50" s="56">
        <f>SUM(AB39:AB49)+SUMIF($Y$3:$Y$10,"Dive Shop",$AH$3:$AH$10)</f>
        <v>27</v>
      </c>
      <c r="AC50" s="56">
        <f>+AB50+AA50</f>
        <v>43</v>
      </c>
      <c r="AD50" s="56">
        <f t="shared" si="24"/>
        <v>8</v>
      </c>
      <c r="AE50" s="27"/>
      <c r="AF50" s="33" t="s">
        <v>246</v>
      </c>
      <c r="AG50" s="33"/>
      <c r="AH50" s="33"/>
      <c r="AI50" s="33"/>
      <c r="AJ50" s="33"/>
      <c r="AK50" s="33"/>
      <c r="AL50" s="33"/>
      <c r="AM50" s="56">
        <f>SUM(AM39:AM49)</f>
        <v>50</v>
      </c>
      <c r="AN50" s="56">
        <f t="shared" ref="AN50" si="25">SUM(AN39:AN49)</f>
        <v>11</v>
      </c>
      <c r="AO50" s="56">
        <f>SUM(AO39:AO49)+SUMIF($Y$3:$Y$10,"Bruins",$AH$3:$AH$10)</f>
        <v>18</v>
      </c>
      <c r="AP50" s="56">
        <f>+AO50+AN50</f>
        <v>29</v>
      </c>
      <c r="AQ50" s="56">
        <f t="shared" ref="AQ50" si="26">SUM(AQ39:AQ49)</f>
        <v>4</v>
      </c>
      <c r="AR50" s="46"/>
    </row>
    <row r="51" spans="1:44" ht="15.95" customHeight="1" x14ac:dyDescent="0.25">
      <c r="A51" s="54"/>
      <c r="B51" s="20" t="s">
        <v>156</v>
      </c>
      <c r="C51" s="20"/>
      <c r="N51" s="20"/>
      <c r="O51" s="20"/>
      <c r="Q51" s="54"/>
      <c r="R51" s="54"/>
      <c r="S51" s="35" t="s">
        <v>21</v>
      </c>
      <c r="T51" s="35"/>
      <c r="U51" s="35"/>
      <c r="V51" s="35"/>
      <c r="W51" s="35"/>
      <c r="X51" s="32" t="s">
        <v>88</v>
      </c>
      <c r="Z51" s="31">
        <v>3</v>
      </c>
      <c r="AA51" s="31">
        <v>0</v>
      </c>
      <c r="AB51" s="31">
        <v>0</v>
      </c>
      <c r="AC51" s="68">
        <f t="shared" ref="AC51:AC61" si="27">+AA51+AB51</f>
        <v>0</v>
      </c>
      <c r="AD51" s="31">
        <v>2</v>
      </c>
      <c r="AE51" s="27"/>
      <c r="AF51" s="35" t="s">
        <v>23</v>
      </c>
      <c r="AG51" s="35"/>
      <c r="AH51" s="35"/>
      <c r="AI51" s="35"/>
      <c r="AJ51" s="35"/>
      <c r="AK51" s="32" t="s">
        <v>70</v>
      </c>
      <c r="AM51" s="31">
        <v>1</v>
      </c>
      <c r="AN51" s="31">
        <v>0</v>
      </c>
      <c r="AO51" s="31">
        <v>2</v>
      </c>
      <c r="AP51" s="68">
        <f t="shared" ref="AP51" si="28">+AN51+AO51</f>
        <v>2</v>
      </c>
      <c r="AQ51" s="31">
        <v>0</v>
      </c>
      <c r="AR51" s="46"/>
    </row>
    <row r="52" spans="1:44" ht="15.95" customHeight="1" x14ac:dyDescent="0.25">
      <c r="A52" s="54"/>
      <c r="B52" s="18"/>
      <c r="Q52" s="54"/>
      <c r="R52" s="54"/>
      <c r="S52" s="94">
        <v>8</v>
      </c>
      <c r="T52" s="47" t="s">
        <v>55</v>
      </c>
      <c r="U52" s="47"/>
      <c r="V52" s="47"/>
      <c r="W52" s="47"/>
      <c r="X52" s="48">
        <v>11</v>
      </c>
      <c r="Y52" s="41" t="s">
        <v>21</v>
      </c>
      <c r="Z52" s="93">
        <v>5</v>
      </c>
      <c r="AA52" s="93">
        <v>2</v>
      </c>
      <c r="AB52" s="93">
        <v>0</v>
      </c>
      <c r="AC52" s="58">
        <f t="shared" si="27"/>
        <v>2</v>
      </c>
      <c r="AD52" s="93">
        <v>2</v>
      </c>
      <c r="AE52" s="27"/>
      <c r="AF52" s="94">
        <v>9.5</v>
      </c>
      <c r="AG52" s="47" t="s">
        <v>91</v>
      </c>
      <c r="AH52" s="47"/>
      <c r="AI52" s="47"/>
      <c r="AJ52" s="64"/>
      <c r="AK52" s="48">
        <v>14</v>
      </c>
      <c r="AL52" s="47" t="s">
        <v>309</v>
      </c>
      <c r="AM52" s="93">
        <v>5</v>
      </c>
      <c r="AN52" s="93">
        <v>7</v>
      </c>
      <c r="AO52" s="93">
        <v>1</v>
      </c>
      <c r="AP52" s="58">
        <f t="shared" ref="AP52:AP61" si="29">+AN52+AO52</f>
        <v>8</v>
      </c>
      <c r="AQ52" s="93">
        <v>0</v>
      </c>
      <c r="AR52" s="46"/>
    </row>
    <row r="53" spans="1:44" ht="15.95" customHeight="1" x14ac:dyDescent="0.25">
      <c r="A53" s="54"/>
      <c r="B53" s="18"/>
      <c r="C53" s="20" t="s">
        <v>105</v>
      </c>
      <c r="H53" s="20" t="s">
        <v>120</v>
      </c>
      <c r="M53" s="20" t="s">
        <v>121</v>
      </c>
      <c r="O53" s="18"/>
      <c r="Q53" s="54"/>
      <c r="R53" s="54"/>
      <c r="S53" s="94">
        <v>8.5</v>
      </c>
      <c r="T53" s="47" t="s">
        <v>135</v>
      </c>
      <c r="U53" s="47"/>
      <c r="V53" s="47"/>
      <c r="W53" s="47"/>
      <c r="X53" s="48">
        <v>9</v>
      </c>
      <c r="Y53" s="41" t="s">
        <v>21</v>
      </c>
      <c r="Z53" s="93">
        <v>5</v>
      </c>
      <c r="AA53" s="93">
        <v>1</v>
      </c>
      <c r="AB53" s="93">
        <v>1</v>
      </c>
      <c r="AC53" s="58">
        <f t="shared" si="27"/>
        <v>2</v>
      </c>
      <c r="AD53" s="93">
        <v>0</v>
      </c>
      <c r="AE53" s="27"/>
      <c r="AF53" s="94">
        <v>8.5</v>
      </c>
      <c r="AG53" s="47" t="s">
        <v>112</v>
      </c>
      <c r="AH53" s="47"/>
      <c r="AI53" s="47"/>
      <c r="AJ53" s="64"/>
      <c r="AK53" s="48">
        <v>20</v>
      </c>
      <c r="AL53" s="47" t="s">
        <v>309</v>
      </c>
      <c r="AM53" s="93">
        <v>5</v>
      </c>
      <c r="AN53" s="93">
        <v>3</v>
      </c>
      <c r="AO53" s="93">
        <v>2</v>
      </c>
      <c r="AP53" s="58">
        <f t="shared" si="29"/>
        <v>5</v>
      </c>
      <c r="AQ53" s="93">
        <v>2</v>
      </c>
      <c r="AR53" s="46"/>
    </row>
    <row r="54" spans="1:44" ht="15.95" customHeight="1" x14ac:dyDescent="0.25">
      <c r="A54" s="54"/>
      <c r="C54" s="41" t="s">
        <v>339</v>
      </c>
      <c r="H54" s="41" t="s">
        <v>338</v>
      </c>
      <c r="I54" s="41"/>
      <c r="J54" s="41"/>
      <c r="K54" s="41"/>
      <c r="L54" s="41"/>
      <c r="M54" s="41" t="s">
        <v>190</v>
      </c>
      <c r="N54" s="41"/>
      <c r="O54" s="41"/>
      <c r="Q54" s="54"/>
      <c r="R54" s="54"/>
      <c r="S54" s="94">
        <v>7.5</v>
      </c>
      <c r="T54" s="47" t="s">
        <v>113</v>
      </c>
      <c r="U54" s="47"/>
      <c r="V54" s="47"/>
      <c r="W54" s="47"/>
      <c r="X54" s="48">
        <v>22</v>
      </c>
      <c r="Y54" s="41" t="s">
        <v>21</v>
      </c>
      <c r="Z54" s="93">
        <v>5</v>
      </c>
      <c r="AA54" s="93">
        <v>1</v>
      </c>
      <c r="AB54" s="93">
        <v>1</v>
      </c>
      <c r="AC54" s="58">
        <f t="shared" si="27"/>
        <v>2</v>
      </c>
      <c r="AD54" s="93">
        <v>0</v>
      </c>
      <c r="AE54" s="27"/>
      <c r="AF54" s="94">
        <v>6.5</v>
      </c>
      <c r="AG54" s="47" t="s">
        <v>44</v>
      </c>
      <c r="AH54" s="47"/>
      <c r="AI54" s="47"/>
      <c r="AJ54" s="64"/>
      <c r="AK54" s="48">
        <v>28</v>
      </c>
      <c r="AL54" s="47" t="s">
        <v>309</v>
      </c>
      <c r="AM54" s="93">
        <v>5</v>
      </c>
      <c r="AN54" s="93">
        <v>2</v>
      </c>
      <c r="AO54" s="93">
        <v>2</v>
      </c>
      <c r="AP54" s="58">
        <f t="shared" si="29"/>
        <v>4</v>
      </c>
      <c r="AQ54" s="93">
        <v>0</v>
      </c>
      <c r="AR54" s="46"/>
    </row>
    <row r="55" spans="1:44" ht="15.95" customHeight="1" x14ac:dyDescent="0.25">
      <c r="A55" s="54"/>
      <c r="H55" s="41" t="s">
        <v>337</v>
      </c>
      <c r="I55" s="41"/>
      <c r="J55" s="41"/>
      <c r="K55" s="41"/>
      <c r="L55" s="41"/>
      <c r="M55" s="41"/>
      <c r="N55" s="41"/>
      <c r="O55" s="41"/>
      <c r="P55" s="41"/>
      <c r="Q55" s="54"/>
      <c r="R55" s="54"/>
      <c r="S55" s="94">
        <v>7</v>
      </c>
      <c r="T55" s="47" t="s">
        <v>41</v>
      </c>
      <c r="U55" s="47"/>
      <c r="V55" s="47"/>
      <c r="W55" s="47"/>
      <c r="X55" s="48">
        <v>2</v>
      </c>
      <c r="Y55" s="41" t="s">
        <v>21</v>
      </c>
      <c r="Z55" s="93">
        <v>5</v>
      </c>
      <c r="AA55" s="93">
        <v>0</v>
      </c>
      <c r="AB55" s="93">
        <v>2</v>
      </c>
      <c r="AC55" s="58">
        <f t="shared" si="27"/>
        <v>2</v>
      </c>
      <c r="AD55" s="93">
        <v>0</v>
      </c>
      <c r="AE55" s="27"/>
      <c r="AF55" s="94">
        <v>7.5</v>
      </c>
      <c r="AG55" s="47" t="s">
        <v>78</v>
      </c>
      <c r="AH55" s="47"/>
      <c r="AI55" s="47"/>
      <c r="AJ55" s="64"/>
      <c r="AK55" s="48">
        <v>72</v>
      </c>
      <c r="AL55" s="47" t="s">
        <v>309</v>
      </c>
      <c r="AM55" s="93">
        <v>5</v>
      </c>
      <c r="AN55" s="93">
        <v>1</v>
      </c>
      <c r="AO55" s="93">
        <v>2</v>
      </c>
      <c r="AP55" s="58">
        <f t="shared" si="29"/>
        <v>3</v>
      </c>
      <c r="AQ55" s="93">
        <v>0</v>
      </c>
      <c r="AR55" s="46"/>
    </row>
    <row r="56" spans="1:44" ht="15.95" customHeight="1" x14ac:dyDescent="0.25">
      <c r="A56" s="54"/>
      <c r="M56" s="41"/>
      <c r="O56" s="41"/>
      <c r="P56" s="41"/>
      <c r="Q56" s="54"/>
      <c r="R56" s="54"/>
      <c r="S56" s="94">
        <v>8.5</v>
      </c>
      <c r="T56" s="47" t="s">
        <v>39</v>
      </c>
      <c r="U56" s="47"/>
      <c r="V56" s="47"/>
      <c r="W56" s="47"/>
      <c r="X56" s="48">
        <v>4</v>
      </c>
      <c r="Y56" s="41" t="s">
        <v>21</v>
      </c>
      <c r="Z56" s="93">
        <v>5</v>
      </c>
      <c r="AA56" s="93">
        <v>1</v>
      </c>
      <c r="AB56" s="93">
        <v>0</v>
      </c>
      <c r="AC56" s="58">
        <f t="shared" si="27"/>
        <v>1</v>
      </c>
      <c r="AD56" s="93">
        <v>0</v>
      </c>
      <c r="AE56" s="27"/>
      <c r="AF56" s="94">
        <v>8</v>
      </c>
      <c r="AG56" s="47" t="s">
        <v>154</v>
      </c>
      <c r="AH56" s="47"/>
      <c r="AI56" s="47"/>
      <c r="AJ56" s="64"/>
      <c r="AK56" s="48">
        <v>9</v>
      </c>
      <c r="AL56" s="47" t="s">
        <v>309</v>
      </c>
      <c r="AM56" s="93">
        <v>5</v>
      </c>
      <c r="AN56" s="93">
        <v>0</v>
      </c>
      <c r="AO56" s="93">
        <v>3</v>
      </c>
      <c r="AP56" s="58">
        <f t="shared" si="29"/>
        <v>3</v>
      </c>
      <c r="AQ56" s="93">
        <v>0</v>
      </c>
      <c r="AR56" s="46"/>
    </row>
    <row r="57" spans="1:44" ht="15.95" customHeight="1" x14ac:dyDescent="0.25">
      <c r="A57" s="54"/>
      <c r="N57" s="41"/>
      <c r="O57" s="41"/>
      <c r="P57" s="41"/>
      <c r="Q57" s="54"/>
      <c r="R57" s="54"/>
      <c r="S57" s="94">
        <v>6</v>
      </c>
      <c r="T57" s="47" t="s">
        <v>80</v>
      </c>
      <c r="U57" s="47"/>
      <c r="V57" s="47"/>
      <c r="W57" s="47"/>
      <c r="X57" s="48">
        <v>33</v>
      </c>
      <c r="Y57" s="41" t="s">
        <v>21</v>
      </c>
      <c r="Z57" s="93">
        <v>3</v>
      </c>
      <c r="AA57" s="93">
        <v>0</v>
      </c>
      <c r="AB57" s="93">
        <v>1</v>
      </c>
      <c r="AC57" s="58">
        <f t="shared" si="27"/>
        <v>1</v>
      </c>
      <c r="AD57" s="93">
        <v>0</v>
      </c>
      <c r="AE57" s="27"/>
      <c r="AF57" s="94">
        <v>8</v>
      </c>
      <c r="AG57" s="47" t="s">
        <v>162</v>
      </c>
      <c r="AH57" s="47"/>
      <c r="AI57" s="47"/>
      <c r="AJ57" s="64"/>
      <c r="AK57" s="48">
        <v>16</v>
      </c>
      <c r="AL57" s="47" t="s">
        <v>309</v>
      </c>
      <c r="AM57" s="93">
        <v>5</v>
      </c>
      <c r="AN57" s="93">
        <v>0</v>
      </c>
      <c r="AO57" s="93">
        <v>3</v>
      </c>
      <c r="AP57" s="58">
        <f t="shared" si="29"/>
        <v>3</v>
      </c>
      <c r="AQ57" s="93">
        <v>2</v>
      </c>
      <c r="AR57" s="46"/>
    </row>
    <row r="58" spans="1:44" ht="15.95" customHeight="1" x14ac:dyDescent="0.25">
      <c r="A58" s="54"/>
      <c r="Q58" s="46"/>
      <c r="R58" s="46"/>
      <c r="S58" s="94">
        <v>7.5</v>
      </c>
      <c r="T58" s="47" t="s">
        <v>142</v>
      </c>
      <c r="U58" s="47"/>
      <c r="V58" s="47"/>
      <c r="W58" s="47"/>
      <c r="X58" s="48">
        <v>7</v>
      </c>
      <c r="Y58" s="65" t="s">
        <v>21</v>
      </c>
      <c r="Z58" s="93">
        <v>5</v>
      </c>
      <c r="AA58" s="93">
        <v>0</v>
      </c>
      <c r="AB58" s="93">
        <v>1</v>
      </c>
      <c r="AC58" s="58">
        <f t="shared" si="27"/>
        <v>1</v>
      </c>
      <c r="AD58" s="93">
        <v>0</v>
      </c>
      <c r="AE58" s="27"/>
      <c r="AF58" s="94">
        <v>6</v>
      </c>
      <c r="AG58" s="47" t="s">
        <v>84</v>
      </c>
      <c r="AH58" s="47"/>
      <c r="AI58" s="47"/>
      <c r="AJ58" s="64"/>
      <c r="AK58" s="48">
        <v>15</v>
      </c>
      <c r="AL58" s="47" t="s">
        <v>309</v>
      </c>
      <c r="AM58" s="93">
        <v>4</v>
      </c>
      <c r="AN58" s="93">
        <v>1</v>
      </c>
      <c r="AO58" s="93">
        <v>1</v>
      </c>
      <c r="AP58" s="58">
        <f t="shared" si="29"/>
        <v>2</v>
      </c>
      <c r="AQ58" s="93">
        <v>0</v>
      </c>
      <c r="AR58" s="46"/>
    </row>
    <row r="59" spans="1:44" ht="15.95" customHeight="1" x14ac:dyDescent="0.25">
      <c r="A59" s="46"/>
      <c r="Q59" s="54"/>
      <c r="R59" s="54"/>
      <c r="S59" s="94">
        <v>7.5</v>
      </c>
      <c r="T59" s="47" t="s">
        <v>92</v>
      </c>
      <c r="U59" s="47"/>
      <c r="V59" s="47"/>
      <c r="W59" s="47"/>
      <c r="X59" s="48">
        <v>25</v>
      </c>
      <c r="Y59" s="41" t="s">
        <v>21</v>
      </c>
      <c r="Z59" s="93">
        <v>3</v>
      </c>
      <c r="AA59" s="93">
        <v>0</v>
      </c>
      <c r="AB59" s="93">
        <v>0</v>
      </c>
      <c r="AC59" s="58">
        <f t="shared" si="27"/>
        <v>0</v>
      </c>
      <c r="AD59" s="93">
        <v>0</v>
      </c>
      <c r="AE59" s="27"/>
      <c r="AF59" s="94">
        <v>7</v>
      </c>
      <c r="AG59" s="47" t="s">
        <v>61</v>
      </c>
      <c r="AH59" s="47"/>
      <c r="AI59" s="47"/>
      <c r="AJ59" s="64"/>
      <c r="AK59" s="48">
        <v>7</v>
      </c>
      <c r="AL59" s="47" t="s">
        <v>309</v>
      </c>
      <c r="AM59" s="93">
        <v>4</v>
      </c>
      <c r="AN59" s="93">
        <v>0</v>
      </c>
      <c r="AO59" s="93">
        <v>2</v>
      </c>
      <c r="AP59" s="58">
        <f t="shared" si="29"/>
        <v>2</v>
      </c>
      <c r="AQ59" s="93">
        <v>2</v>
      </c>
      <c r="AR59" s="46"/>
    </row>
    <row r="60" spans="1:44" ht="15.95" customHeight="1" x14ac:dyDescent="0.25">
      <c r="A60" s="54"/>
      <c r="Q60" s="46"/>
      <c r="R60" s="46"/>
      <c r="S60" s="94">
        <v>6</v>
      </c>
      <c r="T60" s="47" t="s">
        <v>97</v>
      </c>
      <c r="U60" s="47"/>
      <c r="V60" s="47"/>
      <c r="W60" s="47"/>
      <c r="X60" s="48">
        <v>24</v>
      </c>
      <c r="Y60" s="41" t="s">
        <v>21</v>
      </c>
      <c r="Z60" s="93">
        <v>5</v>
      </c>
      <c r="AA60" s="93">
        <v>0</v>
      </c>
      <c r="AB60" s="93">
        <v>0</v>
      </c>
      <c r="AC60" s="58">
        <f t="shared" si="27"/>
        <v>0</v>
      </c>
      <c r="AD60" s="93">
        <v>0</v>
      </c>
      <c r="AE60" s="27"/>
      <c r="AF60" s="94">
        <v>6.5</v>
      </c>
      <c r="AG60" s="47" t="s">
        <v>83</v>
      </c>
      <c r="AH60" s="47"/>
      <c r="AI60" s="47"/>
      <c r="AJ60" s="64"/>
      <c r="AK60" s="48">
        <v>8</v>
      </c>
      <c r="AL60" s="47" t="s">
        <v>309</v>
      </c>
      <c r="AM60" s="93">
        <v>5</v>
      </c>
      <c r="AN60" s="93">
        <v>0</v>
      </c>
      <c r="AO60" s="93">
        <v>1</v>
      </c>
      <c r="AP60" s="58">
        <f t="shared" si="29"/>
        <v>1</v>
      </c>
      <c r="AQ60" s="93">
        <v>0</v>
      </c>
      <c r="AR60" s="46"/>
    </row>
    <row r="61" spans="1:44" ht="15.95" customHeight="1" x14ac:dyDescent="0.25">
      <c r="A61" s="46"/>
      <c r="Q61" s="54"/>
      <c r="R61" s="54"/>
      <c r="S61" s="94">
        <v>6.5</v>
      </c>
      <c r="T61" s="47" t="s">
        <v>148</v>
      </c>
      <c r="U61" s="47"/>
      <c r="V61" s="47"/>
      <c r="W61" s="47"/>
      <c r="X61" s="48">
        <v>44</v>
      </c>
      <c r="Y61" s="41" t="s">
        <v>21</v>
      </c>
      <c r="Z61" s="93">
        <v>5</v>
      </c>
      <c r="AA61" s="93">
        <v>0</v>
      </c>
      <c r="AB61" s="93">
        <v>0</v>
      </c>
      <c r="AC61" s="58">
        <f t="shared" si="27"/>
        <v>0</v>
      </c>
      <c r="AD61" s="93">
        <v>2</v>
      </c>
      <c r="AE61" s="27"/>
      <c r="AF61" s="94">
        <v>7</v>
      </c>
      <c r="AG61" s="47" t="s">
        <v>79</v>
      </c>
      <c r="AH61" s="47"/>
      <c r="AI61" s="47"/>
      <c r="AJ61" s="64"/>
      <c r="AK61" s="48">
        <v>24</v>
      </c>
      <c r="AL61" s="47" t="s">
        <v>309</v>
      </c>
      <c r="AM61" s="93">
        <v>5</v>
      </c>
      <c r="AN61" s="93">
        <v>0</v>
      </c>
      <c r="AO61" s="93">
        <v>1</v>
      </c>
      <c r="AP61" s="58">
        <f t="shared" si="29"/>
        <v>1</v>
      </c>
      <c r="AQ61" s="93">
        <v>0</v>
      </c>
      <c r="AR61" s="46"/>
    </row>
    <row r="62" spans="1:44" ht="15.95" customHeight="1" thickBot="1" x14ac:dyDescent="0.3">
      <c r="A62" s="54"/>
      <c r="Q62" s="46"/>
      <c r="R62" s="46"/>
      <c r="S62" s="33" t="s">
        <v>103</v>
      </c>
      <c r="T62" s="33"/>
      <c r="U62" s="33"/>
      <c r="V62" s="33"/>
      <c r="W62" s="33"/>
      <c r="X62" s="33"/>
      <c r="Y62" s="33"/>
      <c r="Z62" s="56">
        <f>SUM(Z51:Z61)</f>
        <v>49</v>
      </c>
      <c r="AA62" s="56">
        <f t="shared" ref="AA62:AD62" si="30">SUM(AA51:AA61)</f>
        <v>5</v>
      </c>
      <c r="AB62" s="56">
        <f>SUM(AB51:AB61)+SUMIF($Y$3:$Y$10,"Eriton",$AH$3:$AH$10)</f>
        <v>6</v>
      </c>
      <c r="AC62" s="56">
        <f>+AB62+AA62</f>
        <v>11</v>
      </c>
      <c r="AD62" s="56">
        <f t="shared" si="30"/>
        <v>6</v>
      </c>
      <c r="AE62" s="27"/>
      <c r="AF62" s="33" t="s">
        <v>85</v>
      </c>
      <c r="AG62" s="33"/>
      <c r="AH62" s="33"/>
      <c r="AI62" s="33"/>
      <c r="AJ62" s="33"/>
      <c r="AK62" s="33"/>
      <c r="AL62" s="33"/>
      <c r="AM62" s="56">
        <f>SUM(AM51:AM61)</f>
        <v>49</v>
      </c>
      <c r="AN62" s="56">
        <f t="shared" ref="AN62:AQ62" si="31">SUM(AN51:AN61)</f>
        <v>14</v>
      </c>
      <c r="AO62" s="56">
        <f>SUM(AO51:AO61)+SUMIF($Y$3:$Y$10,"Direct Staff",$AH$3:$AH$10)</f>
        <v>20</v>
      </c>
      <c r="AP62" s="56">
        <f>+AO62+AN62</f>
        <v>34</v>
      </c>
      <c r="AQ62" s="56">
        <f t="shared" si="31"/>
        <v>6</v>
      </c>
      <c r="AR62" s="46"/>
    </row>
    <row r="63" spans="1:44" ht="15.95" customHeight="1" thickBot="1" x14ac:dyDescent="0.3">
      <c r="A63" s="46"/>
      <c r="Q63" s="46"/>
      <c r="R63" s="46"/>
      <c r="S63" s="42"/>
      <c r="T63" s="42"/>
      <c r="U63" s="42"/>
      <c r="V63" s="42"/>
      <c r="W63" s="42"/>
      <c r="X63" s="42"/>
      <c r="Y63" s="42"/>
      <c r="Z63" s="123">
        <f>Z26+Z38+Z50+Z62</f>
        <v>198</v>
      </c>
      <c r="AA63" s="123">
        <f>AA26+AA38+AA50+AA62</f>
        <v>46</v>
      </c>
      <c r="AB63" s="123">
        <f>AB26+AB38+AB50+AB62</f>
        <v>66</v>
      </c>
      <c r="AC63" s="123">
        <f>AC26+AC38+AC50+AC62</f>
        <v>112</v>
      </c>
      <c r="AD63" s="123">
        <f>AD26+AD38+AD50+AD62</f>
        <v>16</v>
      </c>
      <c r="AE63" s="42"/>
      <c r="AF63" s="42"/>
      <c r="AG63" s="42"/>
      <c r="AH63" s="42"/>
      <c r="AI63" s="42"/>
      <c r="AJ63" s="41"/>
      <c r="AK63" s="41"/>
      <c r="AL63" s="42"/>
      <c r="AM63" s="123">
        <f>AM26+AM38+AM50+AM62</f>
        <v>199</v>
      </c>
      <c r="AN63" s="123">
        <f>AN26+AN38+AN50+AN62</f>
        <v>61</v>
      </c>
      <c r="AO63" s="123">
        <f>AO26+AO38+AO50+AO62</f>
        <v>91</v>
      </c>
      <c r="AP63" s="123">
        <f>AP26+AP38+AP50+AP62</f>
        <v>152</v>
      </c>
      <c r="AQ63" s="123">
        <f>AQ26+AQ38+AQ50+AQ62</f>
        <v>22</v>
      </c>
      <c r="AR63" s="46"/>
    </row>
    <row r="64" spans="1:44" ht="15.95" customHeight="1" thickTop="1" x14ac:dyDescent="0.25">
      <c r="A64" s="46"/>
      <c r="Q64" s="46"/>
      <c r="R64" s="4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38" t="s">
        <v>122</v>
      </c>
      <c r="AG64" s="37"/>
      <c r="AH64" s="37"/>
      <c r="AI64" s="37"/>
      <c r="AJ64" s="38"/>
      <c r="AK64" s="38"/>
      <c r="AL64" s="26"/>
      <c r="AM64" s="87">
        <f>Z63+AM63</f>
        <v>397</v>
      </c>
      <c r="AN64" s="48">
        <f>AA63+AN63</f>
        <v>107</v>
      </c>
      <c r="AO64" s="48">
        <f>AB63+AO63</f>
        <v>157</v>
      </c>
      <c r="AP64" s="87">
        <f>AC63+AP63</f>
        <v>264</v>
      </c>
      <c r="AQ64" s="48">
        <f>AD63+AQ63</f>
        <v>38</v>
      </c>
      <c r="AR64" s="46"/>
    </row>
    <row r="65" spans="1:44" ht="15.95" customHeight="1" x14ac:dyDescent="0.25">
      <c r="A65" s="46"/>
      <c r="Q65" s="45"/>
      <c r="R65" s="45"/>
      <c r="AR65" s="13"/>
    </row>
    <row r="66" spans="1:44" ht="15.95" customHeight="1" x14ac:dyDescent="0.25">
      <c r="A66" s="46"/>
      <c r="Q66" s="45"/>
      <c r="R66" s="45"/>
      <c r="AR66" s="13"/>
    </row>
    <row r="67" spans="1:44" ht="15.95" customHeight="1" x14ac:dyDescent="0.25">
      <c r="A67" s="45"/>
      <c r="C67" s="41"/>
      <c r="D67" s="41"/>
      <c r="K67" s="41"/>
      <c r="L67" s="41"/>
      <c r="M67" s="41"/>
      <c r="N67" s="41"/>
      <c r="O67" s="41"/>
      <c r="Q67" s="45"/>
      <c r="R67" s="45"/>
      <c r="U67" s="69" t="str">
        <f>"Week "&amp;TEXT(C2+1,"##")</f>
        <v>Week 6</v>
      </c>
      <c r="V67" s="69"/>
      <c r="W67" s="69"/>
      <c r="X67" s="444">
        <f>7+E14</f>
        <v>44123</v>
      </c>
      <c r="Y67" s="444"/>
      <c r="Z67" s="444"/>
      <c r="AA67" s="18"/>
      <c r="AB67" s="80"/>
      <c r="AC67" s="81"/>
      <c r="AD67" s="61"/>
      <c r="AE67" s="61"/>
      <c r="AF67" s="18"/>
      <c r="AG67" s="18"/>
      <c r="AH67" s="69" t="str">
        <f>"Week "&amp;TEXT(C2+2,"##")</f>
        <v>Week 7</v>
      </c>
      <c r="AI67" s="69"/>
      <c r="AJ67" s="69"/>
      <c r="AK67" s="444">
        <f>+X67+7</f>
        <v>44130</v>
      </c>
      <c r="AL67" s="444"/>
      <c r="AM67" s="444"/>
      <c r="AN67" s="114" t="s">
        <v>319</v>
      </c>
      <c r="AO67" s="115"/>
      <c r="AP67" s="115"/>
      <c r="AQ67" s="116"/>
      <c r="AR67" s="13"/>
    </row>
    <row r="68" spans="1:44" ht="15.95" customHeight="1" thickBot="1" x14ac:dyDescent="0.3">
      <c r="A68" s="45"/>
      <c r="C68" s="41"/>
      <c r="D68" s="41"/>
      <c r="K68" s="41"/>
      <c r="L68" s="41"/>
      <c r="M68" s="41"/>
      <c r="N68" s="41"/>
      <c r="O68" s="41"/>
      <c r="Q68" s="45"/>
      <c r="R68" s="45"/>
      <c r="U68" s="445" t="s">
        <v>106</v>
      </c>
      <c r="V68" s="445"/>
      <c r="W68" s="103"/>
      <c r="X68" s="103"/>
      <c r="Y68" s="103" t="s">
        <v>107</v>
      </c>
      <c r="Z68" s="103"/>
      <c r="AA68" s="103" t="s">
        <v>108</v>
      </c>
      <c r="AB68" s="103"/>
      <c r="AC68" s="47"/>
      <c r="AD68" s="36"/>
      <c r="AE68" s="36"/>
      <c r="AH68" s="445" t="s">
        <v>106</v>
      </c>
      <c r="AI68" s="445"/>
      <c r="AJ68" s="103"/>
      <c r="AK68" s="103"/>
      <c r="AL68" s="103" t="s">
        <v>107</v>
      </c>
      <c r="AM68" s="103"/>
      <c r="AN68" s="103" t="s">
        <v>108</v>
      </c>
      <c r="AO68" s="103"/>
      <c r="AP68" s="47"/>
      <c r="AQ68" s="36"/>
      <c r="AR68" s="13"/>
    </row>
    <row r="69" spans="1:44" ht="15.95" customHeight="1" x14ac:dyDescent="0.25">
      <c r="A69" s="4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Q69" s="45"/>
      <c r="R69" s="45"/>
      <c r="U69" s="443">
        <v>0.38541666666666669</v>
      </c>
      <c r="V69" s="443"/>
      <c r="W69" s="102"/>
      <c r="X69" s="102"/>
      <c r="Y69" s="49" t="s">
        <v>109</v>
      </c>
      <c r="Z69" s="442" t="s">
        <v>272</v>
      </c>
      <c r="AA69" s="442"/>
      <c r="AB69" s="442"/>
      <c r="AC69" s="39"/>
      <c r="AE69" s="36"/>
      <c r="AH69" s="443">
        <v>0.38541666666666669</v>
      </c>
      <c r="AI69" s="443"/>
      <c r="AJ69" s="102"/>
      <c r="AK69" s="102"/>
      <c r="AL69" s="49" t="s">
        <v>109</v>
      </c>
      <c r="AM69" s="442" t="s">
        <v>315</v>
      </c>
      <c r="AN69" s="442"/>
      <c r="AO69" s="442"/>
      <c r="AP69" s="39"/>
      <c r="AR69" s="13"/>
    </row>
    <row r="70" spans="1:44" ht="15.95" customHeight="1" x14ac:dyDescent="0.25">
      <c r="A70" s="45"/>
      <c r="Q70" s="45"/>
      <c r="R70" s="45"/>
      <c r="U70" s="443">
        <v>0.38541666666666669</v>
      </c>
      <c r="V70" s="443"/>
      <c r="W70" s="102"/>
      <c r="X70" s="102"/>
      <c r="Y70" s="49" t="s">
        <v>110</v>
      </c>
      <c r="Z70" s="442" t="s">
        <v>273</v>
      </c>
      <c r="AA70" s="442"/>
      <c r="AB70" s="442"/>
      <c r="AC70" s="39"/>
      <c r="AE70" s="36"/>
      <c r="AH70" s="443">
        <v>0.38541666666666669</v>
      </c>
      <c r="AI70" s="443"/>
      <c r="AJ70" s="102"/>
      <c r="AK70" s="102"/>
      <c r="AL70" s="49" t="s">
        <v>110</v>
      </c>
      <c r="AM70" s="442" t="s">
        <v>316</v>
      </c>
      <c r="AN70" s="442"/>
      <c r="AO70" s="442"/>
      <c r="AP70" s="39"/>
      <c r="AR70" s="13"/>
    </row>
    <row r="71" spans="1:44" ht="15.95" customHeight="1" x14ac:dyDescent="0.25">
      <c r="A71" s="45"/>
      <c r="B71" s="18"/>
      <c r="C71" s="18"/>
      <c r="I71" s="41"/>
      <c r="N71" s="18"/>
      <c r="O71" s="18"/>
      <c r="P71" s="18"/>
      <c r="Q71" s="45"/>
      <c r="R71" s="45"/>
      <c r="U71" s="443">
        <v>0.4375</v>
      </c>
      <c r="V71" s="443"/>
      <c r="W71" s="102"/>
      <c r="X71" s="102"/>
      <c r="Y71" s="49" t="s">
        <v>109</v>
      </c>
      <c r="Z71" s="442" t="s">
        <v>274</v>
      </c>
      <c r="AA71" s="442"/>
      <c r="AB71" s="442"/>
      <c r="AC71" s="39"/>
      <c r="AE71" s="36"/>
      <c r="AH71" s="443">
        <v>0.4375</v>
      </c>
      <c r="AI71" s="443"/>
      <c r="AJ71" s="102"/>
      <c r="AK71" s="102"/>
      <c r="AL71" s="49" t="s">
        <v>109</v>
      </c>
      <c r="AM71" s="442" t="s">
        <v>317</v>
      </c>
      <c r="AN71" s="442"/>
      <c r="AO71" s="442"/>
      <c r="AP71" s="39"/>
      <c r="AR71" s="13"/>
    </row>
    <row r="72" spans="1:44" ht="15.95" customHeight="1" x14ac:dyDescent="0.25">
      <c r="A72" s="45"/>
      <c r="B72" s="18"/>
      <c r="C72" s="18"/>
      <c r="N72" s="41"/>
      <c r="O72" s="18"/>
      <c r="P72" s="18"/>
      <c r="Q72" s="45"/>
      <c r="R72" s="45"/>
      <c r="U72" s="443">
        <v>0.4375</v>
      </c>
      <c r="V72" s="443"/>
      <c r="W72" s="102"/>
      <c r="X72" s="102"/>
      <c r="Y72" s="49" t="s">
        <v>110</v>
      </c>
      <c r="Z72" s="442" t="s">
        <v>275</v>
      </c>
      <c r="AA72" s="442"/>
      <c r="AB72" s="442"/>
      <c r="AC72" s="26"/>
      <c r="AD72" s="26"/>
      <c r="AE72" s="26"/>
      <c r="AH72" s="443">
        <v>0.4375</v>
      </c>
      <c r="AI72" s="443"/>
      <c r="AJ72" s="102"/>
      <c r="AK72" s="102"/>
      <c r="AL72" s="49" t="s">
        <v>110</v>
      </c>
      <c r="AM72" s="442" t="s">
        <v>318</v>
      </c>
      <c r="AN72" s="442"/>
      <c r="AO72" s="442"/>
      <c r="AP72" s="26"/>
      <c r="AQ72" s="26"/>
      <c r="AR72" s="13"/>
    </row>
    <row r="73" spans="1:44" ht="15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13"/>
    </row>
    <row r="74" spans="1:44" ht="15" x14ac:dyDescent="0.2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13"/>
    </row>
    <row r="75" spans="1:44" ht="20.25" x14ac:dyDescent="0.3">
      <c r="A75" s="45"/>
      <c r="B75" s="431" t="s">
        <v>0</v>
      </c>
      <c r="C75" s="431"/>
      <c r="D75" s="431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1"/>
      <c r="P75" s="431"/>
      <c r="Q75" s="45"/>
      <c r="R75" s="45"/>
      <c r="S75" s="431" t="s">
        <v>168</v>
      </c>
      <c r="T75" s="431"/>
      <c r="U75" s="431"/>
      <c r="V75" s="431"/>
      <c r="W75" s="431"/>
      <c r="X75" s="431"/>
      <c r="Y75" s="431"/>
      <c r="Z75" s="431"/>
      <c r="AA75" s="431"/>
      <c r="AB75" s="431"/>
      <c r="AC75" s="431"/>
      <c r="AD75" s="431"/>
      <c r="AE75" s="431"/>
      <c r="AF75" s="431"/>
      <c r="AG75" s="431"/>
      <c r="AH75" s="431"/>
      <c r="AI75" s="431"/>
      <c r="AJ75" s="431"/>
      <c r="AK75" s="431"/>
      <c r="AL75" s="431"/>
      <c r="AM75" s="431"/>
      <c r="AN75" s="431"/>
      <c r="AO75" s="431"/>
      <c r="AP75" s="431"/>
      <c r="AQ75" s="431"/>
      <c r="AR75" s="45"/>
    </row>
    <row r="76" spans="1:44" ht="18.600000000000001" customHeight="1" x14ac:dyDescent="0.3">
      <c r="A76" s="46"/>
      <c r="B76" s="60" t="s">
        <v>146</v>
      </c>
      <c r="C76" s="60">
        <f>+C2</f>
        <v>5</v>
      </c>
      <c r="D76" s="59"/>
      <c r="E76" s="59"/>
      <c r="F76" s="59"/>
      <c r="G76" s="431" t="s">
        <v>209</v>
      </c>
      <c r="H76" s="431"/>
      <c r="I76" s="431"/>
      <c r="J76" s="431"/>
      <c r="K76" s="431"/>
      <c r="L76" s="431"/>
      <c r="M76" s="431"/>
      <c r="N76" s="59"/>
      <c r="O76" s="59"/>
      <c r="P76" s="59"/>
      <c r="Q76" s="46"/>
      <c r="R76" s="46"/>
      <c r="S76" s="72"/>
      <c r="T76" s="73"/>
      <c r="U76" s="73"/>
      <c r="V76" s="73"/>
      <c r="W76" s="73"/>
      <c r="X76" s="73"/>
      <c r="Y76" s="73"/>
      <c r="Z76" s="73"/>
      <c r="AA76" s="74"/>
      <c r="AB76" s="74"/>
      <c r="AC76" s="74"/>
      <c r="AD76" s="74"/>
      <c r="AE76" s="75"/>
      <c r="AF76" s="74"/>
      <c r="AG76" s="74"/>
      <c r="AH76" s="74"/>
      <c r="AI76" s="74"/>
      <c r="AJ76" s="74"/>
      <c r="AK76" s="74"/>
      <c r="AL76" s="74"/>
      <c r="AM76" s="76"/>
      <c r="AN76" s="42"/>
      <c r="AO76" s="42"/>
      <c r="AP76" s="43"/>
      <c r="AQ76" s="43"/>
      <c r="AR76" s="46"/>
    </row>
    <row r="77" spans="1:44" ht="16.5" thickBot="1" x14ac:dyDescent="0.3">
      <c r="A77" s="46"/>
      <c r="B77" s="18"/>
      <c r="C77" s="18"/>
      <c r="N77" s="18"/>
      <c r="O77" s="18"/>
      <c r="P77" s="18"/>
      <c r="Q77" s="45"/>
      <c r="R77" s="45"/>
      <c r="S77" s="67" t="s">
        <v>310</v>
      </c>
      <c r="T77" s="67" t="s">
        <v>312</v>
      </c>
      <c r="U77" s="67"/>
      <c r="V77" s="109"/>
      <c r="W77" s="109"/>
      <c r="X77" s="109"/>
      <c r="Y77" s="109"/>
      <c r="Z77" s="109" t="s">
        <v>4</v>
      </c>
      <c r="AA77" s="109" t="s">
        <v>30</v>
      </c>
      <c r="AB77" s="109" t="s">
        <v>31</v>
      </c>
      <c r="AC77" s="109" t="s">
        <v>32</v>
      </c>
      <c r="AD77" s="109" t="s">
        <v>3</v>
      </c>
      <c r="AE77" s="43"/>
      <c r="AF77" s="67" t="s">
        <v>310</v>
      </c>
      <c r="AG77" s="67" t="s">
        <v>312</v>
      </c>
      <c r="AH77" s="67"/>
      <c r="AI77" s="109"/>
      <c r="AJ77" s="109"/>
      <c r="AK77" s="109"/>
      <c r="AL77" s="109"/>
      <c r="AM77" s="109" t="s">
        <v>4</v>
      </c>
      <c r="AN77" s="109" t="s">
        <v>30</v>
      </c>
      <c r="AO77" s="109" t="s">
        <v>31</v>
      </c>
      <c r="AP77" s="109" t="s">
        <v>32</v>
      </c>
      <c r="AQ77" s="109" t="s">
        <v>3</v>
      </c>
      <c r="AR77" s="45"/>
    </row>
    <row r="78" spans="1:44" ht="15.75" customHeight="1" x14ac:dyDescent="0.25">
      <c r="A78" s="46"/>
      <c r="B78" s="18"/>
      <c r="C78" s="18"/>
      <c r="N78" s="18"/>
      <c r="O78" s="18"/>
      <c r="P78" s="18"/>
      <c r="Q78" s="45"/>
      <c r="R78" s="45"/>
      <c r="S78" s="66">
        <v>7.5</v>
      </c>
      <c r="T78" s="41" t="s">
        <v>334</v>
      </c>
      <c r="Z78" s="43">
        <v>1</v>
      </c>
      <c r="AA78" s="43">
        <v>0</v>
      </c>
      <c r="AB78" s="43">
        <v>0</v>
      </c>
      <c r="AC78" s="43">
        <f>+AA78+AB78</f>
        <v>0</v>
      </c>
      <c r="AD78" s="43">
        <v>2</v>
      </c>
      <c r="AR78" s="45"/>
    </row>
    <row r="79" spans="1:44" ht="15.75" customHeight="1" thickBot="1" x14ac:dyDescent="0.3">
      <c r="A79" s="46"/>
      <c r="B79" s="18"/>
      <c r="C79" s="18"/>
      <c r="D79" s="14" t="s">
        <v>123</v>
      </c>
      <c r="E79" s="14"/>
      <c r="F79" s="14"/>
      <c r="G79" s="16" t="s">
        <v>2</v>
      </c>
      <c r="H79" s="16"/>
      <c r="I79" s="16" t="s">
        <v>4</v>
      </c>
      <c r="J79" s="16" t="s">
        <v>30</v>
      </c>
      <c r="K79" s="16" t="s">
        <v>31</v>
      </c>
      <c r="L79" s="16" t="s">
        <v>32</v>
      </c>
      <c r="M79" s="16" t="s">
        <v>3</v>
      </c>
      <c r="N79" s="18"/>
      <c r="O79" s="18"/>
      <c r="P79" s="18"/>
      <c r="Q79" s="46"/>
      <c r="R79" s="46"/>
      <c r="S79" s="66">
        <v>6.5</v>
      </c>
      <c r="T79" s="41" t="s">
        <v>242</v>
      </c>
      <c r="U79" s="18"/>
      <c r="V79" s="18"/>
      <c r="W79" s="18"/>
      <c r="X79" s="18"/>
      <c r="Y79" s="18"/>
      <c r="Z79" s="43">
        <v>2</v>
      </c>
      <c r="AA79" s="43">
        <v>0</v>
      </c>
      <c r="AB79" s="43">
        <v>0</v>
      </c>
      <c r="AC79" s="43">
        <f t="shared" ref="AC79:AC81" si="32">+AA79+AB79</f>
        <v>0</v>
      </c>
      <c r="AD79" s="43">
        <v>0</v>
      </c>
      <c r="AR79" s="46"/>
    </row>
    <row r="80" spans="1:44" ht="15.75" customHeight="1" x14ac:dyDescent="0.25">
      <c r="A80" s="46"/>
      <c r="B80" s="18"/>
      <c r="C80" s="18"/>
      <c r="D80" s="47" t="s">
        <v>166</v>
      </c>
      <c r="E80" s="47"/>
      <c r="F80" s="47"/>
      <c r="G80" s="47" t="s">
        <v>307</v>
      </c>
      <c r="I80" s="48">
        <v>5</v>
      </c>
      <c r="J80" s="48">
        <v>8</v>
      </c>
      <c r="K80" s="48">
        <v>4</v>
      </c>
      <c r="L80" s="43">
        <v>12</v>
      </c>
      <c r="M80" s="48">
        <v>0</v>
      </c>
      <c r="O80" s="18"/>
      <c r="P80" s="18"/>
      <c r="Q80" s="46"/>
      <c r="R80" s="46"/>
      <c r="S80" s="66">
        <v>7</v>
      </c>
      <c r="T80" s="41" t="s">
        <v>266</v>
      </c>
      <c r="U80" s="18"/>
      <c r="V80" s="18"/>
      <c r="W80" s="18"/>
      <c r="X80" s="18"/>
      <c r="Y80" s="18"/>
      <c r="Z80" s="43">
        <v>1</v>
      </c>
      <c r="AA80" s="43">
        <v>0</v>
      </c>
      <c r="AB80" s="43">
        <v>2</v>
      </c>
      <c r="AC80" s="43">
        <f t="shared" si="32"/>
        <v>2</v>
      </c>
      <c r="AD80" s="43">
        <v>0</v>
      </c>
      <c r="AF80" s="82"/>
      <c r="AG80" s="83" t="s">
        <v>164</v>
      </c>
      <c r="AH80" s="22"/>
      <c r="AI80" s="22"/>
      <c r="AJ80" s="22"/>
      <c r="AK80" s="22"/>
      <c r="AL80" s="22"/>
      <c r="AM80" s="68">
        <f>SUM(AM78:AM79)</f>
        <v>0</v>
      </c>
      <c r="AN80" s="68">
        <f t="shared" ref="AN80:AQ80" si="33">SUM(AN78:AN79)</f>
        <v>0</v>
      </c>
      <c r="AO80" s="68">
        <f t="shared" si="33"/>
        <v>0</v>
      </c>
      <c r="AP80" s="68">
        <f t="shared" si="33"/>
        <v>0</v>
      </c>
      <c r="AQ80" s="68">
        <f t="shared" si="33"/>
        <v>0</v>
      </c>
      <c r="AR80" s="46"/>
    </row>
    <row r="81" spans="1:44" ht="15.75" customHeight="1" x14ac:dyDescent="0.25">
      <c r="A81" s="46"/>
      <c r="B81" s="18"/>
      <c r="C81" s="18"/>
      <c r="D81" s="47" t="s">
        <v>165</v>
      </c>
      <c r="E81" s="47"/>
      <c r="F81" s="47"/>
      <c r="G81" s="47" t="s">
        <v>308</v>
      </c>
      <c r="I81" s="48">
        <v>5</v>
      </c>
      <c r="J81" s="48">
        <v>7</v>
      </c>
      <c r="K81" s="48">
        <v>5</v>
      </c>
      <c r="L81" s="43">
        <v>12</v>
      </c>
      <c r="M81" s="48">
        <v>0</v>
      </c>
      <c r="O81" s="18"/>
      <c r="P81" s="18"/>
      <c r="Q81" s="46"/>
      <c r="R81" s="46"/>
      <c r="S81" s="66">
        <v>7</v>
      </c>
      <c r="T81" s="41" t="s">
        <v>303</v>
      </c>
      <c r="Z81" s="43">
        <v>1</v>
      </c>
      <c r="AA81" s="43">
        <v>0</v>
      </c>
      <c r="AB81" s="43">
        <v>1</v>
      </c>
      <c r="AC81" s="43">
        <f t="shared" si="32"/>
        <v>1</v>
      </c>
      <c r="AD81" s="43">
        <v>0</v>
      </c>
      <c r="AF81" s="66"/>
      <c r="AG81" s="41"/>
      <c r="AH81" s="18"/>
      <c r="AI81" s="18"/>
      <c r="AJ81" s="18"/>
      <c r="AK81" s="18"/>
      <c r="AL81" s="18"/>
      <c r="AM81" s="43"/>
      <c r="AN81" s="43"/>
      <c r="AO81" s="43"/>
      <c r="AP81" s="43"/>
      <c r="AQ81" s="43"/>
      <c r="AR81" s="46"/>
    </row>
    <row r="82" spans="1:44" ht="15.75" customHeight="1" x14ac:dyDescent="0.25">
      <c r="A82" s="46"/>
      <c r="B82" s="18"/>
      <c r="C82" s="18"/>
      <c r="D82" s="47" t="s">
        <v>71</v>
      </c>
      <c r="E82" s="47"/>
      <c r="F82" s="47"/>
      <c r="G82" s="47" t="s">
        <v>17</v>
      </c>
      <c r="I82" s="48">
        <v>5</v>
      </c>
      <c r="J82" s="48">
        <v>7</v>
      </c>
      <c r="K82" s="48">
        <v>2</v>
      </c>
      <c r="L82" s="43">
        <v>9</v>
      </c>
      <c r="M82" s="48">
        <v>0</v>
      </c>
      <c r="O82" s="18"/>
      <c r="P82" s="18"/>
      <c r="Q82" s="46"/>
      <c r="R82" s="46"/>
      <c r="S82" s="66">
        <v>7.5</v>
      </c>
      <c r="T82" s="41" t="s">
        <v>326</v>
      </c>
      <c r="Z82" s="43">
        <v>1</v>
      </c>
      <c r="AA82" s="43">
        <v>0</v>
      </c>
      <c r="AB82" s="43">
        <v>1</v>
      </c>
      <c r="AC82" s="43">
        <f>+AA82+AB82</f>
        <v>1</v>
      </c>
      <c r="AD82" s="43">
        <v>0</v>
      </c>
      <c r="AN82" s="43"/>
      <c r="AO82" s="43"/>
      <c r="AP82" s="43"/>
      <c r="AQ82" s="43"/>
      <c r="AR82" s="46"/>
    </row>
    <row r="83" spans="1:44" ht="15.75" customHeight="1" x14ac:dyDescent="0.25">
      <c r="A83" s="46"/>
      <c r="B83" s="18"/>
      <c r="C83" s="18"/>
      <c r="D83" s="47" t="s">
        <v>134</v>
      </c>
      <c r="E83" s="47"/>
      <c r="F83" s="47"/>
      <c r="G83" s="47" t="s">
        <v>179</v>
      </c>
      <c r="I83" s="48">
        <v>5</v>
      </c>
      <c r="J83" s="48">
        <v>6</v>
      </c>
      <c r="K83" s="48">
        <v>3</v>
      </c>
      <c r="L83" s="43">
        <v>9</v>
      </c>
      <c r="M83" s="48">
        <v>0</v>
      </c>
      <c r="O83" s="18"/>
      <c r="P83" s="18"/>
      <c r="Q83" s="46"/>
      <c r="R83" s="46"/>
      <c r="S83" s="66">
        <v>8</v>
      </c>
      <c r="T83" s="41" t="s">
        <v>265</v>
      </c>
      <c r="U83" s="18"/>
      <c r="V83" s="18"/>
      <c r="W83" s="18"/>
      <c r="X83" s="18"/>
      <c r="Y83" s="18"/>
      <c r="Z83" s="43">
        <v>1</v>
      </c>
      <c r="AA83" s="43">
        <v>1</v>
      </c>
      <c r="AB83" s="43">
        <v>1</v>
      </c>
      <c r="AC83" s="43">
        <f>+AA83+AB83</f>
        <v>2</v>
      </c>
      <c r="AD83" s="43">
        <v>0</v>
      </c>
      <c r="AN83" s="43"/>
      <c r="AO83" s="43"/>
      <c r="AP83" s="43"/>
      <c r="AQ83" s="43"/>
      <c r="AR83" s="46"/>
    </row>
    <row r="84" spans="1:44" ht="15.75" customHeight="1" x14ac:dyDescent="0.25">
      <c r="A84" s="46"/>
      <c r="C84" s="18"/>
      <c r="D84" s="47" t="s">
        <v>91</v>
      </c>
      <c r="E84" s="47"/>
      <c r="F84" s="47"/>
      <c r="G84" s="47" t="s">
        <v>309</v>
      </c>
      <c r="I84" s="48">
        <v>5</v>
      </c>
      <c r="J84" s="48">
        <v>7</v>
      </c>
      <c r="K84" s="48">
        <v>1</v>
      </c>
      <c r="L84" s="43">
        <v>8</v>
      </c>
      <c r="M84" s="48">
        <v>0</v>
      </c>
      <c r="Q84" s="46"/>
      <c r="R84" s="46"/>
      <c r="S84" s="66">
        <v>9</v>
      </c>
      <c r="T84" s="41" t="s">
        <v>189</v>
      </c>
      <c r="U84" s="18"/>
      <c r="V84" s="18"/>
      <c r="W84" s="18"/>
      <c r="X84" s="18"/>
      <c r="Y84" s="18"/>
      <c r="Z84" s="43">
        <v>2</v>
      </c>
      <c r="AA84" s="43">
        <v>2</v>
      </c>
      <c r="AB84" s="43">
        <v>0</v>
      </c>
      <c r="AC84" s="43">
        <f>+AA84+AB84</f>
        <v>2</v>
      </c>
      <c r="AD84" s="43">
        <v>0</v>
      </c>
      <c r="AN84" s="43"/>
      <c r="AO84" s="43"/>
      <c r="AP84" s="43"/>
      <c r="AQ84" s="43"/>
      <c r="AR84" s="46"/>
    </row>
    <row r="85" spans="1:44" ht="15.75" customHeight="1" x14ac:dyDescent="0.25">
      <c r="A85" s="46"/>
      <c r="C85" s="18"/>
      <c r="D85" s="47" t="s">
        <v>35</v>
      </c>
      <c r="E85" s="47"/>
      <c r="F85" s="47"/>
      <c r="G85" s="47" t="s">
        <v>308</v>
      </c>
      <c r="I85" s="48">
        <v>3</v>
      </c>
      <c r="J85" s="48">
        <v>4</v>
      </c>
      <c r="K85" s="48">
        <v>4</v>
      </c>
      <c r="L85" s="43">
        <v>8</v>
      </c>
      <c r="M85" s="48">
        <v>0</v>
      </c>
      <c r="Q85" s="46"/>
      <c r="R85" s="46"/>
      <c r="S85" s="66">
        <v>7</v>
      </c>
      <c r="T85" s="41" t="s">
        <v>267</v>
      </c>
      <c r="U85" s="18"/>
      <c r="V85" s="18"/>
      <c r="W85" s="18"/>
      <c r="X85" s="18"/>
      <c r="Y85" s="18"/>
      <c r="Z85" s="43">
        <v>2</v>
      </c>
      <c r="AA85" s="43">
        <v>0</v>
      </c>
      <c r="AB85" s="43">
        <v>0</v>
      </c>
      <c r="AC85" s="43">
        <f>+AA85+AB85</f>
        <v>0</v>
      </c>
      <c r="AD85" s="43">
        <v>2</v>
      </c>
      <c r="AN85" s="43"/>
      <c r="AO85" s="43"/>
      <c r="AP85" s="43"/>
      <c r="AQ85" s="43"/>
      <c r="AR85" s="46"/>
    </row>
    <row r="86" spans="1:44" ht="15.75" customHeight="1" x14ac:dyDescent="0.25">
      <c r="A86" s="46"/>
      <c r="C86" s="18"/>
      <c r="D86" s="47" t="s">
        <v>40</v>
      </c>
      <c r="E86" s="47"/>
      <c r="F86" s="47"/>
      <c r="G86" s="47" t="s">
        <v>17</v>
      </c>
      <c r="I86" s="48">
        <v>4</v>
      </c>
      <c r="J86" s="48">
        <v>3</v>
      </c>
      <c r="K86" s="48">
        <v>5</v>
      </c>
      <c r="L86" s="43">
        <v>8</v>
      </c>
      <c r="M86" s="48">
        <v>0</v>
      </c>
      <c r="Q86" s="46"/>
      <c r="R86" s="46"/>
      <c r="S86" s="66">
        <v>9</v>
      </c>
      <c r="T86" s="41" t="s">
        <v>207</v>
      </c>
      <c r="U86" s="18"/>
      <c r="V86" s="18"/>
      <c r="W86" s="18"/>
      <c r="X86" s="18"/>
      <c r="Y86" s="18"/>
      <c r="Z86" s="43">
        <v>3</v>
      </c>
      <c r="AA86" s="43">
        <v>2</v>
      </c>
      <c r="AB86" s="43">
        <v>0</v>
      </c>
      <c r="AC86" s="43">
        <f>+AA86+AB86</f>
        <v>2</v>
      </c>
      <c r="AD86" s="43">
        <v>0</v>
      </c>
      <c r="AF86" s="66"/>
      <c r="AG86" s="41"/>
      <c r="AH86" s="18"/>
      <c r="AI86" s="18"/>
      <c r="AJ86" s="18"/>
      <c r="AK86" s="18"/>
      <c r="AL86" s="18"/>
      <c r="AM86" s="43"/>
      <c r="AN86" s="43"/>
      <c r="AO86" s="43"/>
      <c r="AP86" s="43"/>
      <c r="AQ86" s="43"/>
      <c r="AR86" s="46"/>
    </row>
    <row r="87" spans="1:44" ht="15.75" customHeight="1" x14ac:dyDescent="0.25">
      <c r="A87" s="46"/>
      <c r="C87" s="18"/>
      <c r="D87" s="47" t="s">
        <v>37</v>
      </c>
      <c r="E87" s="47"/>
      <c r="F87" s="47"/>
      <c r="G87" s="47" t="s">
        <v>179</v>
      </c>
      <c r="I87" s="48">
        <v>5</v>
      </c>
      <c r="J87" s="48">
        <v>2</v>
      </c>
      <c r="K87" s="48">
        <v>6</v>
      </c>
      <c r="L87" s="43">
        <v>8</v>
      </c>
      <c r="M87" s="48">
        <v>2</v>
      </c>
      <c r="Q87" s="51"/>
      <c r="R87" s="51"/>
      <c r="S87" s="66">
        <v>8</v>
      </c>
      <c r="T87" s="41" t="s">
        <v>296</v>
      </c>
      <c r="Z87" s="43">
        <v>2</v>
      </c>
      <c r="AA87" s="43">
        <v>0</v>
      </c>
      <c r="AB87" s="43">
        <v>1</v>
      </c>
      <c r="AC87" s="43">
        <f t="shared" ref="AC87" si="34">+AA87+AB87</f>
        <v>1</v>
      </c>
      <c r="AD87" s="43">
        <v>0</v>
      </c>
      <c r="AF87" s="66"/>
      <c r="AG87" s="41"/>
      <c r="AM87" s="43"/>
      <c r="AN87" s="43"/>
      <c r="AO87" s="43"/>
      <c r="AP87" s="43"/>
      <c r="AQ87" s="43"/>
      <c r="AR87" s="51"/>
    </row>
    <row r="88" spans="1:44" ht="15.75" customHeight="1" x14ac:dyDescent="0.25">
      <c r="A88" s="46"/>
      <c r="C88" s="18"/>
      <c r="D88" s="47" t="s">
        <v>158</v>
      </c>
      <c r="E88" s="47"/>
      <c r="F88" s="47"/>
      <c r="G88" s="47" t="s">
        <v>179</v>
      </c>
      <c r="I88" s="48">
        <v>5</v>
      </c>
      <c r="J88" s="48">
        <v>6</v>
      </c>
      <c r="K88" s="48">
        <v>1</v>
      </c>
      <c r="L88" s="43">
        <v>7</v>
      </c>
      <c r="M88" s="48">
        <v>0</v>
      </c>
      <c r="Q88" s="51"/>
      <c r="R88" s="51"/>
      <c r="S88" s="66">
        <v>6</v>
      </c>
      <c r="T88" s="41" t="s">
        <v>305</v>
      </c>
      <c r="Z88" s="43">
        <v>2</v>
      </c>
      <c r="AA88" s="43">
        <v>0</v>
      </c>
      <c r="AB88" s="43">
        <v>0</v>
      </c>
      <c r="AC88" s="43">
        <f>+AA88+AB88</f>
        <v>0</v>
      </c>
      <c r="AD88" s="43">
        <v>0</v>
      </c>
      <c r="AF88" s="66"/>
      <c r="AG88" s="41"/>
      <c r="AH88" s="18"/>
      <c r="AI88" s="18"/>
      <c r="AJ88" s="18"/>
      <c r="AK88" s="18"/>
      <c r="AL88" s="18"/>
      <c r="AM88" s="43"/>
      <c r="AN88" s="43"/>
      <c r="AO88" s="43"/>
      <c r="AP88" s="43"/>
      <c r="AQ88" s="43"/>
      <c r="AR88" s="51"/>
    </row>
    <row r="89" spans="1:44" ht="15.75" customHeight="1" x14ac:dyDescent="0.25">
      <c r="A89" s="46"/>
      <c r="C89" s="18"/>
      <c r="D89" s="47" t="s">
        <v>72</v>
      </c>
      <c r="E89" s="47"/>
      <c r="F89" s="47"/>
      <c r="G89" s="47" t="s">
        <v>306</v>
      </c>
      <c r="I89" s="48">
        <v>5</v>
      </c>
      <c r="J89" s="48">
        <v>3</v>
      </c>
      <c r="K89" s="48">
        <v>4</v>
      </c>
      <c r="L89" s="43">
        <v>7</v>
      </c>
      <c r="M89" s="48">
        <v>0</v>
      </c>
      <c r="Q89" s="51"/>
      <c r="R89" s="51"/>
      <c r="S89" s="66">
        <v>7</v>
      </c>
      <c r="T89" s="41" t="s">
        <v>298</v>
      </c>
      <c r="U89" s="18"/>
      <c r="V89" s="18"/>
      <c r="W89" s="18"/>
      <c r="X89" s="18"/>
      <c r="Y89" s="18"/>
      <c r="Z89" s="43">
        <v>2</v>
      </c>
      <c r="AA89" s="43">
        <v>0</v>
      </c>
      <c r="AB89" s="43">
        <v>0</v>
      </c>
      <c r="AC89" s="43">
        <f>+AA89+AB89</f>
        <v>0</v>
      </c>
      <c r="AD89" s="43">
        <v>0</v>
      </c>
      <c r="AF89" s="66"/>
      <c r="AG89" s="41"/>
      <c r="AH89" s="18"/>
      <c r="AI89" s="18"/>
      <c r="AJ89" s="18"/>
      <c r="AK89" s="18"/>
      <c r="AL89" s="18"/>
      <c r="AM89" s="43"/>
      <c r="AN89" s="43"/>
      <c r="AO89" s="43"/>
      <c r="AP89" s="43"/>
      <c r="AQ89" s="43"/>
      <c r="AR89" s="51"/>
    </row>
    <row r="90" spans="1:44" ht="15.75" customHeight="1" x14ac:dyDescent="0.25">
      <c r="A90" s="46"/>
      <c r="C90" s="18"/>
      <c r="D90" s="47" t="s">
        <v>73</v>
      </c>
      <c r="E90" s="47"/>
      <c r="F90" s="47"/>
      <c r="G90" s="47" t="s">
        <v>307</v>
      </c>
      <c r="I90" s="48">
        <v>5</v>
      </c>
      <c r="J90" s="48">
        <v>3</v>
      </c>
      <c r="K90" s="48">
        <v>4</v>
      </c>
      <c r="L90" s="43">
        <v>7</v>
      </c>
      <c r="M90" s="48">
        <v>2</v>
      </c>
      <c r="Q90" s="54"/>
      <c r="R90" s="54"/>
      <c r="S90" s="66">
        <v>8.5</v>
      </c>
      <c r="T90" s="41" t="s">
        <v>297</v>
      </c>
      <c r="Z90" s="43">
        <v>1</v>
      </c>
      <c r="AA90" s="43">
        <v>0</v>
      </c>
      <c r="AB90" s="43">
        <v>0</v>
      </c>
      <c r="AC90" s="43">
        <f>+AA90+AB90</f>
        <v>0</v>
      </c>
      <c r="AD90" s="43">
        <v>0</v>
      </c>
      <c r="AF90" s="66"/>
      <c r="AG90" s="41"/>
      <c r="AM90" s="43"/>
      <c r="AN90" s="43"/>
      <c r="AO90" s="43"/>
      <c r="AP90" s="43"/>
      <c r="AQ90" s="43"/>
      <c r="AR90" s="54"/>
    </row>
    <row r="91" spans="1:44" ht="15.75" customHeight="1" x14ac:dyDescent="0.25">
      <c r="A91" s="46"/>
      <c r="C91" s="18"/>
      <c r="D91" s="47" t="s">
        <v>161</v>
      </c>
      <c r="E91" s="47"/>
      <c r="F91" s="47"/>
      <c r="G91" s="47" t="s">
        <v>177</v>
      </c>
      <c r="I91" s="48">
        <v>5</v>
      </c>
      <c r="J91" s="48">
        <v>1</v>
      </c>
      <c r="K91" s="48">
        <v>6</v>
      </c>
      <c r="L91" s="43">
        <v>7</v>
      </c>
      <c r="M91" s="48">
        <v>0</v>
      </c>
      <c r="Q91" s="54"/>
      <c r="R91" s="54"/>
      <c r="S91" s="66">
        <v>6</v>
      </c>
      <c r="T91" s="41" t="s">
        <v>163</v>
      </c>
      <c r="U91" s="18"/>
      <c r="V91" s="18"/>
      <c r="W91" s="18"/>
      <c r="X91" s="18"/>
      <c r="Y91" s="18"/>
      <c r="Z91" s="43">
        <v>2</v>
      </c>
      <c r="AA91" s="43">
        <v>0</v>
      </c>
      <c r="AB91" s="43">
        <v>1</v>
      </c>
      <c r="AC91" s="43">
        <f>+AA91+AB91</f>
        <v>1</v>
      </c>
      <c r="AD91" s="43">
        <v>0</v>
      </c>
      <c r="AF91" s="66"/>
      <c r="AG91" s="41"/>
      <c r="AH91" s="18"/>
      <c r="AI91" s="18"/>
      <c r="AJ91" s="18"/>
      <c r="AK91" s="18"/>
      <c r="AL91" s="18"/>
      <c r="AM91" s="43"/>
      <c r="AN91" s="43"/>
      <c r="AO91" s="43"/>
      <c r="AP91" s="43"/>
      <c r="AQ91" s="43"/>
      <c r="AR91" s="54"/>
    </row>
    <row r="92" spans="1:44" ht="15.75" customHeight="1" thickBot="1" x14ac:dyDescent="0.3">
      <c r="A92" s="46"/>
      <c r="C92" s="18"/>
      <c r="D92" s="47" t="s">
        <v>90</v>
      </c>
      <c r="E92" s="47"/>
      <c r="F92" s="47"/>
      <c r="G92" s="47" t="s">
        <v>177</v>
      </c>
      <c r="I92" s="48">
        <v>5</v>
      </c>
      <c r="J92" s="48">
        <v>3</v>
      </c>
      <c r="K92" s="48">
        <v>3</v>
      </c>
      <c r="L92" s="43">
        <v>6</v>
      </c>
      <c r="M92" s="48">
        <v>0</v>
      </c>
      <c r="Q92" s="54"/>
      <c r="R92" s="54"/>
      <c r="S92" s="66">
        <v>6.5</v>
      </c>
      <c r="T92" s="41" t="s">
        <v>171</v>
      </c>
      <c r="Z92" s="43">
        <v>4</v>
      </c>
      <c r="AA92" s="43">
        <v>1</v>
      </c>
      <c r="AB92" s="43">
        <v>0</v>
      </c>
      <c r="AC92" s="43">
        <f>+AA92+AB92</f>
        <v>1</v>
      </c>
      <c r="AD92" s="43">
        <v>0</v>
      </c>
      <c r="AF92" s="66"/>
      <c r="AG92" s="41"/>
      <c r="AM92" s="43"/>
      <c r="AN92" s="43"/>
      <c r="AO92" s="43"/>
      <c r="AP92" s="43"/>
      <c r="AQ92" s="43"/>
      <c r="AR92" s="54"/>
    </row>
    <row r="93" spans="1:44" ht="15.75" customHeight="1" x14ac:dyDescent="0.25">
      <c r="A93" s="46"/>
      <c r="C93" s="18"/>
      <c r="D93" s="47" t="s">
        <v>96</v>
      </c>
      <c r="E93" s="47"/>
      <c r="F93" s="47"/>
      <c r="G93" s="47" t="s">
        <v>179</v>
      </c>
      <c r="I93" s="48">
        <v>5</v>
      </c>
      <c r="J93" s="48">
        <v>1</v>
      </c>
      <c r="K93" s="48">
        <v>5</v>
      </c>
      <c r="L93" s="43">
        <v>6</v>
      </c>
      <c r="M93" s="48">
        <v>0</v>
      </c>
      <c r="Q93" s="54"/>
      <c r="R93" s="54"/>
      <c r="S93" s="82"/>
      <c r="T93" s="83" t="s">
        <v>164</v>
      </c>
      <c r="U93" s="22"/>
      <c r="V93" s="22"/>
      <c r="W93" s="22"/>
      <c r="X93" s="22"/>
      <c r="Y93" s="22"/>
      <c r="Z93" s="68">
        <f>SUM(Z78:Z92)</f>
        <v>27</v>
      </c>
      <c r="AA93" s="68">
        <f>SUM(AA78:AA92)</f>
        <v>6</v>
      </c>
      <c r="AB93" s="68">
        <f>SUM(AB78:AB92)</f>
        <v>7</v>
      </c>
      <c r="AC93" s="68">
        <f>SUM(AC78:AC92)</f>
        <v>13</v>
      </c>
      <c r="AD93" s="68">
        <f>SUM(AD78:AD92)</f>
        <v>4</v>
      </c>
      <c r="AF93" s="66"/>
      <c r="AG93" s="41"/>
      <c r="AH93" s="18"/>
      <c r="AI93" s="18"/>
      <c r="AJ93" s="18"/>
      <c r="AK93" s="18"/>
      <c r="AL93" s="18"/>
      <c r="AM93" s="43"/>
      <c r="AN93" s="43"/>
      <c r="AO93" s="43"/>
      <c r="AP93" s="43"/>
      <c r="AQ93" s="43"/>
      <c r="AR93" s="54"/>
    </row>
    <row r="94" spans="1:44" ht="15.75" customHeight="1" x14ac:dyDescent="0.25">
      <c r="A94" s="46"/>
      <c r="C94" s="18"/>
      <c r="D94" s="47" t="s">
        <v>188</v>
      </c>
      <c r="E94" s="47"/>
      <c r="F94" s="47"/>
      <c r="G94" s="47" t="s">
        <v>308</v>
      </c>
      <c r="I94" s="48">
        <v>5</v>
      </c>
      <c r="J94" s="48">
        <v>1</v>
      </c>
      <c r="K94" s="48">
        <v>5</v>
      </c>
      <c r="L94" s="43">
        <v>6</v>
      </c>
      <c r="M94" s="48">
        <v>0</v>
      </c>
      <c r="Q94" s="54"/>
      <c r="R94" s="54"/>
      <c r="T94" s="76" t="s">
        <v>159</v>
      </c>
      <c r="Z94" s="58">
        <f>+Z93+AM80</f>
        <v>27</v>
      </c>
      <c r="AA94" s="58">
        <f>+AA93+AN80</f>
        <v>6</v>
      </c>
      <c r="AB94" s="58">
        <f>+AB93+AO80</f>
        <v>7</v>
      </c>
      <c r="AC94" s="58">
        <f>+AC93+AP80</f>
        <v>13</v>
      </c>
      <c r="AD94" s="58">
        <f>+AD93+AQ80</f>
        <v>4</v>
      </c>
      <c r="AF94" s="66"/>
      <c r="AG94" s="41"/>
      <c r="AM94" s="43"/>
      <c r="AN94" s="43"/>
      <c r="AO94" s="43"/>
      <c r="AP94" s="43"/>
      <c r="AQ94" s="43"/>
      <c r="AR94" s="54"/>
    </row>
    <row r="95" spans="1:44" ht="15.75" customHeight="1" x14ac:dyDescent="0.25">
      <c r="A95" s="46"/>
      <c r="C95" s="18"/>
      <c r="D95" s="47" t="s">
        <v>112</v>
      </c>
      <c r="E95" s="47"/>
      <c r="F95" s="47"/>
      <c r="G95" s="47" t="s">
        <v>309</v>
      </c>
      <c r="I95" s="48">
        <v>5</v>
      </c>
      <c r="J95" s="48">
        <v>3</v>
      </c>
      <c r="K95" s="48">
        <v>2</v>
      </c>
      <c r="L95" s="43">
        <v>5</v>
      </c>
      <c r="M95" s="48">
        <v>2</v>
      </c>
      <c r="Q95" s="54"/>
      <c r="R95" s="54"/>
      <c r="S95" s="66"/>
      <c r="T95" s="41"/>
      <c r="U95" s="18"/>
      <c r="V95" s="18"/>
      <c r="W95" s="18"/>
      <c r="X95" s="18"/>
      <c r="Y95" s="18"/>
      <c r="Z95" s="43"/>
      <c r="AA95" s="43"/>
      <c r="AB95" s="43"/>
      <c r="AC95" s="43"/>
      <c r="AD95" s="43"/>
      <c r="AF95" s="66"/>
      <c r="AG95" s="41"/>
      <c r="AH95" s="18"/>
      <c r="AI95" s="18"/>
      <c r="AJ95" s="18"/>
      <c r="AK95" s="18"/>
      <c r="AL95" s="18"/>
      <c r="AM95" s="43"/>
      <c r="AN95" s="43"/>
      <c r="AO95" s="43"/>
      <c r="AP95" s="43"/>
      <c r="AQ95" s="43"/>
      <c r="AR95" s="54"/>
    </row>
    <row r="96" spans="1:44" ht="15.75" customHeight="1" x14ac:dyDescent="0.25">
      <c r="A96" s="46"/>
      <c r="C96" s="18"/>
      <c r="D96" s="47" t="s">
        <v>150</v>
      </c>
      <c r="E96" s="47"/>
      <c r="F96" s="47"/>
      <c r="G96" s="47" t="s">
        <v>177</v>
      </c>
      <c r="I96" s="48">
        <v>5</v>
      </c>
      <c r="J96" s="48">
        <v>2</v>
      </c>
      <c r="K96" s="48">
        <v>3</v>
      </c>
      <c r="L96" s="43">
        <v>5</v>
      </c>
      <c r="M96" s="48">
        <v>0</v>
      </c>
      <c r="Q96" s="54"/>
      <c r="R96" s="54"/>
      <c r="S96" s="66"/>
      <c r="T96" s="41"/>
      <c r="U96" s="18"/>
      <c r="V96" s="18"/>
      <c r="W96" s="18"/>
      <c r="X96" s="18"/>
      <c r="Y96" s="18"/>
      <c r="Z96" s="43"/>
      <c r="AA96" s="43"/>
      <c r="AB96" s="43"/>
      <c r="AC96" s="43"/>
      <c r="AD96" s="43"/>
      <c r="AF96" s="66"/>
      <c r="AG96" s="41"/>
      <c r="AH96" s="18"/>
      <c r="AI96" s="18"/>
      <c r="AJ96" s="18"/>
      <c r="AK96" s="18"/>
      <c r="AL96" s="18"/>
      <c r="AM96" s="43"/>
      <c r="AN96" s="43"/>
      <c r="AO96" s="43"/>
      <c r="AP96" s="43"/>
      <c r="AQ96" s="43"/>
      <c r="AR96" s="54"/>
    </row>
    <row r="97" spans="1:44" ht="15.75" customHeight="1" x14ac:dyDescent="0.25">
      <c r="A97" s="46"/>
      <c r="C97" s="18"/>
      <c r="D97" s="47" t="s">
        <v>57</v>
      </c>
      <c r="E97" s="47"/>
      <c r="F97" s="47"/>
      <c r="G97" s="47" t="s">
        <v>179</v>
      </c>
      <c r="I97" s="48">
        <v>5</v>
      </c>
      <c r="J97" s="48">
        <v>1</v>
      </c>
      <c r="K97" s="48">
        <v>4</v>
      </c>
      <c r="L97" s="43">
        <v>5</v>
      </c>
      <c r="M97" s="48">
        <v>0</v>
      </c>
      <c r="Q97" s="54"/>
      <c r="R97" s="54"/>
      <c r="S97" s="66"/>
      <c r="T97" s="41"/>
      <c r="U97" s="18"/>
      <c r="V97" s="18"/>
      <c r="W97" s="18"/>
      <c r="X97" s="18"/>
      <c r="Y97" s="18"/>
      <c r="Z97" s="43"/>
      <c r="AA97" s="43"/>
      <c r="AB97" s="43"/>
      <c r="AC97" s="43"/>
      <c r="AD97" s="43"/>
      <c r="AF97" s="66"/>
      <c r="AG97" s="41"/>
      <c r="AH97" s="18"/>
      <c r="AI97" s="18"/>
      <c r="AJ97" s="18"/>
      <c r="AK97" s="18"/>
      <c r="AL97" s="18"/>
      <c r="AM97" s="43"/>
      <c r="AN97" s="43"/>
      <c r="AO97" s="43"/>
      <c r="AP97" s="43"/>
      <c r="AQ97" s="43"/>
      <c r="AR97" s="54"/>
    </row>
    <row r="98" spans="1:44" ht="15.75" customHeight="1" thickBot="1" x14ac:dyDescent="0.3">
      <c r="A98" s="46"/>
      <c r="C98" s="18"/>
      <c r="D98" s="47" t="s">
        <v>49</v>
      </c>
      <c r="E98" s="47"/>
      <c r="F98" s="47"/>
      <c r="G98" s="47" t="s">
        <v>179</v>
      </c>
      <c r="I98" s="48">
        <v>5</v>
      </c>
      <c r="J98" s="48">
        <v>1</v>
      </c>
      <c r="K98" s="48">
        <v>4</v>
      </c>
      <c r="L98" s="43">
        <v>5</v>
      </c>
      <c r="M98" s="48">
        <v>0</v>
      </c>
      <c r="Q98" s="54"/>
      <c r="R98" s="54"/>
      <c r="S98" s="67" t="s">
        <v>310</v>
      </c>
      <c r="T98" s="67" t="s">
        <v>313</v>
      </c>
      <c r="U98" s="67"/>
      <c r="V98" s="109"/>
      <c r="W98" s="109"/>
      <c r="X98" s="109"/>
      <c r="Y98" s="109"/>
      <c r="Z98" s="109" t="s">
        <v>4</v>
      </c>
      <c r="AA98" s="109" t="s">
        <v>30</v>
      </c>
      <c r="AB98" s="109" t="s">
        <v>31</v>
      </c>
      <c r="AC98" s="109" t="s">
        <v>32</v>
      </c>
      <c r="AD98" s="109" t="s">
        <v>3</v>
      </c>
      <c r="AE98" s="1"/>
      <c r="AF98" s="67" t="s">
        <v>310</v>
      </c>
      <c r="AG98" s="67" t="s">
        <v>313</v>
      </c>
      <c r="AH98" s="67"/>
      <c r="AI98" s="109"/>
      <c r="AJ98" s="109"/>
      <c r="AK98" s="109"/>
      <c r="AL98" s="109"/>
      <c r="AM98" s="109" t="s">
        <v>4</v>
      </c>
      <c r="AN98" s="109" t="s">
        <v>30</v>
      </c>
      <c r="AO98" s="109" t="s">
        <v>31</v>
      </c>
      <c r="AP98" s="109" t="s">
        <v>32</v>
      </c>
      <c r="AQ98" s="109" t="s">
        <v>3</v>
      </c>
      <c r="AR98" s="54"/>
    </row>
    <row r="99" spans="1:44" ht="15.75" customHeight="1" x14ac:dyDescent="0.25">
      <c r="A99" s="46"/>
      <c r="C99" s="18"/>
      <c r="D99" s="47" t="s">
        <v>67</v>
      </c>
      <c r="E99" s="47"/>
      <c r="F99" s="47"/>
      <c r="G99" s="47" t="s">
        <v>307</v>
      </c>
      <c r="I99" s="48">
        <v>4</v>
      </c>
      <c r="J99" s="48">
        <v>0</v>
      </c>
      <c r="K99" s="48">
        <v>5</v>
      </c>
      <c r="L99" s="43">
        <v>5</v>
      </c>
      <c r="M99" s="48">
        <v>0</v>
      </c>
      <c r="Q99" s="54"/>
      <c r="R99" s="54"/>
      <c r="S99" s="66">
        <v>6.5</v>
      </c>
      <c r="T99" s="41" t="s">
        <v>83</v>
      </c>
      <c r="Z99" s="43">
        <v>1</v>
      </c>
      <c r="AA99" s="43">
        <v>0</v>
      </c>
      <c r="AB99" s="43">
        <v>1</v>
      </c>
      <c r="AC99" s="43">
        <f>+AA99+AB99</f>
        <v>1</v>
      </c>
      <c r="AD99" s="43">
        <v>0</v>
      </c>
      <c r="AF99" s="66"/>
      <c r="AG99" s="41"/>
      <c r="AM99" s="43"/>
      <c r="AN99" s="43"/>
      <c r="AO99" s="43"/>
      <c r="AP99" s="43"/>
      <c r="AQ99" s="43"/>
      <c r="AR99" s="54"/>
    </row>
    <row r="100" spans="1:44" ht="15.75" customHeight="1" x14ac:dyDescent="0.25">
      <c r="A100" s="46"/>
      <c r="C100" s="18"/>
      <c r="D100" s="47" t="s">
        <v>81</v>
      </c>
      <c r="E100" s="47"/>
      <c r="F100" s="47"/>
      <c r="G100" s="47" t="s">
        <v>308</v>
      </c>
      <c r="I100" s="48">
        <v>5</v>
      </c>
      <c r="J100" s="48">
        <v>0</v>
      </c>
      <c r="K100" s="48">
        <v>5</v>
      </c>
      <c r="L100" s="43">
        <v>5</v>
      </c>
      <c r="M100" s="48">
        <v>0</v>
      </c>
      <c r="Q100" s="54"/>
      <c r="R100" s="54"/>
      <c r="S100" s="66">
        <v>6</v>
      </c>
      <c r="T100" s="41" t="s">
        <v>97</v>
      </c>
      <c r="Z100" s="43">
        <v>2</v>
      </c>
      <c r="AA100" s="43">
        <v>0</v>
      </c>
      <c r="AB100" s="43">
        <v>0</v>
      </c>
      <c r="AC100" s="43">
        <f>+AA100+AB100</f>
        <v>0</v>
      </c>
      <c r="AD100" s="43">
        <v>0</v>
      </c>
      <c r="AF100" s="66"/>
      <c r="AG100" s="41"/>
      <c r="AM100" s="43"/>
      <c r="AN100" s="43"/>
      <c r="AO100" s="43"/>
      <c r="AP100" s="43"/>
      <c r="AQ100" s="43"/>
      <c r="AR100" s="54"/>
    </row>
    <row r="101" spans="1:44" ht="15.75" customHeight="1" thickBot="1" x14ac:dyDescent="0.3">
      <c r="A101" s="46"/>
      <c r="C101" s="18"/>
      <c r="D101" s="47"/>
      <c r="E101" s="47"/>
      <c r="F101" s="47"/>
      <c r="G101" s="47"/>
      <c r="I101" s="48"/>
      <c r="J101" s="48"/>
      <c r="K101" s="48"/>
      <c r="L101" s="43"/>
      <c r="M101" s="48"/>
      <c r="Q101" s="54"/>
      <c r="R101" s="54"/>
      <c r="S101" s="66">
        <v>6.5</v>
      </c>
      <c r="T101" s="41" t="s">
        <v>119</v>
      </c>
      <c r="Z101" s="43">
        <v>1</v>
      </c>
      <c r="AA101" s="43">
        <v>0</v>
      </c>
      <c r="AB101" s="43">
        <v>0</v>
      </c>
      <c r="AC101" s="43">
        <f>+AA101+AB101</f>
        <v>0</v>
      </c>
      <c r="AD101" s="43">
        <v>0</v>
      </c>
      <c r="AR101" s="54"/>
    </row>
    <row r="102" spans="1:44" ht="15.75" customHeight="1" x14ac:dyDescent="0.25">
      <c r="A102" s="46"/>
      <c r="C102" s="18"/>
      <c r="D102" s="47"/>
      <c r="E102" s="47"/>
      <c r="F102" s="47"/>
      <c r="G102" s="47"/>
      <c r="I102" s="48"/>
      <c r="J102" s="48"/>
      <c r="K102" s="48"/>
      <c r="L102" s="43"/>
      <c r="M102" s="48"/>
      <c r="Q102" s="54"/>
      <c r="R102" s="54"/>
      <c r="S102" s="82"/>
      <c r="T102" s="83" t="s">
        <v>164</v>
      </c>
      <c r="U102" s="22"/>
      <c r="V102" s="22"/>
      <c r="W102" s="22"/>
      <c r="X102" s="22"/>
      <c r="Y102" s="22"/>
      <c r="Z102" s="68">
        <f>SUM(Z99:Z101)</f>
        <v>4</v>
      </c>
      <c r="AA102" s="68">
        <f t="shared" ref="AA102:AD102" si="35">SUM(AA99:AA101)</f>
        <v>0</v>
      </c>
      <c r="AB102" s="68">
        <f t="shared" si="35"/>
        <v>1</v>
      </c>
      <c r="AC102" s="68">
        <f t="shared" si="35"/>
        <v>1</v>
      </c>
      <c r="AD102" s="68">
        <f t="shared" si="35"/>
        <v>0</v>
      </c>
      <c r="AF102" s="82"/>
      <c r="AG102" s="83" t="s">
        <v>164</v>
      </c>
      <c r="AH102" s="22"/>
      <c r="AI102" s="22"/>
      <c r="AJ102" s="22"/>
      <c r="AK102" s="22"/>
      <c r="AL102" s="22"/>
      <c r="AM102" s="68">
        <f>SUM(AM99:AM100)</f>
        <v>0</v>
      </c>
      <c r="AN102" s="68">
        <f>SUM(AN99:AN100)</f>
        <v>0</v>
      </c>
      <c r="AO102" s="68">
        <f>SUM(AO99:AO100)</f>
        <v>0</v>
      </c>
      <c r="AP102" s="68">
        <f>SUM(AP99:AP100)</f>
        <v>0</v>
      </c>
      <c r="AQ102" s="68">
        <f>SUM(AQ99:AQ100)</f>
        <v>0</v>
      </c>
      <c r="AR102" s="54"/>
    </row>
    <row r="103" spans="1:44" ht="15.75" customHeight="1" thickBot="1" x14ac:dyDescent="0.3">
      <c r="A103" s="46"/>
      <c r="C103" s="18"/>
      <c r="D103" s="14" t="s">
        <v>147</v>
      </c>
      <c r="E103" s="14"/>
      <c r="F103" s="14"/>
      <c r="G103" s="16" t="s">
        <v>2</v>
      </c>
      <c r="H103" s="16"/>
      <c r="I103" s="16" t="s">
        <v>4</v>
      </c>
      <c r="J103" s="16" t="s">
        <v>30</v>
      </c>
      <c r="K103" s="16" t="s">
        <v>31</v>
      </c>
      <c r="L103" s="16" t="s">
        <v>32</v>
      </c>
      <c r="M103" s="16" t="s">
        <v>3</v>
      </c>
      <c r="Q103" s="54"/>
      <c r="R103" s="54"/>
      <c r="T103" s="76" t="s">
        <v>160</v>
      </c>
      <c r="U103" s="86"/>
      <c r="V103" s="86"/>
      <c r="W103" s="86"/>
      <c r="X103" s="86"/>
      <c r="Y103" s="86"/>
      <c r="Z103" s="58">
        <f>+Z102+AM102</f>
        <v>4</v>
      </c>
      <c r="AA103" s="58">
        <f>+AA102+AN102</f>
        <v>0</v>
      </c>
      <c r="AB103" s="58">
        <f>+AB102+AO102</f>
        <v>1</v>
      </c>
      <c r="AC103" s="58">
        <f>+AC102+AP102</f>
        <v>1</v>
      </c>
      <c r="AD103" s="58">
        <f>+AD102+AQ102</f>
        <v>0</v>
      </c>
      <c r="AF103" s="66"/>
      <c r="AG103" s="41"/>
      <c r="AM103" s="43"/>
      <c r="AN103" s="43"/>
      <c r="AO103" s="43"/>
      <c r="AP103" s="43"/>
      <c r="AQ103" s="43"/>
      <c r="AR103" s="54"/>
    </row>
    <row r="104" spans="1:44" ht="15.75" customHeight="1" x14ac:dyDescent="0.25">
      <c r="A104" s="46"/>
      <c r="C104" s="18"/>
      <c r="D104" s="47" t="s">
        <v>63</v>
      </c>
      <c r="E104" s="47"/>
      <c r="F104" s="47"/>
      <c r="G104" s="47" t="s">
        <v>307</v>
      </c>
      <c r="I104" s="48">
        <v>4</v>
      </c>
      <c r="J104" s="48">
        <v>0</v>
      </c>
      <c r="K104" s="48">
        <v>0</v>
      </c>
      <c r="L104" s="43">
        <v>0</v>
      </c>
      <c r="M104" s="48">
        <v>4</v>
      </c>
      <c r="Q104" s="54"/>
      <c r="R104" s="54"/>
      <c r="S104" s="66"/>
      <c r="T104" s="41"/>
      <c r="Z104" s="43"/>
      <c r="AA104" s="43"/>
      <c r="AB104" s="43"/>
      <c r="AC104" s="43"/>
      <c r="AD104" s="43"/>
      <c r="AF104" s="66"/>
      <c r="AG104" s="41"/>
      <c r="AM104" s="43"/>
      <c r="AN104" s="43"/>
      <c r="AO104" s="43"/>
      <c r="AP104" s="43"/>
      <c r="AQ104" s="43"/>
      <c r="AR104" s="54"/>
    </row>
    <row r="105" spans="1:44" ht="15.75" customHeight="1" x14ac:dyDescent="0.25">
      <c r="A105" s="46"/>
      <c r="C105" s="18"/>
      <c r="D105" s="47" t="s">
        <v>111</v>
      </c>
      <c r="E105" s="47"/>
      <c r="F105" s="47"/>
      <c r="G105" s="47" t="s">
        <v>179</v>
      </c>
      <c r="I105" s="48">
        <v>5</v>
      </c>
      <c r="J105" s="48">
        <v>0</v>
      </c>
      <c r="K105" s="48">
        <v>1</v>
      </c>
      <c r="L105" s="43">
        <v>1</v>
      </c>
      <c r="M105" s="48">
        <v>4</v>
      </c>
      <c r="Q105" s="54"/>
      <c r="R105" s="54"/>
      <c r="S105" s="66"/>
      <c r="T105" s="41" t="s">
        <v>159</v>
      </c>
      <c r="U105" s="18"/>
      <c r="V105" s="18"/>
      <c r="W105" s="18"/>
      <c r="X105" s="18"/>
      <c r="Y105" s="18"/>
      <c r="Z105" s="43">
        <f>+Z94+Z103</f>
        <v>31</v>
      </c>
      <c r="AA105" s="43">
        <f>+AA94+AA103</f>
        <v>6</v>
      </c>
      <c r="AB105" s="43">
        <f>+AB94+AB103</f>
        <v>8</v>
      </c>
      <c r="AC105" s="43">
        <f>+AC94+AC103</f>
        <v>14</v>
      </c>
      <c r="AD105" s="43">
        <f>+AD94+AD103</f>
        <v>4</v>
      </c>
      <c r="AF105" s="66"/>
      <c r="AG105" s="41"/>
      <c r="AM105" s="43"/>
      <c r="AN105" s="43"/>
      <c r="AO105" s="43"/>
      <c r="AP105" s="43"/>
      <c r="AQ105" s="43"/>
      <c r="AR105" s="54"/>
    </row>
    <row r="106" spans="1:44" ht="15.75" customHeight="1" x14ac:dyDescent="0.25">
      <c r="A106" s="46"/>
      <c r="C106" s="18"/>
      <c r="D106" s="47" t="s">
        <v>61</v>
      </c>
      <c r="E106" s="47"/>
      <c r="F106" s="47"/>
      <c r="G106" s="47" t="s">
        <v>309</v>
      </c>
      <c r="I106" s="48">
        <v>4</v>
      </c>
      <c r="J106" s="48">
        <v>0</v>
      </c>
      <c r="K106" s="48">
        <v>2</v>
      </c>
      <c r="L106" s="43">
        <v>2</v>
      </c>
      <c r="M106" s="48">
        <v>2</v>
      </c>
      <c r="Q106" s="54"/>
      <c r="R106" s="54"/>
      <c r="S106" s="66"/>
      <c r="T106" s="41" t="s">
        <v>144</v>
      </c>
      <c r="U106" s="18"/>
      <c r="V106" s="18"/>
      <c r="W106" s="18"/>
      <c r="X106" s="18"/>
      <c r="Y106" s="18"/>
      <c r="Z106" s="43">
        <f>+Z15+Z27+Z39+Z51+AM15+AM27+AM39+AM51</f>
        <v>31</v>
      </c>
      <c r="AA106" s="43">
        <f>+AA15+AA27+AA39+AA51+AN15+AN27+AN39+AN51</f>
        <v>6</v>
      </c>
      <c r="AB106" s="43">
        <f>+AB15+AB27+AB39+AB51+AO15+AO27+AO39+AO51</f>
        <v>8</v>
      </c>
      <c r="AC106" s="43">
        <f>+AC15+AC27+AC39+AC51+AP15+AP27+AP39+AP51</f>
        <v>14</v>
      </c>
      <c r="AD106" s="43">
        <f>+AD15+AD27+AD39+AD51+AQ15+AQ27+AQ39+AQ51</f>
        <v>4</v>
      </c>
      <c r="AF106" s="66"/>
      <c r="AG106" s="41"/>
      <c r="AM106" s="43"/>
      <c r="AN106" s="43"/>
      <c r="AO106" s="43"/>
      <c r="AP106" s="43"/>
      <c r="AQ106" s="43"/>
      <c r="AR106" s="54"/>
    </row>
    <row r="107" spans="1:44" ht="15.75" customHeight="1" x14ac:dyDescent="0.25">
      <c r="A107" s="46"/>
      <c r="C107" s="18"/>
      <c r="D107" s="47" t="s">
        <v>37</v>
      </c>
      <c r="E107" s="47"/>
      <c r="F107" s="47"/>
      <c r="G107" s="47" t="s">
        <v>179</v>
      </c>
      <c r="I107" s="48">
        <v>5</v>
      </c>
      <c r="J107" s="48">
        <v>2</v>
      </c>
      <c r="K107" s="48">
        <v>6</v>
      </c>
      <c r="L107" s="43">
        <v>8</v>
      </c>
      <c r="M107" s="48">
        <v>2</v>
      </c>
      <c r="Q107" s="54"/>
      <c r="R107" s="54"/>
      <c r="S107" s="66"/>
      <c r="T107" s="41"/>
      <c r="Z107" s="43"/>
      <c r="AA107" s="43"/>
      <c r="AB107" s="43"/>
      <c r="AC107" s="43"/>
      <c r="AD107" s="43"/>
      <c r="AF107" s="66"/>
      <c r="AG107" s="41"/>
      <c r="AM107" s="43"/>
      <c r="AN107" s="43"/>
      <c r="AO107" s="43"/>
      <c r="AP107" s="43"/>
      <c r="AQ107" s="43"/>
      <c r="AR107" s="54"/>
    </row>
    <row r="108" spans="1:44" ht="15.75" customHeight="1" x14ac:dyDescent="0.25">
      <c r="A108" s="46"/>
      <c r="C108" s="18"/>
      <c r="D108" s="47" t="s">
        <v>73</v>
      </c>
      <c r="E108" s="47"/>
      <c r="F108" s="47"/>
      <c r="G108" s="47" t="s">
        <v>307</v>
      </c>
      <c r="I108" s="48">
        <v>5</v>
      </c>
      <c r="J108" s="48">
        <v>3</v>
      </c>
      <c r="K108" s="48">
        <v>4</v>
      </c>
      <c r="L108" s="43">
        <v>7</v>
      </c>
      <c r="M108" s="48">
        <v>2</v>
      </c>
      <c r="Q108" s="54"/>
      <c r="R108" s="54"/>
      <c r="S108" s="66"/>
      <c r="T108" s="41"/>
      <c r="Z108" s="43"/>
      <c r="AA108" s="43"/>
      <c r="AB108" s="43"/>
      <c r="AC108" s="43"/>
      <c r="AD108" s="43"/>
      <c r="AF108" s="66"/>
      <c r="AG108" s="41"/>
      <c r="AM108" s="43"/>
      <c r="AN108" s="43"/>
      <c r="AO108" s="43"/>
      <c r="AP108" s="43"/>
      <c r="AQ108" s="43"/>
      <c r="AR108" s="54"/>
    </row>
    <row r="109" spans="1:44" ht="15.75" customHeight="1" x14ac:dyDescent="0.25">
      <c r="A109" s="46"/>
      <c r="C109" s="18"/>
      <c r="D109" s="47" t="s">
        <v>112</v>
      </c>
      <c r="E109" s="47"/>
      <c r="F109" s="47"/>
      <c r="G109" s="47" t="s">
        <v>309</v>
      </c>
      <c r="I109" s="48">
        <v>5</v>
      </c>
      <c r="J109" s="48">
        <v>3</v>
      </c>
      <c r="K109" s="48">
        <v>2</v>
      </c>
      <c r="L109" s="43">
        <v>5</v>
      </c>
      <c r="M109" s="48">
        <v>2</v>
      </c>
      <c r="Q109" s="54"/>
      <c r="R109" s="54"/>
      <c r="S109" s="66"/>
      <c r="T109" s="41"/>
      <c r="Z109" s="43"/>
      <c r="AA109" s="43"/>
      <c r="AB109" s="43"/>
      <c r="AC109" s="43"/>
      <c r="AD109" s="43"/>
      <c r="AF109" s="66"/>
      <c r="AG109" s="41"/>
      <c r="AM109" s="43"/>
      <c r="AN109" s="43"/>
      <c r="AO109" s="43"/>
      <c r="AP109" s="43"/>
      <c r="AQ109" s="43"/>
      <c r="AR109" s="54"/>
    </row>
    <row r="110" spans="1:44" ht="15.75" customHeight="1" thickBot="1" x14ac:dyDescent="0.3">
      <c r="A110" s="46"/>
      <c r="C110" s="18"/>
      <c r="D110" s="47" t="s">
        <v>137</v>
      </c>
      <c r="E110" s="47"/>
      <c r="F110" s="47"/>
      <c r="G110" s="47" t="s">
        <v>307</v>
      </c>
      <c r="I110" s="48">
        <v>5</v>
      </c>
      <c r="J110" s="48">
        <v>2</v>
      </c>
      <c r="K110" s="48">
        <v>2</v>
      </c>
      <c r="L110" s="43">
        <v>4</v>
      </c>
      <c r="M110" s="48">
        <v>2</v>
      </c>
      <c r="Q110" s="54"/>
      <c r="R110" s="54"/>
      <c r="S110" s="67" t="s">
        <v>310</v>
      </c>
      <c r="T110" s="67" t="s">
        <v>314</v>
      </c>
      <c r="U110" s="67"/>
      <c r="V110" s="67"/>
      <c r="W110" s="67"/>
      <c r="X110" s="67"/>
      <c r="Y110" s="67"/>
      <c r="Z110" s="67"/>
      <c r="AA110" s="109" t="s">
        <v>4</v>
      </c>
      <c r="AB110" s="109" t="s">
        <v>8</v>
      </c>
      <c r="AC110" s="109" t="s">
        <v>9</v>
      </c>
      <c r="AD110" s="109" t="s">
        <v>10</v>
      </c>
      <c r="AE110" s="414" t="s">
        <v>129</v>
      </c>
      <c r="AF110" s="414"/>
      <c r="AG110" s="109" t="s">
        <v>3</v>
      </c>
      <c r="AH110" s="109" t="s">
        <v>130</v>
      </c>
      <c r="AI110" s="109" t="s">
        <v>5</v>
      </c>
      <c r="AJ110" s="109" t="s">
        <v>7</v>
      </c>
      <c r="AK110" s="109" t="s">
        <v>6</v>
      </c>
      <c r="AL110" s="109" t="s">
        <v>131</v>
      </c>
      <c r="AP110" s="43"/>
      <c r="AQ110" s="43"/>
      <c r="AR110" s="54"/>
    </row>
    <row r="111" spans="1:44" ht="15.75" customHeight="1" x14ac:dyDescent="0.25">
      <c r="A111" s="46"/>
      <c r="C111" s="18"/>
      <c r="D111" s="47" t="s">
        <v>162</v>
      </c>
      <c r="E111" s="47"/>
      <c r="F111" s="47"/>
      <c r="G111" s="47" t="s">
        <v>309</v>
      </c>
      <c r="I111" s="48">
        <v>5</v>
      </c>
      <c r="J111" s="48">
        <v>0</v>
      </c>
      <c r="K111" s="48">
        <v>3</v>
      </c>
      <c r="L111" s="43">
        <v>3</v>
      </c>
      <c r="M111" s="48">
        <v>2</v>
      </c>
      <c r="Q111" s="54"/>
      <c r="R111" s="54"/>
      <c r="S111" s="118">
        <v>7.5</v>
      </c>
      <c r="T111" s="76" t="s">
        <v>327</v>
      </c>
      <c r="U111" s="76"/>
      <c r="V111" s="76"/>
      <c r="W111" s="76"/>
      <c r="X111" s="119"/>
      <c r="Y111" s="76"/>
      <c r="Z111" s="58"/>
      <c r="AA111" s="58">
        <v>1</v>
      </c>
      <c r="AB111" s="58">
        <v>1</v>
      </c>
      <c r="AC111" s="58">
        <v>0</v>
      </c>
      <c r="AD111" s="58">
        <v>0</v>
      </c>
      <c r="AE111" s="411">
        <f>(2*AB111+AD111)/(2*AA111)</f>
        <v>1</v>
      </c>
      <c r="AF111" s="411"/>
      <c r="AG111" s="58">
        <v>0</v>
      </c>
      <c r="AH111" s="58">
        <v>0</v>
      </c>
      <c r="AI111" s="58">
        <v>1</v>
      </c>
      <c r="AJ111" s="58">
        <v>0</v>
      </c>
      <c r="AK111" s="58">
        <v>0</v>
      </c>
      <c r="AL111" s="120">
        <f>+AI111/AA111</f>
        <v>1</v>
      </c>
      <c r="AP111" s="43"/>
      <c r="AQ111" s="43"/>
      <c r="AR111" s="54"/>
    </row>
    <row r="112" spans="1:44" ht="15.75" customHeight="1" x14ac:dyDescent="0.25">
      <c r="A112" s="46"/>
      <c r="C112" s="18"/>
      <c r="D112" s="47" t="s">
        <v>55</v>
      </c>
      <c r="E112" s="47"/>
      <c r="F112" s="47"/>
      <c r="G112" s="47" t="s">
        <v>21</v>
      </c>
      <c r="I112" s="48">
        <v>5</v>
      </c>
      <c r="J112" s="48">
        <v>2</v>
      </c>
      <c r="K112" s="48">
        <v>0</v>
      </c>
      <c r="L112" s="43">
        <v>2</v>
      </c>
      <c r="M112" s="48">
        <v>2</v>
      </c>
      <c r="Q112" s="54"/>
      <c r="R112" s="54"/>
      <c r="S112" s="118">
        <v>6.5</v>
      </c>
      <c r="T112" s="76" t="s">
        <v>251</v>
      </c>
      <c r="U112" s="76"/>
      <c r="V112" s="76"/>
      <c r="W112" s="76"/>
      <c r="X112" s="119"/>
      <c r="Y112" s="76"/>
      <c r="Z112" s="58"/>
      <c r="AA112" s="58">
        <v>1</v>
      </c>
      <c r="AB112" s="58">
        <v>0</v>
      </c>
      <c r="AC112" s="58">
        <v>0</v>
      </c>
      <c r="AD112" s="58">
        <v>1</v>
      </c>
      <c r="AE112" s="411">
        <f>(2*AB112+AD112)/(2*AA112)</f>
        <v>0.5</v>
      </c>
      <c r="AF112" s="411"/>
      <c r="AG112" s="58">
        <v>0</v>
      </c>
      <c r="AH112" s="58">
        <v>0</v>
      </c>
      <c r="AI112" s="58">
        <v>3</v>
      </c>
      <c r="AJ112" s="58">
        <v>0</v>
      </c>
      <c r="AK112" s="58">
        <v>0</v>
      </c>
      <c r="AL112" s="120">
        <f>+AI112/AA112</f>
        <v>3</v>
      </c>
      <c r="AP112" s="43"/>
      <c r="AQ112" s="43"/>
      <c r="AR112" s="54"/>
    </row>
    <row r="113" spans="1:44" ht="15.75" customHeight="1" thickBot="1" x14ac:dyDescent="0.3">
      <c r="A113" s="46"/>
      <c r="D113" s="47" t="s">
        <v>157</v>
      </c>
      <c r="E113" s="47"/>
      <c r="F113" s="47"/>
      <c r="G113" s="47" t="s">
        <v>308</v>
      </c>
      <c r="I113" s="48">
        <v>5</v>
      </c>
      <c r="J113" s="48">
        <v>1</v>
      </c>
      <c r="K113" s="48">
        <v>0</v>
      </c>
      <c r="L113" s="43">
        <v>1</v>
      </c>
      <c r="M113" s="48">
        <v>2</v>
      </c>
      <c r="Q113" s="54"/>
      <c r="R113" s="54"/>
      <c r="S113" s="121">
        <v>7.5</v>
      </c>
      <c r="T113" s="67" t="s">
        <v>16</v>
      </c>
      <c r="U113" s="67"/>
      <c r="V113" s="67"/>
      <c r="W113" s="67"/>
      <c r="X113" s="122"/>
      <c r="Y113" s="67"/>
      <c r="Z113" s="109"/>
      <c r="AA113" s="109">
        <v>1</v>
      </c>
      <c r="AB113" s="109">
        <v>1</v>
      </c>
      <c r="AC113" s="109">
        <v>0</v>
      </c>
      <c r="AD113" s="109">
        <v>0</v>
      </c>
      <c r="AE113" s="412">
        <f>(2*AB113+AD113)/(2*AA113)</f>
        <v>1</v>
      </c>
      <c r="AF113" s="412"/>
      <c r="AG113" s="109">
        <v>0</v>
      </c>
      <c r="AH113" s="109">
        <v>0</v>
      </c>
      <c r="AI113" s="109">
        <v>1</v>
      </c>
      <c r="AJ113" s="109">
        <v>0</v>
      </c>
      <c r="AK113" s="109">
        <v>0</v>
      </c>
      <c r="AL113" s="117">
        <f>+AI113/AA113</f>
        <v>1</v>
      </c>
      <c r="AP113" s="43"/>
      <c r="AQ113" s="43"/>
      <c r="AR113" s="54"/>
    </row>
    <row r="114" spans="1:44" ht="15.75" customHeight="1" x14ac:dyDescent="0.25">
      <c r="A114" s="46"/>
      <c r="D114" s="47" t="s">
        <v>62</v>
      </c>
      <c r="E114" s="47"/>
      <c r="F114" s="47"/>
      <c r="G114" s="47" t="s">
        <v>308</v>
      </c>
      <c r="I114" s="48">
        <v>5</v>
      </c>
      <c r="J114" s="48">
        <v>0</v>
      </c>
      <c r="K114" s="48">
        <v>1</v>
      </c>
      <c r="L114" s="43">
        <v>1</v>
      </c>
      <c r="M114" s="48">
        <v>2</v>
      </c>
      <c r="Q114" s="54"/>
      <c r="R114" s="54"/>
      <c r="S114" s="82"/>
      <c r="T114" s="84"/>
      <c r="U114" s="83" t="s">
        <v>27</v>
      </c>
      <c r="V114" s="84"/>
      <c r="W114" s="84"/>
      <c r="X114" s="84"/>
      <c r="Y114" s="83"/>
      <c r="Z114" s="68"/>
      <c r="AA114" s="68">
        <f>SUM(AA111:AA113)</f>
        <v>3</v>
      </c>
      <c r="AB114" s="68">
        <f t="shared" ref="AB114:AD114" si="36">SUM(AB111:AB113)</f>
        <v>2</v>
      </c>
      <c r="AC114" s="68">
        <f t="shared" si="36"/>
        <v>0</v>
      </c>
      <c r="AD114" s="68">
        <f t="shared" si="36"/>
        <v>1</v>
      </c>
      <c r="AE114" s="413">
        <f>(2*AB114+AD114)/(2*AA114)</f>
        <v>0.83333333333333337</v>
      </c>
      <c r="AF114" s="413"/>
      <c r="AG114" s="68">
        <f t="shared" ref="AG114" si="37">SUM(AG111:AG113)</f>
        <v>0</v>
      </c>
      <c r="AH114" s="68">
        <f t="shared" ref="AH114" si="38">SUM(AH111:AH113)</f>
        <v>0</v>
      </c>
      <c r="AI114" s="68">
        <f t="shared" ref="AI114" si="39">SUM(AI111:AI113)</f>
        <v>5</v>
      </c>
      <c r="AJ114" s="68">
        <f t="shared" ref="AJ114" si="40">SUM(AJ111:AJ113)</f>
        <v>0</v>
      </c>
      <c r="AK114" s="68">
        <f t="shared" ref="AK114" si="41">SUM(AK111:AK113)</f>
        <v>0</v>
      </c>
      <c r="AL114" s="85">
        <f>+AI114/AA114</f>
        <v>1.6666666666666667</v>
      </c>
      <c r="AR114" s="54"/>
    </row>
    <row r="115" spans="1:44" ht="15.75" customHeight="1" x14ac:dyDescent="0.25">
      <c r="A115" s="46"/>
      <c r="D115" s="47" t="s">
        <v>153</v>
      </c>
      <c r="E115" s="47"/>
      <c r="F115" s="47"/>
      <c r="G115" s="47" t="s">
        <v>17</v>
      </c>
      <c r="I115" s="48">
        <v>5</v>
      </c>
      <c r="J115" s="48">
        <v>0</v>
      </c>
      <c r="K115" s="48">
        <v>1</v>
      </c>
      <c r="L115" s="43">
        <v>1</v>
      </c>
      <c r="M115" s="48">
        <v>2</v>
      </c>
      <c r="Q115" s="54"/>
      <c r="R115" s="54"/>
      <c r="S115" s="64"/>
      <c r="T115" s="41"/>
      <c r="U115" s="41"/>
      <c r="V115" s="41"/>
      <c r="W115" s="41"/>
      <c r="X115" s="42"/>
      <c r="Y115" s="41"/>
      <c r="Z115" s="43"/>
      <c r="AA115" s="43"/>
      <c r="AB115" s="43"/>
      <c r="AC115" s="43"/>
      <c r="AD115" s="43"/>
      <c r="AE115" s="63"/>
      <c r="AF115" s="43"/>
      <c r="AG115" s="43"/>
      <c r="AH115" s="43"/>
      <c r="AI115" s="43"/>
      <c r="AJ115" s="43"/>
      <c r="AK115" s="43"/>
      <c r="AL115" s="57"/>
      <c r="AR115" s="54"/>
    </row>
    <row r="116" spans="1:44" ht="15.75" customHeight="1" x14ac:dyDescent="0.25">
      <c r="A116" s="46"/>
      <c r="D116" s="47" t="s">
        <v>46</v>
      </c>
      <c r="E116" s="47"/>
      <c r="F116" s="47"/>
      <c r="G116" s="47" t="s">
        <v>177</v>
      </c>
      <c r="I116" s="48">
        <v>5</v>
      </c>
      <c r="J116" s="48">
        <v>0</v>
      </c>
      <c r="K116" s="48">
        <v>0</v>
      </c>
      <c r="L116" s="43">
        <v>0</v>
      </c>
      <c r="M116" s="48">
        <v>2</v>
      </c>
      <c r="Q116" s="54"/>
      <c r="R116" s="54"/>
      <c r="S116" s="64"/>
      <c r="T116" s="41"/>
      <c r="U116" s="41"/>
      <c r="V116" s="41"/>
      <c r="W116" s="41"/>
      <c r="X116" s="42"/>
      <c r="Y116" s="41"/>
      <c r="Z116" s="43"/>
      <c r="AA116" s="43"/>
      <c r="AB116" s="43"/>
      <c r="AC116" s="43"/>
      <c r="AD116" s="43"/>
      <c r="AE116" s="63"/>
      <c r="AF116" s="43"/>
      <c r="AG116" s="43"/>
      <c r="AH116" s="43"/>
      <c r="AI116" s="43"/>
      <c r="AJ116" s="43"/>
      <c r="AK116" s="43"/>
      <c r="AL116" s="57"/>
      <c r="AR116" s="54"/>
    </row>
    <row r="117" spans="1:44" ht="15.75" customHeight="1" x14ac:dyDescent="0.25">
      <c r="A117" s="46"/>
      <c r="D117" s="47" t="s">
        <v>148</v>
      </c>
      <c r="E117" s="47"/>
      <c r="F117" s="47"/>
      <c r="G117" s="47" t="s">
        <v>21</v>
      </c>
      <c r="I117" s="48">
        <v>5</v>
      </c>
      <c r="J117" s="48">
        <v>0</v>
      </c>
      <c r="K117" s="48">
        <v>0</v>
      </c>
      <c r="L117" s="43">
        <v>0</v>
      </c>
      <c r="M117" s="48">
        <v>2</v>
      </c>
      <c r="Q117" s="54"/>
      <c r="R117" s="54"/>
      <c r="AR117" s="54"/>
    </row>
    <row r="118" spans="1:44" ht="15.75" customHeight="1" x14ac:dyDescent="0.25">
      <c r="A118" s="46"/>
      <c r="D118" s="47" t="s">
        <v>138</v>
      </c>
      <c r="E118" s="47"/>
      <c r="F118" s="47"/>
      <c r="G118" s="47" t="s">
        <v>17</v>
      </c>
      <c r="I118" s="48">
        <v>5</v>
      </c>
      <c r="J118" s="48">
        <v>0</v>
      </c>
      <c r="K118" s="48">
        <v>0</v>
      </c>
      <c r="L118" s="43">
        <v>0</v>
      </c>
      <c r="M118" s="48">
        <v>2</v>
      </c>
      <c r="Q118" s="54"/>
      <c r="R118" s="54"/>
      <c r="AR118" s="54"/>
    </row>
    <row r="119" spans="1:44" ht="15.75" customHeight="1" x14ac:dyDescent="0.25">
      <c r="A119" s="46"/>
      <c r="Q119" s="54"/>
      <c r="R119" s="54"/>
      <c r="AR119" s="54"/>
    </row>
    <row r="120" spans="1:44" ht="15.75" customHeight="1" x14ac:dyDescent="0.25">
      <c r="A120" s="46"/>
      <c r="Q120" s="54"/>
      <c r="R120" s="54"/>
      <c r="AR120" s="54"/>
    </row>
    <row r="121" spans="1:44" ht="15.75" customHeight="1" x14ac:dyDescent="0.25">
      <c r="A121" s="46"/>
      <c r="Q121" s="54"/>
      <c r="R121" s="54"/>
      <c r="AR121" s="54"/>
    </row>
    <row r="122" spans="1:44" ht="15.75" customHeight="1" x14ac:dyDescent="0.25">
      <c r="A122" s="46"/>
      <c r="Q122" s="54"/>
      <c r="R122" s="54"/>
      <c r="AR122" s="54"/>
    </row>
    <row r="123" spans="1:44" ht="15.75" customHeight="1" x14ac:dyDescent="0.25">
      <c r="A123" s="46"/>
      <c r="Q123" s="54"/>
      <c r="R123" s="54"/>
      <c r="AR123" s="54"/>
    </row>
    <row r="124" spans="1:44" ht="15.75" customHeight="1" x14ac:dyDescent="0.25">
      <c r="A124" s="46"/>
      <c r="Q124" s="54"/>
      <c r="R124" s="54"/>
      <c r="AR124" s="54"/>
    </row>
    <row r="125" spans="1:44" ht="15.75" customHeight="1" x14ac:dyDescent="0.25">
      <c r="A125" s="46"/>
      <c r="Q125" s="54"/>
      <c r="R125" s="54"/>
      <c r="AR125" s="54"/>
    </row>
    <row r="126" spans="1:44" ht="15.75" customHeight="1" x14ac:dyDescent="0.25">
      <c r="A126" s="46"/>
      <c r="Q126" s="54"/>
      <c r="R126" s="54"/>
      <c r="AR126" s="54"/>
    </row>
    <row r="127" spans="1:44" ht="15.75" customHeight="1" x14ac:dyDescent="0.25">
      <c r="A127" s="46"/>
      <c r="Q127" s="54"/>
      <c r="R127" s="54"/>
      <c r="AR127" s="54"/>
    </row>
    <row r="128" spans="1:44" ht="15.75" customHeight="1" x14ac:dyDescent="0.25">
      <c r="A128" s="46"/>
      <c r="Q128" s="54"/>
      <c r="R128" s="54"/>
      <c r="AR128" s="54"/>
    </row>
    <row r="129" spans="1:44" ht="15.75" customHeight="1" x14ac:dyDescent="0.25">
      <c r="A129" s="46"/>
      <c r="Q129" s="54"/>
      <c r="R129" s="54"/>
      <c r="AR129" s="54"/>
    </row>
    <row r="130" spans="1:44" ht="15.75" customHeight="1" x14ac:dyDescent="0.25">
      <c r="A130" s="46"/>
      <c r="Q130" s="54"/>
      <c r="R130" s="54"/>
      <c r="AR130" s="54"/>
    </row>
    <row r="131" spans="1:44" ht="15.75" customHeight="1" x14ac:dyDescent="0.25">
      <c r="A131" s="46"/>
      <c r="Q131" s="54"/>
      <c r="R131" s="54"/>
      <c r="AR131" s="54"/>
    </row>
    <row r="132" spans="1:44" ht="15.75" customHeight="1" x14ac:dyDescent="0.25">
      <c r="A132" s="46"/>
      <c r="Q132" s="46"/>
      <c r="R132" s="46"/>
      <c r="AR132" s="46"/>
    </row>
    <row r="133" spans="1:44" ht="15.75" customHeight="1" x14ac:dyDescent="0.25">
      <c r="A133" s="46"/>
      <c r="Q133" s="54"/>
      <c r="R133" s="54"/>
      <c r="AR133" s="54"/>
    </row>
    <row r="134" spans="1:44" ht="15.75" customHeight="1" x14ac:dyDescent="0.25">
      <c r="A134" s="46"/>
      <c r="Q134" s="46"/>
      <c r="R134" s="46"/>
      <c r="AR134" s="46"/>
    </row>
    <row r="135" spans="1:44" ht="15.75" customHeight="1" x14ac:dyDescent="0.25">
      <c r="A135" s="46"/>
      <c r="Q135" s="46"/>
      <c r="R135" s="46"/>
      <c r="AR135" s="46"/>
    </row>
    <row r="136" spans="1:44" ht="15.75" customHeight="1" x14ac:dyDescent="0.25">
      <c r="A136" s="46"/>
      <c r="Q136" s="46"/>
      <c r="R136" s="46"/>
      <c r="AR136" s="46"/>
    </row>
    <row r="137" spans="1:44" ht="15.75" customHeight="1" x14ac:dyDescent="0.25">
      <c r="A137" s="46"/>
      <c r="Q137" s="46"/>
      <c r="R137" s="46"/>
      <c r="AR137" s="46"/>
    </row>
    <row r="138" spans="1:44" ht="15.75" customHeight="1" x14ac:dyDescent="0.25">
      <c r="A138" s="46"/>
      <c r="Q138" s="46"/>
      <c r="R138" s="46"/>
      <c r="S138" s="64"/>
      <c r="T138" s="41"/>
      <c r="U138" s="41"/>
      <c r="V138" s="41"/>
      <c r="W138" s="41"/>
      <c r="X138" s="42"/>
      <c r="Y138" s="41"/>
      <c r="Z138" s="43"/>
      <c r="AA138" s="43"/>
      <c r="AB138" s="43"/>
      <c r="AC138" s="43"/>
      <c r="AD138" s="43"/>
      <c r="AE138" s="63"/>
      <c r="AF138" s="43"/>
      <c r="AG138" s="43"/>
      <c r="AH138" s="43"/>
      <c r="AI138" s="43"/>
      <c r="AJ138" s="43"/>
      <c r="AK138" s="43"/>
      <c r="AL138" s="57"/>
      <c r="AR138" s="46"/>
    </row>
    <row r="139" spans="1:44" ht="15.75" customHeight="1" x14ac:dyDescent="0.25">
      <c r="A139" s="46"/>
      <c r="Q139" s="46"/>
      <c r="R139" s="46"/>
      <c r="S139" s="64"/>
      <c r="T139" s="41"/>
      <c r="AA139" s="43"/>
      <c r="AB139" s="43"/>
      <c r="AC139" s="43"/>
      <c r="AD139" s="43"/>
      <c r="AE139" s="63"/>
      <c r="AF139" s="43"/>
      <c r="AG139" s="43"/>
      <c r="AH139" s="43"/>
      <c r="AI139" s="43"/>
      <c r="AJ139" s="43"/>
      <c r="AK139" s="43"/>
      <c r="AL139" s="57"/>
      <c r="AR139" s="46"/>
    </row>
    <row r="140" spans="1:44" ht="15.75" customHeight="1" x14ac:dyDescent="0.25">
      <c r="A140" s="46"/>
      <c r="Q140" s="46"/>
      <c r="R140" s="46"/>
      <c r="S140" s="64"/>
      <c r="T140" s="41"/>
      <c r="U140" s="41"/>
      <c r="V140" s="41"/>
      <c r="W140" s="41"/>
      <c r="X140" s="42"/>
      <c r="Y140" s="41"/>
      <c r="Z140" s="43"/>
      <c r="AA140" s="43"/>
      <c r="AB140" s="43"/>
      <c r="AC140" s="43"/>
      <c r="AD140" s="43"/>
      <c r="AE140" s="63"/>
      <c r="AF140" s="43"/>
      <c r="AG140" s="43"/>
      <c r="AH140" s="43"/>
      <c r="AI140" s="43"/>
      <c r="AJ140" s="43"/>
      <c r="AK140" s="43"/>
      <c r="AL140" s="57"/>
      <c r="AR140" s="46"/>
    </row>
    <row r="141" spans="1:44" ht="15.75" customHeight="1" x14ac:dyDescent="0.25">
      <c r="A141" s="46"/>
      <c r="Q141" s="45"/>
      <c r="R141" s="45"/>
      <c r="AR141" s="45"/>
    </row>
    <row r="142" spans="1:44" ht="15.75" customHeight="1" x14ac:dyDescent="0.25">
      <c r="A142" s="46"/>
      <c r="Q142" s="45"/>
      <c r="R142" s="45"/>
      <c r="AR142" s="45"/>
    </row>
    <row r="143" spans="1:44" ht="15.75" customHeight="1" x14ac:dyDescent="0.25">
      <c r="A143" s="46"/>
      <c r="Q143" s="45"/>
      <c r="R143" s="45"/>
      <c r="AR143" s="45"/>
    </row>
    <row r="144" spans="1:44" ht="15.75" customHeight="1" x14ac:dyDescent="0.25">
      <c r="A144" s="46"/>
      <c r="Q144" s="45"/>
      <c r="R144" s="45"/>
      <c r="AR144" s="45"/>
    </row>
    <row r="145" spans="1:44" ht="15.75" customHeight="1" x14ac:dyDescent="0.25">
      <c r="A145" s="46"/>
      <c r="D145" s="47"/>
      <c r="E145" s="47"/>
      <c r="F145" s="47"/>
      <c r="G145" s="47"/>
      <c r="I145" s="48"/>
      <c r="J145" s="48"/>
      <c r="K145" s="48"/>
      <c r="L145" s="43"/>
      <c r="M145" s="48"/>
      <c r="Q145" s="45"/>
      <c r="R145" s="45"/>
      <c r="AR145" s="45"/>
    </row>
    <row r="146" spans="1:44" ht="15.75" x14ac:dyDescent="0.25">
      <c r="A146" s="46"/>
      <c r="Q146" s="45"/>
      <c r="R146" s="45"/>
      <c r="AR146" s="45"/>
    </row>
    <row r="147" spans="1:44" ht="15" x14ac:dyDescent="0.2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13"/>
    </row>
  </sheetData>
  <mergeCells count="41">
    <mergeCell ref="AE113:AF113"/>
    <mergeCell ref="AE111:AF111"/>
    <mergeCell ref="AE114:AF114"/>
    <mergeCell ref="G76:M76"/>
    <mergeCell ref="AE110:AF110"/>
    <mergeCell ref="AE112:AF112"/>
    <mergeCell ref="U72:V72"/>
    <mergeCell ref="Z72:AB72"/>
    <mergeCell ref="AH72:AI72"/>
    <mergeCell ref="AM72:AO72"/>
    <mergeCell ref="B75:P75"/>
    <mergeCell ref="S75:AQ75"/>
    <mergeCell ref="U70:V70"/>
    <mergeCell ref="Z70:AB70"/>
    <mergeCell ref="AH70:AI70"/>
    <mergeCell ref="AM70:AO70"/>
    <mergeCell ref="U71:V71"/>
    <mergeCell ref="Z71:AB71"/>
    <mergeCell ref="AH71:AI71"/>
    <mergeCell ref="AM71:AO71"/>
    <mergeCell ref="E14:F14"/>
    <mergeCell ref="X67:Z67"/>
    <mergeCell ref="AK67:AM67"/>
    <mergeCell ref="U68:V68"/>
    <mergeCell ref="AH68:AI68"/>
    <mergeCell ref="U69:V69"/>
    <mergeCell ref="Z69:AB69"/>
    <mergeCell ref="AH69:AI69"/>
    <mergeCell ref="AM69:AO69"/>
    <mergeCell ref="AE6:AF6"/>
    <mergeCell ref="AE7:AF7"/>
    <mergeCell ref="AE8:AF8"/>
    <mergeCell ref="AE9:AF9"/>
    <mergeCell ref="AE10:AF10"/>
    <mergeCell ref="AE11:AF11"/>
    <mergeCell ref="AE5:AF5"/>
    <mergeCell ref="B1:P1"/>
    <mergeCell ref="G2:M2"/>
    <mergeCell ref="AE2:AF2"/>
    <mergeCell ref="AE3:AF3"/>
    <mergeCell ref="AE4:AF4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D8C8F-DBE0-45B5-8A3D-9E89546D6930}">
  <dimension ref="A1:AR147"/>
  <sheetViews>
    <sheetView topLeftCell="A17" zoomScale="69" zoomScaleNormal="69" zoomScaleSheetLayoutView="78" workbookViewId="0">
      <selection activeCell="AO26" sqref="AO26:AO62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3" width="9.7109375" style="44" customWidth="1"/>
    <col min="14" max="15" width="10.7109375" style="44" customWidth="1"/>
    <col min="16" max="16" width="18.7109375" style="44" customWidth="1"/>
    <col min="17" max="18" width="2.7109375" style="44" customWidth="1"/>
    <col min="19" max="19" width="5.85546875" style="44" customWidth="1"/>
    <col min="20" max="23" width="6" style="44" customWidth="1"/>
    <col min="24" max="24" width="4.7109375" style="44" customWidth="1"/>
    <col min="25" max="25" width="10.7109375" style="44" customWidth="1"/>
    <col min="26" max="30" width="5.85546875" style="44" customWidth="1"/>
    <col min="31" max="31" width="5.28515625" style="44" customWidth="1"/>
    <col min="32" max="32" width="5.85546875" style="44" customWidth="1"/>
    <col min="33" max="36" width="6" style="44" customWidth="1"/>
    <col min="37" max="37" width="4.7109375" style="44" customWidth="1"/>
    <col min="38" max="38" width="10.7109375" style="44" customWidth="1"/>
    <col min="39" max="43" width="5.85546875" style="44" customWidth="1"/>
    <col min="44" max="44" width="2.7109375" style="44" customWidth="1"/>
    <col min="45" max="16384" width="9.140625" style="44"/>
  </cols>
  <sheetData>
    <row r="1" spans="1:44" ht="24" customHeight="1" x14ac:dyDescent="0.3">
      <c r="A1" s="45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5"/>
      <c r="R1" s="45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55"/>
      <c r="AN1" s="46"/>
      <c r="AO1" s="46"/>
      <c r="AP1" s="46"/>
      <c r="AQ1" s="46"/>
      <c r="AR1" s="45"/>
    </row>
    <row r="2" spans="1:44" ht="18.600000000000001" customHeight="1" thickBot="1" x14ac:dyDescent="0.35">
      <c r="A2" s="46"/>
      <c r="B2" s="60" t="s">
        <v>146</v>
      </c>
      <c r="C2" s="60">
        <v>4</v>
      </c>
      <c r="D2" s="59"/>
      <c r="E2" s="59"/>
      <c r="F2" s="59"/>
      <c r="G2" s="431" t="s">
        <v>209</v>
      </c>
      <c r="H2" s="431"/>
      <c r="I2" s="431"/>
      <c r="J2" s="431"/>
      <c r="K2" s="431"/>
      <c r="L2" s="431"/>
      <c r="M2" s="431"/>
      <c r="N2" s="59"/>
      <c r="O2" s="59"/>
      <c r="P2" s="59"/>
      <c r="Q2" s="46"/>
      <c r="R2" s="46"/>
      <c r="S2" s="24" t="s">
        <v>310</v>
      </c>
      <c r="T2" s="25" t="s">
        <v>1</v>
      </c>
      <c r="U2" s="25"/>
      <c r="V2" s="25"/>
      <c r="W2" s="25"/>
      <c r="X2" s="25"/>
      <c r="Y2" s="25" t="s">
        <v>2</v>
      </c>
      <c r="Z2" s="25"/>
      <c r="AA2" s="24" t="s">
        <v>4</v>
      </c>
      <c r="AB2" s="24" t="s">
        <v>8</v>
      </c>
      <c r="AC2" s="24" t="s">
        <v>9</v>
      </c>
      <c r="AD2" s="24" t="s">
        <v>10</v>
      </c>
      <c r="AE2" s="423" t="s">
        <v>129</v>
      </c>
      <c r="AF2" s="423"/>
      <c r="AG2" s="24" t="s">
        <v>3</v>
      </c>
      <c r="AH2" s="24" t="s">
        <v>130</v>
      </c>
      <c r="AI2" s="24" t="s">
        <v>5</v>
      </c>
      <c r="AJ2" s="24" t="s">
        <v>7</v>
      </c>
      <c r="AK2" s="24" t="s">
        <v>6</v>
      </c>
      <c r="AL2" s="24" t="s">
        <v>131</v>
      </c>
      <c r="AM2" s="41"/>
      <c r="AN2" s="42"/>
      <c r="AO2" s="42"/>
      <c r="AP2" s="43"/>
      <c r="AQ2" s="43"/>
      <c r="AR2" s="45"/>
    </row>
    <row r="3" spans="1:44" ht="18.75" thickBot="1" x14ac:dyDescent="0.3">
      <c r="A3" s="46"/>
      <c r="B3" s="14" t="s">
        <v>151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16" t="str">
        <f>"Week "&amp;TEXT(C2-1,"##")</f>
        <v>Week 3</v>
      </c>
      <c r="Q3" s="46"/>
      <c r="R3" s="46"/>
      <c r="S3" s="94">
        <v>7</v>
      </c>
      <c r="T3" s="106" t="s">
        <v>24</v>
      </c>
      <c r="U3" s="107"/>
      <c r="V3" s="106"/>
      <c r="W3" s="106"/>
      <c r="X3" s="108"/>
      <c r="Y3" s="106" t="s">
        <v>25</v>
      </c>
      <c r="Z3" s="58"/>
      <c r="AA3" s="58">
        <v>4</v>
      </c>
      <c r="AB3" s="58">
        <v>3</v>
      </c>
      <c r="AC3" s="58">
        <v>1</v>
      </c>
      <c r="AD3" s="58">
        <v>0</v>
      </c>
      <c r="AE3" s="411">
        <f t="shared" ref="AE3:AE10" si="0">+(AB3*2+AD3)/(2*AA3)</f>
        <v>0.75</v>
      </c>
      <c r="AF3" s="411"/>
      <c r="AG3" s="58">
        <v>0</v>
      </c>
      <c r="AH3" s="58">
        <v>0</v>
      </c>
      <c r="AI3" s="58">
        <v>7</v>
      </c>
      <c r="AJ3" s="58">
        <v>0</v>
      </c>
      <c r="AK3" s="58">
        <v>1</v>
      </c>
      <c r="AL3" s="79">
        <f>+AI3/AA3</f>
        <v>1.75</v>
      </c>
      <c r="AM3" s="18"/>
      <c r="AN3" s="18"/>
      <c r="AQ3" s="43"/>
      <c r="AR3" s="45"/>
    </row>
    <row r="4" spans="1:44" ht="18" x14ac:dyDescent="0.25">
      <c r="A4" s="46"/>
      <c r="B4" s="19">
        <v>3</v>
      </c>
      <c r="C4" s="20" t="s">
        <v>53</v>
      </c>
      <c r="D4" s="42"/>
      <c r="E4" s="20"/>
      <c r="F4" s="42"/>
      <c r="G4" s="19">
        <v>3</v>
      </c>
      <c r="H4" s="19">
        <v>1</v>
      </c>
      <c r="I4" s="19">
        <v>0</v>
      </c>
      <c r="J4" s="19">
        <f t="shared" ref="J4:J11" si="1">2*G4+I4</f>
        <v>6</v>
      </c>
      <c r="K4" s="91">
        <f t="shared" ref="K4:K11" si="2">+J4/((G4+H4+I4)*2)</f>
        <v>0.75</v>
      </c>
      <c r="L4" s="19">
        <f>+$AA$50</f>
        <v>15</v>
      </c>
      <c r="M4" s="19">
        <v>7</v>
      </c>
      <c r="N4" s="19">
        <f>+$AB$50</f>
        <v>26</v>
      </c>
      <c r="O4" s="19">
        <f>+$AD$50</f>
        <v>4</v>
      </c>
      <c r="P4" s="19">
        <v>2</v>
      </c>
      <c r="Q4" s="51"/>
      <c r="R4" s="46"/>
      <c r="S4" s="94">
        <v>7.5</v>
      </c>
      <c r="T4" s="106" t="s">
        <v>16</v>
      </c>
      <c r="U4" s="107"/>
      <c r="V4" s="106"/>
      <c r="W4" s="106"/>
      <c r="X4" s="108"/>
      <c r="Y4" s="106" t="s">
        <v>17</v>
      </c>
      <c r="Z4" s="58"/>
      <c r="AA4" s="58">
        <v>4</v>
      </c>
      <c r="AB4" s="58">
        <v>2</v>
      </c>
      <c r="AC4" s="58">
        <v>1</v>
      </c>
      <c r="AD4" s="58">
        <v>1</v>
      </c>
      <c r="AE4" s="411">
        <f t="shared" si="0"/>
        <v>0.625</v>
      </c>
      <c r="AF4" s="411"/>
      <c r="AG4" s="58">
        <v>0</v>
      </c>
      <c r="AH4" s="58">
        <v>0</v>
      </c>
      <c r="AI4" s="58">
        <v>9</v>
      </c>
      <c r="AJ4" s="58">
        <v>0</v>
      </c>
      <c r="AK4" s="58">
        <v>0</v>
      </c>
      <c r="AL4" s="79">
        <f t="shared" ref="AL4:AL10" si="3">+AI4/AA4</f>
        <v>2.25</v>
      </c>
      <c r="AM4" s="18"/>
      <c r="AN4" s="18"/>
      <c r="AQ4" s="43"/>
      <c r="AR4" s="45"/>
    </row>
    <row r="5" spans="1:44" ht="18" x14ac:dyDescent="0.25">
      <c r="A5" s="46"/>
      <c r="B5" s="19">
        <v>7</v>
      </c>
      <c r="C5" s="20" t="s">
        <v>86</v>
      </c>
      <c r="D5" s="42"/>
      <c r="E5" s="20"/>
      <c r="F5" s="42"/>
      <c r="G5" s="19">
        <v>2</v>
      </c>
      <c r="H5" s="19">
        <v>1</v>
      </c>
      <c r="I5" s="19">
        <v>1</v>
      </c>
      <c r="J5" s="19">
        <f t="shared" si="1"/>
        <v>5</v>
      </c>
      <c r="K5" s="91">
        <f t="shared" si="2"/>
        <v>0.625</v>
      </c>
      <c r="L5" s="19">
        <f>+$AN$50</f>
        <v>9</v>
      </c>
      <c r="M5" s="19">
        <v>9</v>
      </c>
      <c r="N5" s="19">
        <f>+$AO$50</f>
        <v>15</v>
      </c>
      <c r="O5" s="19">
        <f>+$AQ$50</f>
        <v>4</v>
      </c>
      <c r="P5" s="19">
        <v>1</v>
      </c>
      <c r="Q5" s="51"/>
      <c r="R5" s="46"/>
      <c r="S5" s="94">
        <v>8</v>
      </c>
      <c r="T5" s="106" t="s">
        <v>18</v>
      </c>
      <c r="U5" s="107"/>
      <c r="V5" s="106"/>
      <c r="W5" s="106"/>
      <c r="X5" s="108"/>
      <c r="Y5" s="106" t="s">
        <v>177</v>
      </c>
      <c r="Z5" s="58"/>
      <c r="AA5" s="58">
        <v>4</v>
      </c>
      <c r="AB5" s="58">
        <v>1</v>
      </c>
      <c r="AC5" s="58">
        <v>1</v>
      </c>
      <c r="AD5" s="58">
        <v>2</v>
      </c>
      <c r="AE5" s="411">
        <f t="shared" si="0"/>
        <v>0.5</v>
      </c>
      <c r="AF5" s="411"/>
      <c r="AG5" s="58">
        <v>0</v>
      </c>
      <c r="AH5" s="58">
        <v>0</v>
      </c>
      <c r="AI5" s="58">
        <v>9</v>
      </c>
      <c r="AJ5" s="58">
        <v>1</v>
      </c>
      <c r="AK5" s="58">
        <v>0</v>
      </c>
      <c r="AL5" s="79">
        <f t="shared" si="3"/>
        <v>2.25</v>
      </c>
      <c r="AM5" s="18"/>
      <c r="AN5" s="18"/>
      <c r="AQ5" s="43"/>
      <c r="AR5" s="45"/>
    </row>
    <row r="6" spans="1:44" ht="18" x14ac:dyDescent="0.25">
      <c r="A6" s="46"/>
      <c r="B6" s="19">
        <v>5</v>
      </c>
      <c r="C6" s="20" t="s">
        <v>173</v>
      </c>
      <c r="D6" s="42"/>
      <c r="E6" s="20"/>
      <c r="F6" s="42"/>
      <c r="G6" s="19">
        <v>2</v>
      </c>
      <c r="H6" s="19">
        <v>1</v>
      </c>
      <c r="I6" s="19">
        <v>1</v>
      </c>
      <c r="J6" s="19">
        <f t="shared" si="1"/>
        <v>5</v>
      </c>
      <c r="K6" s="91">
        <f t="shared" si="2"/>
        <v>0.625</v>
      </c>
      <c r="L6" s="19">
        <f>+$AN$26</f>
        <v>14</v>
      </c>
      <c r="M6" s="19">
        <v>9</v>
      </c>
      <c r="N6" s="19">
        <f>+$AO$26</f>
        <v>24</v>
      </c>
      <c r="O6" s="19">
        <f>+$AQ$26</f>
        <v>6</v>
      </c>
      <c r="P6" s="19">
        <v>4</v>
      </c>
      <c r="Q6" s="51"/>
      <c r="R6" s="46"/>
      <c r="S6" s="94">
        <v>7.5</v>
      </c>
      <c r="T6" s="106" t="s">
        <v>180</v>
      </c>
      <c r="U6" s="107"/>
      <c r="V6" s="106"/>
      <c r="W6" s="106"/>
      <c r="X6" s="108"/>
      <c r="Y6" s="106" t="s">
        <v>173</v>
      </c>
      <c r="Z6" s="58"/>
      <c r="AA6" s="58">
        <v>4</v>
      </c>
      <c r="AB6" s="58">
        <v>2</v>
      </c>
      <c r="AC6" s="58">
        <v>1</v>
      </c>
      <c r="AD6" s="58">
        <v>1</v>
      </c>
      <c r="AE6" s="411">
        <f t="shared" si="0"/>
        <v>0.625</v>
      </c>
      <c r="AF6" s="411"/>
      <c r="AG6" s="58">
        <v>0</v>
      </c>
      <c r="AH6" s="58">
        <v>1</v>
      </c>
      <c r="AI6" s="58">
        <v>9</v>
      </c>
      <c r="AJ6" s="58">
        <v>0</v>
      </c>
      <c r="AK6" s="58">
        <v>0</v>
      </c>
      <c r="AL6" s="79">
        <f t="shared" si="3"/>
        <v>2.25</v>
      </c>
      <c r="AM6" s="18"/>
      <c r="AN6" s="18"/>
      <c r="AQ6" s="43"/>
      <c r="AR6" s="45"/>
    </row>
    <row r="7" spans="1:44" ht="18" x14ac:dyDescent="0.25">
      <c r="A7" s="46"/>
      <c r="B7" s="19">
        <v>4</v>
      </c>
      <c r="C7" s="20" t="s">
        <v>21</v>
      </c>
      <c r="D7" s="42"/>
      <c r="E7" s="20"/>
      <c r="F7" s="42"/>
      <c r="G7" s="19">
        <v>2</v>
      </c>
      <c r="H7" s="19">
        <v>2</v>
      </c>
      <c r="I7" s="19">
        <v>0</v>
      </c>
      <c r="J7" s="19">
        <f t="shared" si="1"/>
        <v>4</v>
      </c>
      <c r="K7" s="91">
        <f t="shared" si="2"/>
        <v>0.5</v>
      </c>
      <c r="L7" s="19">
        <f>+$AA$62</f>
        <v>5</v>
      </c>
      <c r="M7" s="19">
        <v>10</v>
      </c>
      <c r="N7" s="19">
        <f>+$AB$62</f>
        <v>6</v>
      </c>
      <c r="O7" s="19">
        <f>+$AD$62</f>
        <v>4</v>
      </c>
      <c r="P7" s="19">
        <v>6</v>
      </c>
      <c r="Q7" s="51"/>
      <c r="R7" s="46"/>
      <c r="S7" s="94">
        <v>8</v>
      </c>
      <c r="T7" s="106" t="s">
        <v>126</v>
      </c>
      <c r="U7" s="107"/>
      <c r="V7" s="106"/>
      <c r="W7" s="106"/>
      <c r="X7" s="108"/>
      <c r="Y7" s="106" t="s">
        <v>21</v>
      </c>
      <c r="Z7" s="58"/>
      <c r="AA7" s="58">
        <v>4</v>
      </c>
      <c r="AB7" s="58">
        <v>2</v>
      </c>
      <c r="AC7" s="58">
        <v>2</v>
      </c>
      <c r="AD7" s="58">
        <v>0</v>
      </c>
      <c r="AE7" s="411">
        <f t="shared" si="0"/>
        <v>0.5</v>
      </c>
      <c r="AF7" s="411"/>
      <c r="AG7" s="58">
        <v>0</v>
      </c>
      <c r="AH7" s="58">
        <v>0</v>
      </c>
      <c r="AI7" s="58">
        <v>10</v>
      </c>
      <c r="AJ7" s="58">
        <v>0</v>
      </c>
      <c r="AK7" s="58">
        <v>0</v>
      </c>
      <c r="AL7" s="79">
        <f t="shared" si="3"/>
        <v>2.5</v>
      </c>
      <c r="AM7" s="18"/>
      <c r="AN7" s="18"/>
      <c r="AQ7" s="43"/>
      <c r="AR7" s="45"/>
    </row>
    <row r="8" spans="1:44" ht="18" x14ac:dyDescent="0.25">
      <c r="A8" s="46"/>
      <c r="B8" s="19">
        <v>2</v>
      </c>
      <c r="C8" s="20" t="s">
        <v>172</v>
      </c>
      <c r="D8" s="42"/>
      <c r="E8" s="42"/>
      <c r="F8" s="42"/>
      <c r="G8" s="19">
        <v>1</v>
      </c>
      <c r="H8" s="19">
        <v>1</v>
      </c>
      <c r="I8" s="19">
        <v>2</v>
      </c>
      <c r="J8" s="19">
        <f t="shared" si="1"/>
        <v>4</v>
      </c>
      <c r="K8" s="91">
        <f t="shared" si="2"/>
        <v>0.5</v>
      </c>
      <c r="L8" s="19">
        <f>+$AA$38</f>
        <v>11</v>
      </c>
      <c r="M8" s="19">
        <v>10</v>
      </c>
      <c r="N8" s="19">
        <f>+$AB$38</f>
        <v>17</v>
      </c>
      <c r="O8" s="19">
        <f>+$AD$38</f>
        <v>2</v>
      </c>
      <c r="P8" s="19">
        <v>2</v>
      </c>
      <c r="Q8" s="51"/>
      <c r="R8" s="46"/>
      <c r="S8" s="94">
        <v>7.5</v>
      </c>
      <c r="T8" s="106" t="s">
        <v>149</v>
      </c>
      <c r="U8" s="107"/>
      <c r="V8" s="106"/>
      <c r="W8" s="106"/>
      <c r="X8" s="108"/>
      <c r="Y8" s="106" t="s">
        <v>23</v>
      </c>
      <c r="Z8" s="58"/>
      <c r="AA8" s="58">
        <v>4</v>
      </c>
      <c r="AB8" s="58">
        <v>1</v>
      </c>
      <c r="AC8" s="58">
        <v>2</v>
      </c>
      <c r="AD8" s="58">
        <v>1</v>
      </c>
      <c r="AE8" s="411">
        <f t="shared" si="0"/>
        <v>0.375</v>
      </c>
      <c r="AF8" s="411"/>
      <c r="AG8" s="58">
        <v>0</v>
      </c>
      <c r="AH8" s="58">
        <v>0</v>
      </c>
      <c r="AI8" s="58">
        <v>12</v>
      </c>
      <c r="AJ8" s="58">
        <v>0</v>
      </c>
      <c r="AK8" s="58">
        <v>0</v>
      </c>
      <c r="AL8" s="79">
        <f t="shared" si="3"/>
        <v>3</v>
      </c>
      <c r="AM8" s="18"/>
      <c r="AN8" s="18"/>
      <c r="AQ8" s="43"/>
      <c r="AR8" s="45"/>
    </row>
    <row r="9" spans="1:44" ht="18" x14ac:dyDescent="0.25">
      <c r="A9" s="46"/>
      <c r="B9" s="19">
        <v>8</v>
      </c>
      <c r="C9" s="20" t="s">
        <v>23</v>
      </c>
      <c r="D9" s="42"/>
      <c r="E9" s="42"/>
      <c r="F9" s="42"/>
      <c r="G9" s="19">
        <v>1</v>
      </c>
      <c r="H9" s="19">
        <v>2</v>
      </c>
      <c r="I9" s="19">
        <v>1</v>
      </c>
      <c r="J9" s="19">
        <f t="shared" si="1"/>
        <v>3</v>
      </c>
      <c r="K9" s="91">
        <f t="shared" si="2"/>
        <v>0.375</v>
      </c>
      <c r="L9" s="19">
        <f>+$AN$62</f>
        <v>9</v>
      </c>
      <c r="M9" s="19">
        <v>12</v>
      </c>
      <c r="N9" s="19">
        <f>+$AO$62</f>
        <v>11</v>
      </c>
      <c r="O9" s="19">
        <f>+$AQ$62</f>
        <v>2</v>
      </c>
      <c r="P9" s="19">
        <v>4</v>
      </c>
      <c r="Q9" s="51"/>
      <c r="R9" s="46"/>
      <c r="S9" s="94">
        <v>7</v>
      </c>
      <c r="T9" s="106" t="s">
        <v>22</v>
      </c>
      <c r="U9" s="107"/>
      <c r="V9" s="106"/>
      <c r="W9" s="106"/>
      <c r="X9" s="108"/>
      <c r="Y9" s="106" t="s">
        <v>15</v>
      </c>
      <c r="Z9" s="58"/>
      <c r="AA9" s="58">
        <v>3</v>
      </c>
      <c r="AB9" s="58">
        <v>0</v>
      </c>
      <c r="AC9" s="58">
        <v>1</v>
      </c>
      <c r="AD9" s="58">
        <v>2</v>
      </c>
      <c r="AE9" s="411">
        <f t="shared" si="0"/>
        <v>0.33333333333333331</v>
      </c>
      <c r="AF9" s="411"/>
      <c r="AG9" s="58">
        <v>0</v>
      </c>
      <c r="AH9" s="58">
        <v>1</v>
      </c>
      <c r="AI9" s="58">
        <v>11</v>
      </c>
      <c r="AJ9" s="58">
        <v>0</v>
      </c>
      <c r="AK9" s="58">
        <v>0</v>
      </c>
      <c r="AL9" s="79">
        <f t="shared" si="3"/>
        <v>3.6666666666666665</v>
      </c>
      <c r="AM9" s="18"/>
      <c r="AN9" s="18"/>
      <c r="AQ9" s="43"/>
      <c r="AR9" s="45"/>
    </row>
    <row r="10" spans="1:44" ht="18" x14ac:dyDescent="0.25">
      <c r="A10" s="51"/>
      <c r="B10" s="19">
        <v>6</v>
      </c>
      <c r="C10" s="20" t="s">
        <v>15</v>
      </c>
      <c r="D10" s="42"/>
      <c r="E10" s="20"/>
      <c r="F10" s="42"/>
      <c r="G10" s="19">
        <v>0</v>
      </c>
      <c r="H10" s="19">
        <v>1</v>
      </c>
      <c r="I10" s="19">
        <v>3</v>
      </c>
      <c r="J10" s="19">
        <f t="shared" si="1"/>
        <v>3</v>
      </c>
      <c r="K10" s="91">
        <f t="shared" si="2"/>
        <v>0.375</v>
      </c>
      <c r="L10" s="19">
        <f>+$AN$38</f>
        <v>13</v>
      </c>
      <c r="M10" s="19">
        <v>14</v>
      </c>
      <c r="N10" s="19">
        <f>+$AO$38</f>
        <v>19</v>
      </c>
      <c r="O10" s="19">
        <f>+$AQ$38</f>
        <v>4</v>
      </c>
      <c r="P10" s="19">
        <v>6</v>
      </c>
      <c r="Q10" s="51"/>
      <c r="R10" s="51"/>
      <c r="S10" s="94">
        <v>7.5</v>
      </c>
      <c r="T10" s="106" t="s">
        <v>127</v>
      </c>
      <c r="U10" s="107"/>
      <c r="V10" s="106"/>
      <c r="W10" s="106"/>
      <c r="X10" s="108"/>
      <c r="Y10" s="106" t="s">
        <v>19</v>
      </c>
      <c r="Z10" s="58"/>
      <c r="AA10" s="58">
        <v>4</v>
      </c>
      <c r="AB10" s="58">
        <v>0</v>
      </c>
      <c r="AC10" s="58">
        <v>2</v>
      </c>
      <c r="AD10" s="58">
        <v>2</v>
      </c>
      <c r="AE10" s="411">
        <f t="shared" si="0"/>
        <v>0.25</v>
      </c>
      <c r="AF10" s="411"/>
      <c r="AG10" s="58">
        <v>0</v>
      </c>
      <c r="AH10" s="58">
        <v>1</v>
      </c>
      <c r="AI10" s="58">
        <v>17</v>
      </c>
      <c r="AJ10" s="58">
        <v>0</v>
      </c>
      <c r="AK10" s="58">
        <v>0</v>
      </c>
      <c r="AL10" s="79">
        <f t="shared" si="3"/>
        <v>4.25</v>
      </c>
      <c r="AM10" s="18"/>
      <c r="AN10" s="18"/>
      <c r="AQ10" s="43"/>
      <c r="AR10" s="45"/>
    </row>
    <row r="11" spans="1:44" ht="18.75" thickBot="1" x14ac:dyDescent="0.3">
      <c r="A11" s="51"/>
      <c r="B11" s="19">
        <v>1</v>
      </c>
      <c r="C11" s="20" t="s">
        <v>51</v>
      </c>
      <c r="D11" s="42"/>
      <c r="E11" s="42"/>
      <c r="F11" s="42"/>
      <c r="G11" s="19">
        <v>0</v>
      </c>
      <c r="H11" s="19">
        <v>2</v>
      </c>
      <c r="I11" s="19">
        <v>2</v>
      </c>
      <c r="J11" s="19">
        <f t="shared" si="1"/>
        <v>2</v>
      </c>
      <c r="K11" s="91">
        <f t="shared" si="2"/>
        <v>0.25</v>
      </c>
      <c r="L11" s="19">
        <f>+$AA$26</f>
        <v>12</v>
      </c>
      <c r="M11" s="19">
        <v>17</v>
      </c>
      <c r="N11" s="19">
        <f>+$AB$26</f>
        <v>13</v>
      </c>
      <c r="O11" s="19">
        <f>+$AD$26</f>
        <v>0</v>
      </c>
      <c r="P11" s="19">
        <v>8</v>
      </c>
      <c r="Q11" s="51"/>
      <c r="R11" s="51"/>
      <c r="S11" s="72"/>
      <c r="T11" s="41" t="s">
        <v>26</v>
      </c>
      <c r="V11" s="41"/>
      <c r="W11" s="41"/>
      <c r="X11" s="42"/>
      <c r="Y11" s="41"/>
      <c r="Z11" s="43"/>
      <c r="AA11" s="43">
        <f>+AA133</f>
        <v>1</v>
      </c>
      <c r="AB11" s="43">
        <f>+AB133</f>
        <v>0</v>
      </c>
      <c r="AC11" s="43">
        <f>+AC133</f>
        <v>0</v>
      </c>
      <c r="AD11" s="43">
        <f>+AD133</f>
        <v>1</v>
      </c>
      <c r="AE11" s="412">
        <f>+AE133</f>
        <v>0.5</v>
      </c>
      <c r="AF11" s="412"/>
      <c r="AG11" s="43">
        <f>+AG133</f>
        <v>0</v>
      </c>
      <c r="AH11" s="43">
        <f>+AH133</f>
        <v>0</v>
      </c>
      <c r="AI11" s="43">
        <f>+AI133</f>
        <v>3</v>
      </c>
      <c r="AJ11" s="43">
        <f t="shared" ref="AJ11:AK11" si="4">+AJ133</f>
        <v>0</v>
      </c>
      <c r="AK11" s="43">
        <f t="shared" si="4"/>
        <v>0</v>
      </c>
      <c r="AL11" s="57">
        <f>+AL133</f>
        <v>3</v>
      </c>
      <c r="AM11" s="41"/>
      <c r="AN11" s="42"/>
      <c r="AQ11" s="42"/>
      <c r="AR11" s="45"/>
    </row>
    <row r="12" spans="1:44" ht="18" x14ac:dyDescent="0.25">
      <c r="A12" s="51"/>
      <c r="B12" s="21"/>
      <c r="C12" s="21"/>
      <c r="D12" s="21"/>
      <c r="E12" s="22"/>
      <c r="F12" s="21"/>
      <c r="G12" s="23">
        <f>SUM(G4:G11)</f>
        <v>11</v>
      </c>
      <c r="H12" s="23">
        <f>SUM(H4:H11)</f>
        <v>11</v>
      </c>
      <c r="I12" s="23">
        <f>SUM(I4:I11)</f>
        <v>10</v>
      </c>
      <c r="J12" s="23"/>
      <c r="K12" s="23"/>
      <c r="L12" s="23">
        <f>SUM(L4:L11)</f>
        <v>88</v>
      </c>
      <c r="M12" s="23">
        <f>SUM(M4:M11)</f>
        <v>88</v>
      </c>
      <c r="N12" s="23">
        <f>SUM(N4:N11)</f>
        <v>131</v>
      </c>
      <c r="O12" s="23">
        <f>SUM(O4:O11)</f>
        <v>26</v>
      </c>
      <c r="P12" s="23"/>
      <c r="Q12" s="51"/>
      <c r="R12" s="51"/>
      <c r="S12" s="84"/>
      <c r="T12" s="84"/>
      <c r="U12" s="83" t="s">
        <v>27</v>
      </c>
      <c r="V12" s="84"/>
      <c r="W12" s="84"/>
      <c r="X12" s="84"/>
      <c r="Y12" s="83"/>
      <c r="Z12" s="68"/>
      <c r="AA12" s="68">
        <f t="shared" ref="AA12:AD12" si="5">SUM(AA3:AA11)</f>
        <v>32</v>
      </c>
      <c r="AB12" s="68">
        <f t="shared" si="5"/>
        <v>11</v>
      </c>
      <c r="AC12" s="68">
        <f t="shared" si="5"/>
        <v>11</v>
      </c>
      <c r="AD12" s="68">
        <f t="shared" si="5"/>
        <v>10</v>
      </c>
      <c r="AE12" s="68"/>
      <c r="AF12" s="68"/>
      <c r="AG12" s="68">
        <f t="shared" ref="AG12:AK12" si="6">SUM(AG3:AG11)</f>
        <v>0</v>
      </c>
      <c r="AH12" s="68">
        <f t="shared" si="6"/>
        <v>3</v>
      </c>
      <c r="AI12" s="68">
        <f t="shared" si="6"/>
        <v>87</v>
      </c>
      <c r="AJ12" s="68">
        <f t="shared" si="6"/>
        <v>1</v>
      </c>
      <c r="AK12" s="68">
        <f t="shared" si="6"/>
        <v>1</v>
      </c>
      <c r="AL12" s="85">
        <f>+AI12/AA12</f>
        <v>2.71875</v>
      </c>
      <c r="AM12" s="18"/>
      <c r="AN12" s="18"/>
      <c r="AQ12" s="18"/>
      <c r="AR12" s="45"/>
    </row>
    <row r="13" spans="1:44" ht="15.75" x14ac:dyDescent="0.25">
      <c r="A13" s="54"/>
      <c r="B13" s="1"/>
      <c r="C13" s="1"/>
      <c r="D13" s="1"/>
      <c r="P13" s="1"/>
      <c r="Q13" s="54"/>
      <c r="R13" s="54"/>
      <c r="AR13" s="45"/>
    </row>
    <row r="14" spans="1:44" ht="15.95" customHeight="1" thickBot="1" x14ac:dyDescent="0.3">
      <c r="A14" s="54"/>
      <c r="B14" s="62" t="str">
        <f>"Summary for Week "&amp;TEXT(C2,"##")&amp;":"</f>
        <v>Summary for Week 4:</v>
      </c>
      <c r="C14" s="2"/>
      <c r="D14" s="2"/>
      <c r="E14" s="424">
        <v>44109</v>
      </c>
      <c r="F14" s="424"/>
      <c r="G14" s="8" t="s">
        <v>128</v>
      </c>
      <c r="H14" s="8" t="s">
        <v>33</v>
      </c>
      <c r="I14" s="8" t="s">
        <v>170</v>
      </c>
      <c r="J14" s="3"/>
      <c r="K14" s="3"/>
      <c r="L14" s="8" t="s">
        <v>169</v>
      </c>
      <c r="M14" s="3"/>
      <c r="N14" s="3"/>
      <c r="O14" s="3"/>
      <c r="P14" s="3"/>
      <c r="Q14" s="54"/>
      <c r="R14" s="54"/>
      <c r="S14" s="46" t="s">
        <v>310</v>
      </c>
      <c r="T14" s="52" t="s">
        <v>152</v>
      </c>
      <c r="U14" s="52"/>
      <c r="V14" s="52"/>
      <c r="W14" s="52"/>
      <c r="X14" s="52" t="s">
        <v>311</v>
      </c>
      <c r="Y14" s="105" t="s">
        <v>29</v>
      </c>
      <c r="Z14" s="46" t="s">
        <v>4</v>
      </c>
      <c r="AA14" s="46" t="s">
        <v>30</v>
      </c>
      <c r="AB14" s="46" t="s">
        <v>31</v>
      </c>
      <c r="AC14" s="46" t="s">
        <v>32</v>
      </c>
      <c r="AD14" s="46" t="s">
        <v>3</v>
      </c>
      <c r="AE14" s="27"/>
      <c r="AF14" s="46" t="s">
        <v>310</v>
      </c>
      <c r="AG14" s="52" t="s">
        <v>152</v>
      </c>
      <c r="AH14" s="52"/>
      <c r="AI14" s="52"/>
      <c r="AJ14" s="52"/>
      <c r="AK14" s="52" t="s">
        <v>311</v>
      </c>
      <c r="AL14" s="105" t="s">
        <v>29</v>
      </c>
      <c r="AM14" s="46" t="s">
        <v>4</v>
      </c>
      <c r="AN14" s="46" t="s">
        <v>30</v>
      </c>
      <c r="AO14" s="46" t="s">
        <v>31</v>
      </c>
      <c r="AP14" s="46" t="s">
        <v>32</v>
      </c>
      <c r="AQ14" s="46" t="s">
        <v>3</v>
      </c>
      <c r="AR14" s="45"/>
    </row>
    <row r="15" spans="1:44" ht="15.95" customHeight="1" x14ac:dyDescent="0.25">
      <c r="A15" s="54"/>
      <c r="B15" s="50" t="s">
        <v>56</v>
      </c>
      <c r="C15" s="20" t="s">
        <v>185</v>
      </c>
      <c r="D15" s="42"/>
      <c r="E15" s="41"/>
      <c r="F15" s="41"/>
      <c r="G15" s="19">
        <v>4</v>
      </c>
      <c r="H15" s="43">
        <v>1</v>
      </c>
      <c r="I15" s="41" t="s">
        <v>158</v>
      </c>
      <c r="J15" s="41"/>
      <c r="K15" s="41"/>
      <c r="L15" s="41" t="s">
        <v>291</v>
      </c>
      <c r="M15" s="41"/>
      <c r="N15" s="41"/>
      <c r="O15" s="41"/>
      <c r="P15" s="41"/>
      <c r="Q15" s="54"/>
      <c r="R15" s="54"/>
      <c r="S15" s="28" t="s">
        <v>51</v>
      </c>
      <c r="T15" s="28"/>
      <c r="U15" s="28"/>
      <c r="V15" s="28"/>
      <c r="W15" s="28"/>
      <c r="X15" s="30" t="s">
        <v>52</v>
      </c>
      <c r="Z15" s="31">
        <v>5</v>
      </c>
      <c r="AA15" s="31">
        <v>3</v>
      </c>
      <c r="AB15" s="31">
        <v>0</v>
      </c>
      <c r="AC15" s="68">
        <f t="shared" ref="AC15" si="7">+AA15+AB15</f>
        <v>3</v>
      </c>
      <c r="AD15" s="31">
        <v>0</v>
      </c>
      <c r="AE15" s="27"/>
      <c r="AF15" s="28" t="s">
        <v>173</v>
      </c>
      <c r="AG15" s="28"/>
      <c r="AH15" s="28"/>
      <c r="AI15" s="28"/>
      <c r="AJ15" s="29"/>
      <c r="AK15" s="30" t="s">
        <v>178</v>
      </c>
      <c r="AM15" s="31">
        <v>3</v>
      </c>
      <c r="AN15" s="31">
        <v>1</v>
      </c>
      <c r="AO15" s="31">
        <v>0</v>
      </c>
      <c r="AP15" s="68">
        <f t="shared" ref="AP15" si="8">+AN15+AO15</f>
        <v>1</v>
      </c>
      <c r="AQ15" s="31">
        <v>2</v>
      </c>
      <c r="AR15" s="45"/>
    </row>
    <row r="16" spans="1:44" ht="15.95" customHeight="1" x14ac:dyDescent="0.25">
      <c r="A16" s="54"/>
      <c r="B16" s="43" t="s">
        <v>36</v>
      </c>
      <c r="C16" s="41" t="s">
        <v>276</v>
      </c>
      <c r="D16" s="18"/>
      <c r="E16" s="41"/>
      <c r="F16" s="41"/>
      <c r="G16" s="19"/>
      <c r="H16" s="43">
        <v>1</v>
      </c>
      <c r="I16" s="41" t="s">
        <v>134</v>
      </c>
      <c r="J16" s="41"/>
      <c r="K16" s="41"/>
      <c r="L16" s="41" t="s">
        <v>293</v>
      </c>
      <c r="M16" s="41"/>
      <c r="N16" s="41"/>
      <c r="O16" s="41"/>
      <c r="P16" s="41"/>
      <c r="Q16" s="54"/>
      <c r="R16" s="54"/>
      <c r="S16" s="94">
        <v>8.5</v>
      </c>
      <c r="T16" s="41" t="s">
        <v>72</v>
      </c>
      <c r="U16" s="41"/>
      <c r="V16" s="41"/>
      <c r="W16" s="41"/>
      <c r="X16" s="43">
        <v>13</v>
      </c>
      <c r="Y16" s="47" t="s">
        <v>306</v>
      </c>
      <c r="Z16" s="93">
        <v>4</v>
      </c>
      <c r="AA16" s="93">
        <v>3</v>
      </c>
      <c r="AB16" s="93">
        <v>4</v>
      </c>
      <c r="AC16" s="58">
        <f t="shared" ref="AC16:AC25" si="9">+AA16+AB16</f>
        <v>7</v>
      </c>
      <c r="AD16" s="93">
        <v>0</v>
      </c>
      <c r="AE16" s="27"/>
      <c r="AF16" s="94">
        <v>7.5</v>
      </c>
      <c r="AG16" s="47" t="s">
        <v>37</v>
      </c>
      <c r="AH16" s="47"/>
      <c r="AI16" s="47"/>
      <c r="AJ16" s="64"/>
      <c r="AK16" s="48">
        <v>4</v>
      </c>
      <c r="AL16" s="32" t="s">
        <v>179</v>
      </c>
      <c r="AM16" s="93">
        <v>4</v>
      </c>
      <c r="AN16" s="93">
        <v>2</v>
      </c>
      <c r="AO16" s="93">
        <v>6</v>
      </c>
      <c r="AP16" s="58">
        <f t="shared" ref="AP16:AP25" si="10">+AN16+AO16</f>
        <v>8</v>
      </c>
      <c r="AQ16" s="93">
        <v>0</v>
      </c>
      <c r="AR16" s="45"/>
    </row>
    <row r="17" spans="1:44" ht="15.95" customHeight="1" x14ac:dyDescent="0.25">
      <c r="A17" s="54"/>
      <c r="B17" s="18"/>
      <c r="C17" s="41" t="s">
        <v>277</v>
      </c>
      <c r="D17" s="18"/>
      <c r="E17" s="18"/>
      <c r="F17" s="18"/>
      <c r="G17" s="18"/>
      <c r="H17" s="43">
        <v>2</v>
      </c>
      <c r="I17" s="41" t="s">
        <v>158</v>
      </c>
      <c r="J17" s="41"/>
      <c r="K17" s="41"/>
      <c r="L17" s="41"/>
      <c r="M17" s="41" t="s">
        <v>254</v>
      </c>
      <c r="N17" s="41"/>
      <c r="O17" s="41"/>
      <c r="P17" s="41"/>
      <c r="Q17" s="54"/>
      <c r="R17" s="54"/>
      <c r="S17" s="94">
        <v>6.5</v>
      </c>
      <c r="T17" s="41" t="s">
        <v>99</v>
      </c>
      <c r="U17" s="41"/>
      <c r="V17" s="41"/>
      <c r="W17" s="41"/>
      <c r="X17" s="43">
        <v>11</v>
      </c>
      <c r="Y17" s="47" t="s">
        <v>306</v>
      </c>
      <c r="Z17" s="93">
        <v>4</v>
      </c>
      <c r="AA17" s="93">
        <v>3</v>
      </c>
      <c r="AB17" s="93">
        <v>1</v>
      </c>
      <c r="AC17" s="58">
        <f t="shared" si="9"/>
        <v>4</v>
      </c>
      <c r="AD17" s="93">
        <v>0</v>
      </c>
      <c r="AE17" s="27"/>
      <c r="AF17" s="94">
        <v>9</v>
      </c>
      <c r="AG17" s="47" t="s">
        <v>134</v>
      </c>
      <c r="AH17" s="47"/>
      <c r="AI17" s="47"/>
      <c r="AJ17" s="64"/>
      <c r="AK17" s="48">
        <v>3</v>
      </c>
      <c r="AL17" s="32" t="s">
        <v>179</v>
      </c>
      <c r="AM17" s="93">
        <v>4</v>
      </c>
      <c r="AN17" s="93">
        <v>4</v>
      </c>
      <c r="AO17" s="93">
        <v>3</v>
      </c>
      <c r="AP17" s="58">
        <f t="shared" si="10"/>
        <v>7</v>
      </c>
      <c r="AQ17" s="93">
        <v>0</v>
      </c>
      <c r="AR17" s="45"/>
    </row>
    <row r="18" spans="1:44" ht="15.95" customHeight="1" x14ac:dyDescent="0.25">
      <c r="A18" s="54"/>
      <c r="C18" s="41" t="s">
        <v>278</v>
      </c>
      <c r="D18" s="18"/>
      <c r="E18" s="18"/>
      <c r="F18" s="18"/>
      <c r="G18" s="18"/>
      <c r="H18" s="43">
        <v>2</v>
      </c>
      <c r="I18" s="41" t="s">
        <v>134</v>
      </c>
      <c r="J18" s="18"/>
      <c r="K18" s="18"/>
      <c r="L18" s="41" t="s">
        <v>292</v>
      </c>
      <c r="Q18" s="54"/>
      <c r="R18" s="54"/>
      <c r="S18" s="94">
        <v>9</v>
      </c>
      <c r="T18" s="41" t="s">
        <v>117</v>
      </c>
      <c r="U18" s="41"/>
      <c r="V18" s="41"/>
      <c r="W18" s="41"/>
      <c r="X18" s="43">
        <v>4</v>
      </c>
      <c r="Y18" s="47" t="s">
        <v>306</v>
      </c>
      <c r="Z18" s="93">
        <v>3</v>
      </c>
      <c r="AA18" s="93">
        <v>2</v>
      </c>
      <c r="AB18" s="93">
        <v>1</v>
      </c>
      <c r="AC18" s="58">
        <f t="shared" si="9"/>
        <v>3</v>
      </c>
      <c r="AD18" s="93">
        <v>0</v>
      </c>
      <c r="AE18" s="27"/>
      <c r="AF18" s="94">
        <v>8.5</v>
      </c>
      <c r="AG18" s="47" t="s">
        <v>158</v>
      </c>
      <c r="AH18" s="47"/>
      <c r="AI18" s="47"/>
      <c r="AJ18" s="64"/>
      <c r="AK18" s="48">
        <v>9</v>
      </c>
      <c r="AL18" s="32" t="s">
        <v>179</v>
      </c>
      <c r="AM18" s="93">
        <v>4</v>
      </c>
      <c r="AN18" s="93">
        <v>5</v>
      </c>
      <c r="AO18" s="93">
        <v>0</v>
      </c>
      <c r="AP18" s="58">
        <f t="shared" si="10"/>
        <v>5</v>
      </c>
      <c r="AQ18" s="93">
        <v>0</v>
      </c>
      <c r="AR18" s="45"/>
    </row>
    <row r="19" spans="1:44" ht="15.95" customHeight="1" x14ac:dyDescent="0.25">
      <c r="A19" s="54"/>
      <c r="C19" s="18"/>
      <c r="D19" s="18"/>
      <c r="E19" s="18"/>
      <c r="F19" s="18"/>
      <c r="G19" s="18"/>
      <c r="H19" s="18"/>
      <c r="I19" s="18"/>
      <c r="J19" s="18"/>
      <c r="K19" s="18"/>
      <c r="Q19" s="54"/>
      <c r="R19" s="54"/>
      <c r="S19" s="94">
        <v>7</v>
      </c>
      <c r="T19" s="41" t="s">
        <v>58</v>
      </c>
      <c r="U19" s="41"/>
      <c r="V19" s="41"/>
      <c r="W19" s="41"/>
      <c r="X19" s="43">
        <v>6</v>
      </c>
      <c r="Y19" s="47" t="s">
        <v>306</v>
      </c>
      <c r="Z19" s="93">
        <v>4</v>
      </c>
      <c r="AA19" s="93">
        <v>1</v>
      </c>
      <c r="AB19" s="93">
        <v>2</v>
      </c>
      <c r="AC19" s="58">
        <f t="shared" si="9"/>
        <v>3</v>
      </c>
      <c r="AD19" s="93">
        <v>0</v>
      </c>
      <c r="AE19" s="27"/>
      <c r="AF19" s="94">
        <v>7.5</v>
      </c>
      <c r="AG19" s="47" t="s">
        <v>57</v>
      </c>
      <c r="AH19" s="47"/>
      <c r="AI19" s="47"/>
      <c r="AJ19" s="64"/>
      <c r="AK19" s="48">
        <v>10</v>
      </c>
      <c r="AL19" s="32" t="s">
        <v>179</v>
      </c>
      <c r="AM19" s="93">
        <v>4</v>
      </c>
      <c r="AN19" s="93">
        <v>1</v>
      </c>
      <c r="AO19" s="93">
        <v>4</v>
      </c>
      <c r="AP19" s="58">
        <f t="shared" si="10"/>
        <v>5</v>
      </c>
      <c r="AQ19" s="93">
        <v>0</v>
      </c>
      <c r="AR19" s="45"/>
    </row>
    <row r="20" spans="1:44" ht="15.95" customHeight="1" x14ac:dyDescent="0.25">
      <c r="A20" s="54"/>
      <c r="B20" s="43" t="s">
        <v>60</v>
      </c>
      <c r="C20" s="20" t="s">
        <v>186</v>
      </c>
      <c r="D20" s="18"/>
      <c r="E20" s="41"/>
      <c r="F20" s="41"/>
      <c r="G20" s="19">
        <v>1</v>
      </c>
      <c r="H20" s="43">
        <v>2</v>
      </c>
      <c r="I20" s="41" t="s">
        <v>71</v>
      </c>
      <c r="J20" s="18"/>
      <c r="K20" s="18"/>
      <c r="L20" s="41" t="s">
        <v>279</v>
      </c>
      <c r="M20" s="41"/>
      <c r="N20" s="41"/>
      <c r="O20" s="18"/>
      <c r="P20" s="41"/>
      <c r="Q20" s="54"/>
      <c r="R20" s="54"/>
      <c r="S20" s="94">
        <v>9</v>
      </c>
      <c r="T20" s="41" t="s">
        <v>133</v>
      </c>
      <c r="U20" s="41"/>
      <c r="V20" s="41"/>
      <c r="W20" s="41"/>
      <c r="X20" s="43">
        <v>7</v>
      </c>
      <c r="Y20" s="47" t="s">
        <v>306</v>
      </c>
      <c r="Z20" s="93">
        <v>2</v>
      </c>
      <c r="AA20" s="93">
        <v>0</v>
      </c>
      <c r="AB20" s="93">
        <v>2</v>
      </c>
      <c r="AC20" s="58">
        <f t="shared" si="9"/>
        <v>2</v>
      </c>
      <c r="AD20" s="93">
        <v>0</v>
      </c>
      <c r="AE20" s="27"/>
      <c r="AF20" s="94">
        <v>7</v>
      </c>
      <c r="AG20" s="47" t="s">
        <v>49</v>
      </c>
      <c r="AH20" s="47"/>
      <c r="AI20" s="47"/>
      <c r="AJ20" s="64"/>
      <c r="AK20" s="48">
        <v>12</v>
      </c>
      <c r="AL20" s="32" t="s">
        <v>179</v>
      </c>
      <c r="AM20" s="93">
        <v>4</v>
      </c>
      <c r="AN20" s="93">
        <v>1</v>
      </c>
      <c r="AO20" s="93">
        <v>3</v>
      </c>
      <c r="AP20" s="58">
        <f t="shared" si="10"/>
        <v>4</v>
      </c>
      <c r="AQ20" s="93">
        <v>0</v>
      </c>
      <c r="AR20" s="45"/>
    </row>
    <row r="21" spans="1:44" ht="15.95" customHeight="1" x14ac:dyDescent="0.25">
      <c r="A21" s="54"/>
      <c r="B21" s="43" t="s">
        <v>36</v>
      </c>
      <c r="C21" s="41" t="s">
        <v>190</v>
      </c>
      <c r="D21" s="41"/>
      <c r="E21" s="41"/>
      <c r="F21" s="41"/>
      <c r="G21" s="19"/>
      <c r="H21" s="43"/>
      <c r="I21" s="41"/>
      <c r="J21" s="18"/>
      <c r="K21" s="18"/>
      <c r="L21" s="41"/>
      <c r="M21" s="41"/>
      <c r="N21" s="41"/>
      <c r="P21" s="41"/>
      <c r="Q21" s="54"/>
      <c r="R21" s="54"/>
      <c r="S21" s="94">
        <v>7</v>
      </c>
      <c r="T21" s="41" t="s">
        <v>47</v>
      </c>
      <c r="U21" s="41"/>
      <c r="V21" s="41"/>
      <c r="W21" s="41"/>
      <c r="X21" s="43">
        <v>10</v>
      </c>
      <c r="Y21" s="47" t="s">
        <v>306</v>
      </c>
      <c r="Z21" s="93">
        <v>2</v>
      </c>
      <c r="AA21" s="93">
        <v>0</v>
      </c>
      <c r="AB21" s="93">
        <v>1</v>
      </c>
      <c r="AC21" s="58">
        <f t="shared" si="9"/>
        <v>1</v>
      </c>
      <c r="AD21" s="93">
        <v>0</v>
      </c>
      <c r="AE21" s="27"/>
      <c r="AF21" s="94">
        <v>8</v>
      </c>
      <c r="AG21" s="47" t="s">
        <v>96</v>
      </c>
      <c r="AH21" s="47"/>
      <c r="AI21" s="47"/>
      <c r="AJ21" s="64"/>
      <c r="AK21" s="48">
        <v>11</v>
      </c>
      <c r="AL21" s="32" t="s">
        <v>179</v>
      </c>
      <c r="AM21" s="93">
        <v>4</v>
      </c>
      <c r="AN21" s="93">
        <v>0</v>
      </c>
      <c r="AO21" s="93">
        <v>3</v>
      </c>
      <c r="AP21" s="58">
        <f t="shared" si="10"/>
        <v>3</v>
      </c>
      <c r="AQ21" s="93">
        <v>0</v>
      </c>
      <c r="AR21" s="45"/>
    </row>
    <row r="22" spans="1:44" ht="15.95" customHeight="1" x14ac:dyDescent="0.25">
      <c r="A22" s="54"/>
      <c r="B22" s="6"/>
      <c r="C22" s="4"/>
      <c r="D22" s="4"/>
      <c r="E22" s="4"/>
      <c r="F22" s="4"/>
      <c r="G22" s="4"/>
      <c r="H22" s="4"/>
      <c r="I22" s="4"/>
      <c r="J22" s="7"/>
      <c r="K22" s="7"/>
      <c r="L22" s="7"/>
      <c r="M22" s="7"/>
      <c r="N22" s="7"/>
      <c r="O22" s="7"/>
      <c r="P22" s="7"/>
      <c r="Q22" s="54"/>
      <c r="R22" s="54"/>
      <c r="S22" s="94">
        <v>7.5</v>
      </c>
      <c r="T22" s="41" t="s">
        <v>66</v>
      </c>
      <c r="U22" s="41"/>
      <c r="V22" s="41"/>
      <c r="W22" s="41"/>
      <c r="X22" s="43">
        <v>3</v>
      </c>
      <c r="Y22" s="47" t="s">
        <v>306</v>
      </c>
      <c r="Z22" s="93">
        <v>4</v>
      </c>
      <c r="AA22" s="93">
        <v>0</v>
      </c>
      <c r="AB22" s="93">
        <v>1</v>
      </c>
      <c r="AC22" s="58">
        <f t="shared" si="9"/>
        <v>1</v>
      </c>
      <c r="AD22" s="93">
        <v>0</v>
      </c>
      <c r="AE22" s="27"/>
      <c r="AF22" s="94">
        <v>7</v>
      </c>
      <c r="AG22" s="47" t="s">
        <v>64</v>
      </c>
      <c r="AH22" s="47"/>
      <c r="AI22" s="47"/>
      <c r="AJ22" s="64"/>
      <c r="AK22" s="48">
        <v>5</v>
      </c>
      <c r="AL22" s="32" t="s">
        <v>179</v>
      </c>
      <c r="AM22" s="93">
        <v>4</v>
      </c>
      <c r="AN22" s="93">
        <v>0</v>
      </c>
      <c r="AO22" s="93">
        <v>2</v>
      </c>
      <c r="AP22" s="58">
        <f t="shared" si="10"/>
        <v>2</v>
      </c>
      <c r="AQ22" s="93">
        <v>0</v>
      </c>
      <c r="AR22" s="5"/>
    </row>
    <row r="23" spans="1:44" ht="15.95" customHeight="1" x14ac:dyDescent="0.25">
      <c r="A23" s="54"/>
      <c r="B23" s="50" t="s">
        <v>65</v>
      </c>
      <c r="C23" s="20" t="s">
        <v>182</v>
      </c>
      <c r="D23" s="18"/>
      <c r="E23" s="41"/>
      <c r="F23" s="41"/>
      <c r="G23" s="19">
        <v>2</v>
      </c>
      <c r="H23" s="43">
        <v>2</v>
      </c>
      <c r="I23" s="41" t="s">
        <v>114</v>
      </c>
      <c r="J23" s="41"/>
      <c r="K23" s="41"/>
      <c r="L23" s="41"/>
      <c r="M23" s="41" t="s">
        <v>254</v>
      </c>
      <c r="N23" s="41"/>
      <c r="O23" s="41"/>
      <c r="P23" s="41"/>
      <c r="Q23" s="54"/>
      <c r="R23" s="54"/>
      <c r="S23" s="94">
        <v>6.5</v>
      </c>
      <c r="T23" s="41" t="s">
        <v>119</v>
      </c>
      <c r="U23" s="41"/>
      <c r="V23" s="41"/>
      <c r="W23" s="41"/>
      <c r="X23" s="43">
        <v>12</v>
      </c>
      <c r="Y23" s="47" t="s">
        <v>306</v>
      </c>
      <c r="Z23" s="93">
        <v>4</v>
      </c>
      <c r="AA23" s="93">
        <v>0</v>
      </c>
      <c r="AB23" s="93">
        <v>0</v>
      </c>
      <c r="AC23" s="58">
        <f t="shared" si="9"/>
        <v>0</v>
      </c>
      <c r="AD23" s="93">
        <v>0</v>
      </c>
      <c r="AE23" s="27"/>
      <c r="AF23" s="94">
        <v>7</v>
      </c>
      <c r="AG23" s="47" t="s">
        <v>116</v>
      </c>
      <c r="AH23" s="47"/>
      <c r="AI23" s="47"/>
      <c r="AJ23" s="64"/>
      <c r="AK23" s="48">
        <v>15</v>
      </c>
      <c r="AL23" s="32" t="s">
        <v>179</v>
      </c>
      <c r="AM23" s="93">
        <v>2</v>
      </c>
      <c r="AN23" s="93">
        <v>0</v>
      </c>
      <c r="AO23" s="93">
        <v>1</v>
      </c>
      <c r="AP23" s="58">
        <f t="shared" si="10"/>
        <v>1</v>
      </c>
      <c r="AQ23" s="93">
        <v>0</v>
      </c>
      <c r="AR23" s="46"/>
    </row>
    <row r="24" spans="1:44" ht="15.95" customHeight="1" x14ac:dyDescent="0.25">
      <c r="A24" s="54"/>
      <c r="B24" s="48" t="s">
        <v>36</v>
      </c>
      <c r="C24" s="65" t="s">
        <v>283</v>
      </c>
      <c r="D24" s="42"/>
      <c r="E24" s="41"/>
      <c r="F24" s="41"/>
      <c r="G24" s="42"/>
      <c r="H24" s="43">
        <v>2</v>
      </c>
      <c r="I24" s="41" t="s">
        <v>90</v>
      </c>
      <c r="J24" s="41"/>
      <c r="K24" s="41"/>
      <c r="L24" s="41" t="s">
        <v>285</v>
      </c>
      <c r="M24" s="41"/>
      <c r="N24" s="41"/>
      <c r="O24" s="41"/>
      <c r="P24" s="41"/>
      <c r="Q24" s="54"/>
      <c r="R24" s="54"/>
      <c r="S24" s="94">
        <v>6.5</v>
      </c>
      <c r="T24" s="41" t="s">
        <v>75</v>
      </c>
      <c r="U24" s="41"/>
      <c r="V24" s="41"/>
      <c r="W24" s="41"/>
      <c r="X24" s="43">
        <v>5</v>
      </c>
      <c r="Y24" s="47" t="s">
        <v>306</v>
      </c>
      <c r="Z24" s="93">
        <v>4</v>
      </c>
      <c r="AA24" s="93">
        <v>0</v>
      </c>
      <c r="AB24" s="93">
        <v>0</v>
      </c>
      <c r="AC24" s="58">
        <f t="shared" si="9"/>
        <v>0</v>
      </c>
      <c r="AD24" s="93">
        <v>0</v>
      </c>
      <c r="AE24" s="27"/>
      <c r="AF24" s="94">
        <v>6.5</v>
      </c>
      <c r="AG24" s="47" t="s">
        <v>20</v>
      </c>
      <c r="AH24" s="47"/>
      <c r="AI24" s="47"/>
      <c r="AJ24" s="64"/>
      <c r="AK24" s="48">
        <v>8</v>
      </c>
      <c r="AL24" s="32" t="s">
        <v>179</v>
      </c>
      <c r="AM24" s="93">
        <v>3</v>
      </c>
      <c r="AN24" s="93">
        <v>0</v>
      </c>
      <c r="AO24" s="93">
        <v>1</v>
      </c>
      <c r="AP24" s="58">
        <f t="shared" si="10"/>
        <v>1</v>
      </c>
      <c r="AQ24" s="93">
        <v>0</v>
      </c>
      <c r="AR24" s="46"/>
    </row>
    <row r="25" spans="1:44" ht="15.95" customHeight="1" x14ac:dyDescent="0.25">
      <c r="A25" s="54"/>
      <c r="C25" s="18"/>
      <c r="D25" s="18"/>
      <c r="E25" s="18"/>
      <c r="F25" s="18"/>
      <c r="G25" s="18"/>
      <c r="H25" s="43"/>
      <c r="I25" s="41"/>
      <c r="J25" s="41"/>
      <c r="K25" s="41"/>
      <c r="L25" s="41"/>
      <c r="M25" s="41"/>
      <c r="N25" s="41"/>
      <c r="O25" s="41"/>
      <c r="P25" s="41"/>
      <c r="Q25" s="54"/>
      <c r="R25" s="54"/>
      <c r="S25" s="94">
        <v>6</v>
      </c>
      <c r="T25" s="41" t="s">
        <v>100</v>
      </c>
      <c r="U25" s="41"/>
      <c r="V25" s="41"/>
      <c r="W25" s="41"/>
      <c r="X25" s="43">
        <v>2</v>
      </c>
      <c r="Y25" s="47" t="s">
        <v>306</v>
      </c>
      <c r="Z25" s="93">
        <v>4</v>
      </c>
      <c r="AA25" s="93">
        <v>0</v>
      </c>
      <c r="AB25" s="93">
        <v>0</v>
      </c>
      <c r="AC25" s="58">
        <f t="shared" si="9"/>
        <v>0</v>
      </c>
      <c r="AD25" s="93">
        <v>0</v>
      </c>
      <c r="AE25" s="27"/>
      <c r="AF25" s="94">
        <v>6</v>
      </c>
      <c r="AG25" s="47" t="s">
        <v>111</v>
      </c>
      <c r="AH25" s="47"/>
      <c r="AI25" s="47"/>
      <c r="AJ25" s="64"/>
      <c r="AK25" s="48">
        <v>14</v>
      </c>
      <c r="AL25" s="32" t="s">
        <v>179</v>
      </c>
      <c r="AM25" s="93">
        <v>4</v>
      </c>
      <c r="AN25" s="93">
        <v>0</v>
      </c>
      <c r="AO25" s="93">
        <v>0</v>
      </c>
      <c r="AP25" s="58">
        <f t="shared" si="10"/>
        <v>0</v>
      </c>
      <c r="AQ25" s="93">
        <v>4</v>
      </c>
      <c r="AR25" s="46"/>
    </row>
    <row r="26" spans="1:44" ht="15.95" customHeight="1" thickBot="1" x14ac:dyDescent="0.3">
      <c r="A26" s="54"/>
      <c r="C26" s="20" t="s">
        <v>183</v>
      </c>
      <c r="D26" s="42"/>
      <c r="E26" s="41"/>
      <c r="F26" s="41"/>
      <c r="G26" s="19">
        <v>4</v>
      </c>
      <c r="H26" s="43">
        <v>1</v>
      </c>
      <c r="I26" s="41" t="s">
        <v>73</v>
      </c>
      <c r="J26" s="41"/>
      <c r="K26" s="41"/>
      <c r="L26" s="41" t="s">
        <v>166</v>
      </c>
      <c r="M26" s="41"/>
      <c r="N26" s="41"/>
      <c r="O26" s="41"/>
      <c r="Q26" s="54"/>
      <c r="R26" s="54"/>
      <c r="S26" s="33" t="s">
        <v>247</v>
      </c>
      <c r="T26" s="33"/>
      <c r="U26" s="33"/>
      <c r="V26" s="33"/>
      <c r="W26" s="33"/>
      <c r="X26" s="33"/>
      <c r="Y26" s="33"/>
      <c r="Z26" s="56">
        <f>SUM(Z15:Z25)</f>
        <v>40</v>
      </c>
      <c r="AA26" s="56">
        <f t="shared" ref="AA26:AD26" si="11">SUM(AA15:AA25)</f>
        <v>12</v>
      </c>
      <c r="AB26" s="56">
        <f>SUM(AB15:AB25)+SUMIF($Y$3:$Y$10,"Canadiens",$AH$3:$AH$10)</f>
        <v>13</v>
      </c>
      <c r="AC26" s="56">
        <f>+AB26+AA26</f>
        <v>25</v>
      </c>
      <c r="AD26" s="56">
        <f t="shared" si="11"/>
        <v>0</v>
      </c>
      <c r="AE26" s="27"/>
      <c r="AF26" s="33" t="s">
        <v>175</v>
      </c>
      <c r="AG26" s="33"/>
      <c r="AH26" s="33"/>
      <c r="AI26" s="33"/>
      <c r="AJ26" s="33"/>
      <c r="AK26" s="33"/>
      <c r="AL26" s="33"/>
      <c r="AM26" s="56">
        <f>SUM(AM15:AM25)</f>
        <v>40</v>
      </c>
      <c r="AN26" s="56">
        <f t="shared" ref="AN26" si="12">SUM(AN15:AN25)</f>
        <v>14</v>
      </c>
      <c r="AO26" s="56">
        <f>SUM(AO15:AO25)+SUMIF($Y$3:$Y$10,"Stiletto",$AH$3:$AH$10)</f>
        <v>24</v>
      </c>
      <c r="AP26" s="56">
        <f>+AO26+AN26</f>
        <v>38</v>
      </c>
      <c r="AQ26" s="56">
        <f t="shared" ref="AQ26" si="13">SUM(AQ15:AQ25)</f>
        <v>6</v>
      </c>
      <c r="AR26" s="46"/>
    </row>
    <row r="27" spans="1:44" ht="15.95" customHeight="1" x14ac:dyDescent="0.25">
      <c r="A27" s="54"/>
      <c r="B27" s="43" t="s">
        <v>36</v>
      </c>
      <c r="C27" s="65" t="s">
        <v>284</v>
      </c>
      <c r="D27" s="65"/>
      <c r="E27" s="65"/>
      <c r="F27" s="18"/>
      <c r="G27" s="18"/>
      <c r="H27" s="43">
        <v>1</v>
      </c>
      <c r="I27" s="41" t="s">
        <v>166</v>
      </c>
      <c r="J27" s="41"/>
      <c r="K27" s="41"/>
      <c r="L27" s="41" t="s">
        <v>287</v>
      </c>
      <c r="M27" s="41"/>
      <c r="N27" s="41"/>
      <c r="O27" s="41"/>
      <c r="Q27" s="54"/>
      <c r="R27" s="54"/>
      <c r="S27" s="34" t="s">
        <v>172</v>
      </c>
      <c r="T27" s="34"/>
      <c r="U27" s="34"/>
      <c r="V27" s="34"/>
      <c r="W27" s="34"/>
      <c r="X27" s="32" t="s">
        <v>176</v>
      </c>
      <c r="Z27" s="31">
        <v>3</v>
      </c>
      <c r="AA27" s="31">
        <v>0</v>
      </c>
      <c r="AB27" s="31">
        <v>1</v>
      </c>
      <c r="AC27" s="68">
        <f t="shared" ref="AC27" si="14">+AA27+AB27</f>
        <v>1</v>
      </c>
      <c r="AD27" s="31">
        <v>0</v>
      </c>
      <c r="AE27" s="27"/>
      <c r="AF27" s="35" t="s">
        <v>15</v>
      </c>
      <c r="AG27" s="35"/>
      <c r="AH27" s="35"/>
      <c r="AI27" s="35"/>
      <c r="AJ27" s="35"/>
      <c r="AK27" s="32" t="s">
        <v>34</v>
      </c>
      <c r="AM27" s="31">
        <v>4</v>
      </c>
      <c r="AN27" s="31">
        <v>1</v>
      </c>
      <c r="AO27" s="31">
        <v>0</v>
      </c>
      <c r="AP27" s="68">
        <f t="shared" ref="AP27" si="15">+AN27+AO27</f>
        <v>1</v>
      </c>
      <c r="AQ27" s="31">
        <v>0</v>
      </c>
      <c r="AR27" s="46"/>
    </row>
    <row r="28" spans="1:44" ht="15.95" customHeight="1" x14ac:dyDescent="0.25">
      <c r="A28" s="54"/>
      <c r="C28" s="18"/>
      <c r="D28" s="18"/>
      <c r="E28" s="18"/>
      <c r="F28" s="18"/>
      <c r="G28" s="18"/>
      <c r="H28" s="43">
        <v>2</v>
      </c>
      <c r="I28" s="41" t="s">
        <v>166</v>
      </c>
      <c r="J28" s="41"/>
      <c r="K28" s="41"/>
      <c r="L28" s="41" t="s">
        <v>288</v>
      </c>
      <c r="M28" s="41"/>
      <c r="N28" s="41"/>
      <c r="O28" s="41"/>
      <c r="Q28" s="54"/>
      <c r="R28" s="54"/>
      <c r="S28" s="94">
        <v>7.5</v>
      </c>
      <c r="T28" s="41" t="s">
        <v>90</v>
      </c>
      <c r="U28" s="41"/>
      <c r="V28" s="41"/>
      <c r="W28" s="41"/>
      <c r="X28" s="43">
        <v>4</v>
      </c>
      <c r="Y28" s="41" t="s">
        <v>177</v>
      </c>
      <c r="Z28" s="93">
        <v>4</v>
      </c>
      <c r="AA28" s="93">
        <v>3</v>
      </c>
      <c r="AB28" s="93">
        <v>3</v>
      </c>
      <c r="AC28" s="58">
        <f t="shared" ref="AC28:AC37" si="16">+AA28+AB28</f>
        <v>6</v>
      </c>
      <c r="AD28" s="93">
        <v>0</v>
      </c>
      <c r="AE28" s="27"/>
      <c r="AF28" s="94">
        <v>9.5</v>
      </c>
      <c r="AG28" s="47" t="s">
        <v>165</v>
      </c>
      <c r="AH28" s="47"/>
      <c r="AI28" s="47"/>
      <c r="AJ28" s="64"/>
      <c r="AK28" s="48">
        <v>40</v>
      </c>
      <c r="AL28" s="47" t="s">
        <v>308</v>
      </c>
      <c r="AM28" s="93">
        <v>4</v>
      </c>
      <c r="AN28" s="93">
        <v>7</v>
      </c>
      <c r="AO28" s="93">
        <v>3</v>
      </c>
      <c r="AP28" s="58">
        <f t="shared" ref="AP28:AP37" si="17">+AN28+AO28</f>
        <v>10</v>
      </c>
      <c r="AQ28" s="93">
        <v>0</v>
      </c>
      <c r="AR28" s="46"/>
    </row>
    <row r="29" spans="1:44" ht="15.95" customHeight="1" x14ac:dyDescent="0.25">
      <c r="A29" s="54"/>
      <c r="H29" s="43">
        <v>2</v>
      </c>
      <c r="I29" s="41" t="s">
        <v>166</v>
      </c>
      <c r="J29" s="41"/>
      <c r="K29" s="41"/>
      <c r="L29" s="41" t="s">
        <v>304</v>
      </c>
      <c r="M29" s="41"/>
      <c r="N29" s="41"/>
      <c r="O29" s="41"/>
      <c r="P29" s="41" t="s">
        <v>286</v>
      </c>
      <c r="Q29" s="54"/>
      <c r="R29" s="54"/>
      <c r="S29" s="94">
        <v>6.5</v>
      </c>
      <c r="T29" s="41" t="s">
        <v>161</v>
      </c>
      <c r="U29" s="41"/>
      <c r="V29" s="41"/>
      <c r="W29" s="41"/>
      <c r="X29" s="43">
        <v>2</v>
      </c>
      <c r="Y29" s="41" t="s">
        <v>177</v>
      </c>
      <c r="Z29" s="93">
        <v>4</v>
      </c>
      <c r="AA29" s="93">
        <v>1</v>
      </c>
      <c r="AB29" s="93">
        <v>5</v>
      </c>
      <c r="AC29" s="58">
        <f t="shared" si="16"/>
        <v>6</v>
      </c>
      <c r="AD29" s="93">
        <v>0</v>
      </c>
      <c r="AE29" s="27"/>
      <c r="AF29" s="94">
        <v>9</v>
      </c>
      <c r="AG29" s="47" t="s">
        <v>35</v>
      </c>
      <c r="AH29" s="47"/>
      <c r="AI29" s="47"/>
      <c r="AJ29" s="64"/>
      <c r="AK29" s="48">
        <v>19</v>
      </c>
      <c r="AL29" s="47" t="s">
        <v>308</v>
      </c>
      <c r="AM29" s="93">
        <v>2</v>
      </c>
      <c r="AN29" s="93">
        <v>1</v>
      </c>
      <c r="AO29" s="93">
        <v>4</v>
      </c>
      <c r="AP29" s="58">
        <f t="shared" si="17"/>
        <v>5</v>
      </c>
      <c r="AQ29" s="93">
        <v>0</v>
      </c>
      <c r="AR29" s="46"/>
    </row>
    <row r="30" spans="1:44" ht="15.95" customHeight="1" x14ac:dyDescent="0.25">
      <c r="A30" s="54"/>
      <c r="B30" s="4"/>
      <c r="C30" s="4"/>
      <c r="D30" s="4"/>
      <c r="E30" s="4"/>
      <c r="F30" s="4"/>
      <c r="G30" s="4"/>
      <c r="H30" s="4"/>
      <c r="I30" s="7"/>
      <c r="J30" s="7"/>
      <c r="K30" s="7"/>
      <c r="L30" s="7"/>
      <c r="M30" s="7"/>
      <c r="N30" s="7"/>
      <c r="O30" s="7"/>
      <c r="P30" s="7"/>
      <c r="Q30" s="54"/>
      <c r="R30" s="54"/>
      <c r="S30" s="94">
        <v>9</v>
      </c>
      <c r="T30" s="41" t="s">
        <v>150</v>
      </c>
      <c r="U30" s="41"/>
      <c r="V30" s="41"/>
      <c r="W30" s="41"/>
      <c r="X30" s="43">
        <v>27</v>
      </c>
      <c r="Y30" s="41" t="s">
        <v>177</v>
      </c>
      <c r="Z30" s="93">
        <v>4</v>
      </c>
      <c r="AA30" s="93">
        <v>2</v>
      </c>
      <c r="AB30" s="93">
        <v>3</v>
      </c>
      <c r="AC30" s="58">
        <f t="shared" si="16"/>
        <v>5</v>
      </c>
      <c r="AD30" s="93">
        <v>0</v>
      </c>
      <c r="AE30" s="27"/>
      <c r="AF30" s="94">
        <v>6</v>
      </c>
      <c r="AG30" s="47" t="s">
        <v>81</v>
      </c>
      <c r="AH30" s="47"/>
      <c r="AI30" s="47"/>
      <c r="AJ30" s="64"/>
      <c r="AK30" s="48">
        <v>3</v>
      </c>
      <c r="AL30" s="47" t="s">
        <v>308</v>
      </c>
      <c r="AM30" s="93">
        <v>4</v>
      </c>
      <c r="AN30" s="93">
        <v>0</v>
      </c>
      <c r="AO30" s="93">
        <v>5</v>
      </c>
      <c r="AP30" s="58">
        <f t="shared" si="17"/>
        <v>5</v>
      </c>
      <c r="AQ30" s="93">
        <v>0</v>
      </c>
      <c r="AR30" s="46"/>
    </row>
    <row r="31" spans="1:44" ht="15.95" customHeight="1" x14ac:dyDescent="0.25">
      <c r="A31" s="54"/>
      <c r="B31" s="50" t="s">
        <v>77</v>
      </c>
      <c r="C31" s="20" t="s">
        <v>124</v>
      </c>
      <c r="D31" s="18"/>
      <c r="E31" s="18"/>
      <c r="F31" s="61"/>
      <c r="G31" s="19">
        <v>6</v>
      </c>
      <c r="H31" s="43">
        <v>1</v>
      </c>
      <c r="I31" s="41" t="s">
        <v>165</v>
      </c>
      <c r="J31" s="41"/>
      <c r="K31" s="41"/>
      <c r="L31" s="41" t="s">
        <v>295</v>
      </c>
      <c r="M31" s="41"/>
      <c r="N31" s="41"/>
      <c r="O31" s="41"/>
      <c r="P31" s="41"/>
      <c r="Q31" s="54"/>
      <c r="R31" s="54"/>
      <c r="S31" s="94">
        <v>8.5</v>
      </c>
      <c r="T31" s="41" t="s">
        <v>143</v>
      </c>
      <c r="U31" s="41"/>
      <c r="V31" s="41"/>
      <c r="W31" s="41"/>
      <c r="X31" s="43">
        <v>10</v>
      </c>
      <c r="Y31" s="41" t="s">
        <v>177</v>
      </c>
      <c r="Z31" s="93">
        <v>4</v>
      </c>
      <c r="AA31" s="93">
        <v>2</v>
      </c>
      <c r="AB31" s="93">
        <v>1</v>
      </c>
      <c r="AC31" s="58">
        <f t="shared" si="16"/>
        <v>3</v>
      </c>
      <c r="AD31" s="93">
        <v>0</v>
      </c>
      <c r="AE31" s="27"/>
      <c r="AF31" s="94">
        <v>7</v>
      </c>
      <c r="AG31" s="47" t="s">
        <v>188</v>
      </c>
      <c r="AH31" s="47"/>
      <c r="AI31" s="47"/>
      <c r="AJ31" s="64"/>
      <c r="AK31" s="48">
        <v>28</v>
      </c>
      <c r="AL31" s="47" t="s">
        <v>308</v>
      </c>
      <c r="AM31" s="93">
        <v>4</v>
      </c>
      <c r="AN31" s="93">
        <v>0</v>
      </c>
      <c r="AO31" s="93">
        <v>4</v>
      </c>
      <c r="AP31" s="58">
        <f t="shared" si="17"/>
        <v>4</v>
      </c>
      <c r="AQ31" s="93">
        <v>0</v>
      </c>
      <c r="AR31" s="46"/>
    </row>
    <row r="32" spans="1:44" ht="15.95" customHeight="1" x14ac:dyDescent="0.25">
      <c r="A32" s="54"/>
      <c r="B32" s="48" t="s">
        <v>36</v>
      </c>
      <c r="C32" s="65" t="s">
        <v>190</v>
      </c>
      <c r="D32" s="18"/>
      <c r="E32" s="18"/>
      <c r="F32" s="18"/>
      <c r="G32" s="18"/>
      <c r="H32" s="43">
        <v>1</v>
      </c>
      <c r="I32" s="41" t="s">
        <v>165</v>
      </c>
      <c r="J32" s="18"/>
      <c r="K32" s="18"/>
      <c r="L32" s="41" t="s">
        <v>280</v>
      </c>
      <c r="M32" s="41"/>
      <c r="N32" s="41"/>
      <c r="O32" s="41"/>
      <c r="P32" s="41"/>
      <c r="Q32" s="54"/>
      <c r="R32" s="54"/>
      <c r="S32" s="94">
        <v>7</v>
      </c>
      <c r="T32" s="41" t="s">
        <v>114</v>
      </c>
      <c r="U32" s="41"/>
      <c r="V32" s="41"/>
      <c r="W32" s="41"/>
      <c r="X32" s="43">
        <v>6</v>
      </c>
      <c r="Y32" s="41" t="s">
        <v>177</v>
      </c>
      <c r="Z32" s="93">
        <v>4</v>
      </c>
      <c r="AA32" s="93">
        <v>1</v>
      </c>
      <c r="AB32" s="93">
        <v>1</v>
      </c>
      <c r="AC32" s="58">
        <f t="shared" si="16"/>
        <v>2</v>
      </c>
      <c r="AD32" s="93">
        <v>0</v>
      </c>
      <c r="AE32" s="27"/>
      <c r="AF32" s="94">
        <v>6.5</v>
      </c>
      <c r="AG32" s="47" t="s">
        <v>48</v>
      </c>
      <c r="AH32" s="47"/>
      <c r="AI32" s="47"/>
      <c r="AJ32" s="64"/>
      <c r="AK32" s="48">
        <v>66</v>
      </c>
      <c r="AL32" s="47" t="s">
        <v>308</v>
      </c>
      <c r="AM32" s="93">
        <v>2</v>
      </c>
      <c r="AN32" s="93">
        <v>1</v>
      </c>
      <c r="AO32" s="93">
        <v>1</v>
      </c>
      <c r="AP32" s="58">
        <f t="shared" si="17"/>
        <v>2</v>
      </c>
      <c r="AQ32" s="93">
        <v>0</v>
      </c>
      <c r="AR32" s="46"/>
    </row>
    <row r="33" spans="1:44" ht="15.95" customHeight="1" x14ac:dyDescent="0.25">
      <c r="A33" s="54" t="s">
        <v>74</v>
      </c>
      <c r="C33" s="65"/>
      <c r="D33" s="18"/>
      <c r="E33" s="18"/>
      <c r="F33" s="18"/>
      <c r="G33" s="18"/>
      <c r="H33" s="43">
        <v>1</v>
      </c>
      <c r="I33" s="41" t="s">
        <v>48</v>
      </c>
      <c r="J33" s="18"/>
      <c r="K33" s="18"/>
      <c r="L33" s="41" t="s">
        <v>188</v>
      </c>
      <c r="M33" s="41"/>
      <c r="N33" s="41"/>
      <c r="O33" s="41"/>
      <c r="P33" s="41"/>
      <c r="Q33" s="54"/>
      <c r="R33" s="54"/>
      <c r="S33" s="94">
        <v>7</v>
      </c>
      <c r="T33" s="41" t="s">
        <v>118</v>
      </c>
      <c r="U33" s="41"/>
      <c r="V33" s="41"/>
      <c r="W33" s="41"/>
      <c r="X33" s="43">
        <v>55</v>
      </c>
      <c r="Y33" s="41" t="s">
        <v>177</v>
      </c>
      <c r="Z33" s="93">
        <v>3</v>
      </c>
      <c r="AA33" s="93">
        <v>0</v>
      </c>
      <c r="AB33" s="93">
        <v>2</v>
      </c>
      <c r="AC33" s="58">
        <f t="shared" si="16"/>
        <v>2</v>
      </c>
      <c r="AD33" s="93">
        <v>0</v>
      </c>
      <c r="AE33" s="27"/>
      <c r="AF33" s="94">
        <v>7.5</v>
      </c>
      <c r="AG33" s="47" t="s">
        <v>42</v>
      </c>
      <c r="AH33" s="47"/>
      <c r="AI33" s="47"/>
      <c r="AJ33" s="64"/>
      <c r="AK33" s="48">
        <v>7</v>
      </c>
      <c r="AL33" s="47" t="s">
        <v>308</v>
      </c>
      <c r="AM33" s="93">
        <v>4</v>
      </c>
      <c r="AN33" s="93">
        <v>1</v>
      </c>
      <c r="AO33" s="93">
        <v>0</v>
      </c>
      <c r="AP33" s="58">
        <f t="shared" si="17"/>
        <v>1</v>
      </c>
      <c r="AQ33" s="93">
        <v>0</v>
      </c>
      <c r="AR33" s="46"/>
    </row>
    <row r="34" spans="1:44" ht="15.95" customHeight="1" x14ac:dyDescent="0.25">
      <c r="A34" s="54"/>
      <c r="C34" s="18"/>
      <c r="D34" s="18"/>
      <c r="E34" s="18"/>
      <c r="F34" s="18"/>
      <c r="G34" s="18"/>
      <c r="H34" s="43">
        <v>1</v>
      </c>
      <c r="I34" s="41" t="s">
        <v>165</v>
      </c>
      <c r="J34" s="18"/>
      <c r="K34" s="18"/>
      <c r="L34" s="41" t="s">
        <v>281</v>
      </c>
      <c r="Q34" s="54"/>
      <c r="R34" s="54"/>
      <c r="S34" s="94">
        <v>8</v>
      </c>
      <c r="T34" s="41" t="s">
        <v>76</v>
      </c>
      <c r="U34" s="41"/>
      <c r="V34" s="41"/>
      <c r="W34" s="41"/>
      <c r="X34" s="43">
        <v>5</v>
      </c>
      <c r="Y34" s="41" t="s">
        <v>177</v>
      </c>
      <c r="Z34" s="93">
        <v>4</v>
      </c>
      <c r="AA34" s="93">
        <v>1</v>
      </c>
      <c r="AB34" s="93">
        <v>0</v>
      </c>
      <c r="AC34" s="58">
        <f t="shared" si="16"/>
        <v>1</v>
      </c>
      <c r="AD34" s="93">
        <v>0</v>
      </c>
      <c r="AE34" s="27"/>
      <c r="AF34" s="94">
        <v>8</v>
      </c>
      <c r="AG34" s="47" t="s">
        <v>136</v>
      </c>
      <c r="AH34" s="47"/>
      <c r="AI34" s="47"/>
      <c r="AJ34" s="64"/>
      <c r="AK34" s="48">
        <v>2</v>
      </c>
      <c r="AL34" s="47" t="s">
        <v>308</v>
      </c>
      <c r="AM34" s="93">
        <v>4</v>
      </c>
      <c r="AN34" s="93">
        <v>1</v>
      </c>
      <c r="AO34" s="93">
        <v>0</v>
      </c>
      <c r="AP34" s="58">
        <f t="shared" si="17"/>
        <v>1</v>
      </c>
      <c r="AQ34" s="93">
        <v>0</v>
      </c>
      <c r="AR34" s="46"/>
    </row>
    <row r="35" spans="1:44" ht="15.95" customHeight="1" x14ac:dyDescent="0.25">
      <c r="A35" s="54"/>
      <c r="C35" s="18"/>
      <c r="D35" s="18"/>
      <c r="E35" s="18"/>
      <c r="F35" s="18"/>
      <c r="G35" s="18"/>
      <c r="H35" s="43">
        <v>1</v>
      </c>
      <c r="I35" s="41" t="s">
        <v>165</v>
      </c>
      <c r="J35" s="18"/>
      <c r="K35" s="18"/>
      <c r="L35" s="41" t="s">
        <v>35</v>
      </c>
      <c r="Q35" s="54"/>
      <c r="R35" s="54"/>
      <c r="S35" s="94">
        <v>6</v>
      </c>
      <c r="T35" s="41" t="s">
        <v>187</v>
      </c>
      <c r="U35" s="41"/>
      <c r="V35" s="41"/>
      <c r="W35" s="41"/>
      <c r="X35" s="43">
        <v>8</v>
      </c>
      <c r="Y35" s="41" t="s">
        <v>177</v>
      </c>
      <c r="Z35" s="93">
        <v>2</v>
      </c>
      <c r="AA35" s="93">
        <v>1</v>
      </c>
      <c r="AB35" s="93">
        <v>0</v>
      </c>
      <c r="AC35" s="58">
        <f t="shared" si="16"/>
        <v>1</v>
      </c>
      <c r="AD35" s="93">
        <v>0</v>
      </c>
      <c r="AE35" s="27"/>
      <c r="AF35" s="94">
        <v>7</v>
      </c>
      <c r="AG35" s="47" t="s">
        <v>157</v>
      </c>
      <c r="AH35" s="47"/>
      <c r="AI35" s="47"/>
      <c r="AJ35" s="64"/>
      <c r="AK35" s="48">
        <v>86</v>
      </c>
      <c r="AL35" s="47" t="s">
        <v>308</v>
      </c>
      <c r="AM35" s="93">
        <v>4</v>
      </c>
      <c r="AN35" s="93">
        <v>1</v>
      </c>
      <c r="AO35" s="93">
        <v>0</v>
      </c>
      <c r="AP35" s="58">
        <f t="shared" si="17"/>
        <v>1</v>
      </c>
      <c r="AQ35" s="93">
        <v>2</v>
      </c>
      <c r="AR35" s="46"/>
    </row>
    <row r="36" spans="1:44" ht="15.95" customHeight="1" x14ac:dyDescent="0.25">
      <c r="A36" s="54"/>
      <c r="C36" s="18"/>
      <c r="D36" s="18"/>
      <c r="E36" s="18"/>
      <c r="F36" s="18"/>
      <c r="G36" s="18"/>
      <c r="H36" s="43">
        <v>2</v>
      </c>
      <c r="I36" s="41" t="s">
        <v>35</v>
      </c>
      <c r="J36" s="18"/>
      <c r="K36" s="18"/>
      <c r="L36" s="41" t="s">
        <v>165</v>
      </c>
      <c r="Q36" s="54"/>
      <c r="R36" s="54"/>
      <c r="S36" s="94">
        <v>6</v>
      </c>
      <c r="T36" s="41" t="s">
        <v>140</v>
      </c>
      <c r="U36" s="41"/>
      <c r="V36" s="41"/>
      <c r="W36" s="41"/>
      <c r="X36" s="43">
        <v>13</v>
      </c>
      <c r="Y36" s="41" t="s">
        <v>177</v>
      </c>
      <c r="Z36" s="93">
        <v>4</v>
      </c>
      <c r="AA36" s="93">
        <v>0</v>
      </c>
      <c r="AB36" s="93">
        <v>1</v>
      </c>
      <c r="AC36" s="58">
        <f t="shared" si="16"/>
        <v>1</v>
      </c>
      <c r="AD36" s="93">
        <v>0</v>
      </c>
      <c r="AE36" s="27"/>
      <c r="AF36" s="94">
        <v>6.5</v>
      </c>
      <c r="AG36" s="47" t="s">
        <v>62</v>
      </c>
      <c r="AH36" s="47"/>
      <c r="AI36" s="47"/>
      <c r="AJ36" s="64"/>
      <c r="AK36" s="48">
        <v>55</v>
      </c>
      <c r="AL36" s="47" t="s">
        <v>308</v>
      </c>
      <c r="AM36" s="93">
        <v>4</v>
      </c>
      <c r="AN36" s="93">
        <v>0</v>
      </c>
      <c r="AO36" s="93">
        <v>1</v>
      </c>
      <c r="AP36" s="58">
        <f t="shared" si="17"/>
        <v>1</v>
      </c>
      <c r="AQ36" s="93">
        <v>2</v>
      </c>
      <c r="AR36" s="46"/>
    </row>
    <row r="37" spans="1:44" ht="15.95" customHeight="1" x14ac:dyDescent="0.25">
      <c r="A37" s="54"/>
      <c r="C37" s="18"/>
      <c r="D37" s="18"/>
      <c r="E37" s="18"/>
      <c r="F37" s="18"/>
      <c r="G37" s="18"/>
      <c r="H37" s="18"/>
      <c r="I37" s="18"/>
      <c r="J37" s="18"/>
      <c r="K37" s="18"/>
      <c r="L37" s="18"/>
      <c r="Q37" s="54"/>
      <c r="R37" s="54"/>
      <c r="S37" s="94">
        <v>7.5</v>
      </c>
      <c r="T37" s="41" t="s">
        <v>46</v>
      </c>
      <c r="U37" s="41"/>
      <c r="V37" s="41"/>
      <c r="W37" s="41"/>
      <c r="X37" s="43">
        <v>7</v>
      </c>
      <c r="Y37" s="41" t="s">
        <v>177</v>
      </c>
      <c r="Z37" s="93">
        <v>4</v>
      </c>
      <c r="AA37" s="93">
        <v>0</v>
      </c>
      <c r="AB37" s="93">
        <v>0</v>
      </c>
      <c r="AC37" s="58">
        <f t="shared" si="16"/>
        <v>0</v>
      </c>
      <c r="AD37" s="93">
        <v>2</v>
      </c>
      <c r="AE37" s="27"/>
      <c r="AF37" s="94">
        <v>7.5</v>
      </c>
      <c r="AG37" s="47" t="s">
        <v>115</v>
      </c>
      <c r="AH37" s="47"/>
      <c r="AI37" s="47"/>
      <c r="AJ37" s="64"/>
      <c r="AK37" s="48">
        <v>4</v>
      </c>
      <c r="AL37" s="47" t="s">
        <v>308</v>
      </c>
      <c r="AM37" s="93">
        <v>4</v>
      </c>
      <c r="AN37" s="93">
        <v>0</v>
      </c>
      <c r="AO37" s="93">
        <v>0</v>
      </c>
      <c r="AP37" s="58">
        <f t="shared" si="17"/>
        <v>0</v>
      </c>
      <c r="AQ37" s="93">
        <v>0</v>
      </c>
      <c r="AR37" s="46"/>
    </row>
    <row r="38" spans="1:44" ht="15.95" customHeight="1" thickBot="1" x14ac:dyDescent="0.3">
      <c r="A38" s="54"/>
      <c r="B38" s="18"/>
      <c r="C38" s="20" t="s">
        <v>181</v>
      </c>
      <c r="D38" s="97"/>
      <c r="E38" s="41"/>
      <c r="F38" s="41"/>
      <c r="G38" s="19">
        <v>6</v>
      </c>
      <c r="H38" s="43">
        <v>1</v>
      </c>
      <c r="I38" s="41" t="s">
        <v>58</v>
      </c>
      <c r="J38" s="18"/>
      <c r="K38" s="18"/>
      <c r="L38" s="41" t="s">
        <v>72</v>
      </c>
      <c r="M38" s="41"/>
      <c r="N38" s="41"/>
      <c r="O38" s="41"/>
      <c r="P38" s="41"/>
      <c r="Q38" s="54"/>
      <c r="R38" s="54"/>
      <c r="S38" s="33" t="s">
        <v>174</v>
      </c>
      <c r="T38" s="33"/>
      <c r="U38" s="33"/>
      <c r="V38" s="33"/>
      <c r="W38" s="33"/>
      <c r="X38" s="33"/>
      <c r="Y38" s="33"/>
      <c r="Z38" s="56">
        <f>SUM(Z27:Z37)</f>
        <v>40</v>
      </c>
      <c r="AA38" s="56">
        <f t="shared" ref="AA38:AD38" si="18">SUM(AA27:AA37)</f>
        <v>11</v>
      </c>
      <c r="AB38" s="56">
        <f>SUM(AB27:AB37)+SUMIF($Y$3:$Y$10,"SotF",$AH$3:$AH$10)</f>
        <v>17</v>
      </c>
      <c r="AC38" s="56">
        <f>+AB38+AA38</f>
        <v>28</v>
      </c>
      <c r="AD38" s="56">
        <f t="shared" si="18"/>
        <v>2</v>
      </c>
      <c r="AE38" s="27"/>
      <c r="AF38" s="33" t="s">
        <v>50</v>
      </c>
      <c r="AG38" s="33"/>
      <c r="AH38" s="33"/>
      <c r="AI38" s="33"/>
      <c r="AJ38" s="33"/>
      <c r="AK38" s="33"/>
      <c r="AL38" s="33"/>
      <c r="AM38" s="56">
        <f>SUM(AM27:AM37)</f>
        <v>40</v>
      </c>
      <c r="AN38" s="56">
        <f t="shared" ref="AN38" si="19">SUM(AN27:AN37)</f>
        <v>13</v>
      </c>
      <c r="AO38" s="56">
        <f>SUM(AO27:AO37)+SUMIF($Y$3:$Y$10,"State Farm",$AH$3:$AH$10)</f>
        <v>19</v>
      </c>
      <c r="AP38" s="56">
        <f>+AO38+AN38</f>
        <v>32</v>
      </c>
      <c r="AQ38" s="56">
        <f t="shared" ref="AQ38" si="20">SUM(AQ27:AQ37)</f>
        <v>4</v>
      </c>
      <c r="AR38" s="46"/>
    </row>
    <row r="39" spans="1:44" ht="15.95" customHeight="1" x14ac:dyDescent="0.25">
      <c r="A39" s="54"/>
      <c r="B39" s="43" t="s">
        <v>36</v>
      </c>
      <c r="C39" s="65" t="s">
        <v>190</v>
      </c>
      <c r="D39" s="18"/>
      <c r="E39" s="18"/>
      <c r="F39" s="18"/>
      <c r="G39" s="18"/>
      <c r="H39" s="43">
        <v>1</v>
      </c>
      <c r="I39" s="41" t="s">
        <v>72</v>
      </c>
      <c r="J39" s="18"/>
      <c r="K39" s="18"/>
      <c r="L39" s="41" t="s">
        <v>58</v>
      </c>
      <c r="M39" s="41"/>
      <c r="N39" s="41"/>
      <c r="O39" s="41"/>
      <c r="P39" s="41"/>
      <c r="Q39" s="54"/>
      <c r="R39" s="54"/>
      <c r="S39" s="34" t="s">
        <v>53</v>
      </c>
      <c r="T39" s="34"/>
      <c r="U39" s="34"/>
      <c r="V39" s="34"/>
      <c r="W39" s="34"/>
      <c r="X39" s="32" t="s">
        <v>54</v>
      </c>
      <c r="Z39" s="31">
        <v>3</v>
      </c>
      <c r="AA39" s="31">
        <v>1</v>
      </c>
      <c r="AB39" s="31">
        <v>2</v>
      </c>
      <c r="AC39" s="68">
        <f t="shared" ref="AC39" si="21">+AA39+AB39</f>
        <v>3</v>
      </c>
      <c r="AD39" s="31">
        <v>0</v>
      </c>
      <c r="AE39" s="27"/>
      <c r="AF39" s="35" t="s">
        <v>86</v>
      </c>
      <c r="AG39" s="35"/>
      <c r="AH39" s="35"/>
      <c r="AI39" s="35"/>
      <c r="AJ39" s="35"/>
      <c r="AK39" s="32" t="s">
        <v>87</v>
      </c>
      <c r="AM39" s="31">
        <v>3</v>
      </c>
      <c r="AN39" s="31">
        <v>0</v>
      </c>
      <c r="AO39" s="31">
        <v>2</v>
      </c>
      <c r="AP39" s="68">
        <f t="shared" ref="AP39:AP49" si="22">+AN39+AO39</f>
        <v>2</v>
      </c>
      <c r="AQ39" s="31">
        <v>0</v>
      </c>
      <c r="AR39" s="46"/>
    </row>
    <row r="40" spans="1:44" ht="15.95" customHeight="1" x14ac:dyDescent="0.25">
      <c r="A40" s="54"/>
      <c r="C40" s="18"/>
      <c r="D40" s="18"/>
      <c r="E40" s="18"/>
      <c r="F40" s="18"/>
      <c r="G40" s="18"/>
      <c r="H40" s="43">
        <v>1</v>
      </c>
      <c r="I40" s="41" t="s">
        <v>99</v>
      </c>
      <c r="J40" s="41"/>
      <c r="K40" s="41"/>
      <c r="L40" s="41" t="s">
        <v>72</v>
      </c>
      <c r="M40" s="41"/>
      <c r="N40" s="41"/>
      <c r="O40" s="41"/>
      <c r="P40" s="41"/>
      <c r="Q40" s="54"/>
      <c r="R40" s="54"/>
      <c r="S40" s="94">
        <v>9.5</v>
      </c>
      <c r="T40" s="47" t="s">
        <v>166</v>
      </c>
      <c r="U40" s="47"/>
      <c r="V40" s="47"/>
      <c r="W40" s="47"/>
      <c r="X40" s="48">
        <v>9</v>
      </c>
      <c r="Y40" s="47" t="s">
        <v>307</v>
      </c>
      <c r="Z40" s="93">
        <v>4</v>
      </c>
      <c r="AA40" s="93">
        <v>8</v>
      </c>
      <c r="AB40" s="93">
        <v>4</v>
      </c>
      <c r="AC40" s="58">
        <f t="shared" ref="AC40:AC49" si="23">+AA40+AB40</f>
        <v>12</v>
      </c>
      <c r="AD40" s="93">
        <v>0</v>
      </c>
      <c r="AE40" s="27"/>
      <c r="AF40" s="94">
        <v>9.5</v>
      </c>
      <c r="AG40" s="47" t="s">
        <v>71</v>
      </c>
      <c r="AH40" s="47"/>
      <c r="AI40" s="47"/>
      <c r="AJ40" s="64"/>
      <c r="AK40" s="48">
        <v>10</v>
      </c>
      <c r="AL40" s="47" t="s">
        <v>17</v>
      </c>
      <c r="AM40" s="93">
        <v>4</v>
      </c>
      <c r="AN40" s="93">
        <v>5</v>
      </c>
      <c r="AO40" s="93">
        <v>2</v>
      </c>
      <c r="AP40" s="58">
        <f t="shared" si="22"/>
        <v>7</v>
      </c>
      <c r="AQ40" s="93">
        <v>0</v>
      </c>
      <c r="AR40" s="46"/>
    </row>
    <row r="41" spans="1:44" ht="15.95" customHeight="1" x14ac:dyDescent="0.25">
      <c r="A41" s="54"/>
      <c r="C41" s="65"/>
      <c r="D41" s="18"/>
      <c r="E41" s="18"/>
      <c r="F41" s="18"/>
      <c r="G41" s="18"/>
      <c r="H41" s="43">
        <v>2</v>
      </c>
      <c r="I41" s="41" t="s">
        <v>99</v>
      </c>
      <c r="J41" s="18"/>
      <c r="K41" s="18"/>
      <c r="L41" s="41" t="s">
        <v>282</v>
      </c>
      <c r="M41" s="41"/>
      <c r="Q41" s="54"/>
      <c r="R41" s="54"/>
      <c r="S41" s="94">
        <v>8.5</v>
      </c>
      <c r="T41" s="47" t="s">
        <v>73</v>
      </c>
      <c r="U41" s="47"/>
      <c r="V41" s="47"/>
      <c r="W41" s="47"/>
      <c r="X41" s="48">
        <v>14</v>
      </c>
      <c r="Y41" s="47" t="s">
        <v>307</v>
      </c>
      <c r="Z41" s="93">
        <v>4</v>
      </c>
      <c r="AA41" s="93">
        <v>3</v>
      </c>
      <c r="AB41" s="93">
        <v>4</v>
      </c>
      <c r="AC41" s="58">
        <f t="shared" si="23"/>
        <v>7</v>
      </c>
      <c r="AD41" s="93">
        <v>0</v>
      </c>
      <c r="AE41" s="27"/>
      <c r="AF41" s="94">
        <v>8.5</v>
      </c>
      <c r="AG41" s="47" t="s">
        <v>40</v>
      </c>
      <c r="AH41" s="47"/>
      <c r="AI41" s="47"/>
      <c r="AJ41" s="64"/>
      <c r="AK41" s="48">
        <v>7</v>
      </c>
      <c r="AL41" s="47" t="s">
        <v>17</v>
      </c>
      <c r="AM41" s="93">
        <v>3</v>
      </c>
      <c r="AN41" s="93">
        <v>3</v>
      </c>
      <c r="AO41" s="93">
        <v>3</v>
      </c>
      <c r="AP41" s="58">
        <f t="shared" si="22"/>
        <v>6</v>
      </c>
      <c r="AQ41" s="93">
        <v>0</v>
      </c>
      <c r="AR41" s="46"/>
    </row>
    <row r="42" spans="1:44" ht="15.95" customHeight="1" x14ac:dyDescent="0.25">
      <c r="A42" s="54"/>
      <c r="H42" s="43">
        <v>2</v>
      </c>
      <c r="I42" s="41" t="s">
        <v>230</v>
      </c>
      <c r="L42" s="41" t="s">
        <v>294</v>
      </c>
      <c r="Q42" s="54"/>
      <c r="R42" s="54"/>
      <c r="S42" s="94">
        <v>6</v>
      </c>
      <c r="T42" s="47" t="s">
        <v>67</v>
      </c>
      <c r="U42" s="47"/>
      <c r="V42" s="47"/>
      <c r="W42" s="47"/>
      <c r="X42" s="48">
        <v>3</v>
      </c>
      <c r="Y42" s="47" t="s">
        <v>307</v>
      </c>
      <c r="Z42" s="93">
        <v>3</v>
      </c>
      <c r="AA42" s="93">
        <v>0</v>
      </c>
      <c r="AB42" s="93">
        <v>5</v>
      </c>
      <c r="AC42" s="58">
        <f t="shared" si="23"/>
        <v>5</v>
      </c>
      <c r="AD42" s="93">
        <v>0</v>
      </c>
      <c r="AE42" s="27"/>
      <c r="AF42" s="94">
        <v>6.5</v>
      </c>
      <c r="AG42" s="47" t="s">
        <v>95</v>
      </c>
      <c r="AH42" s="47"/>
      <c r="AI42" s="47"/>
      <c r="AJ42" s="64"/>
      <c r="AK42" s="48">
        <v>14</v>
      </c>
      <c r="AL42" s="47" t="s">
        <v>17</v>
      </c>
      <c r="AM42" s="93">
        <v>4</v>
      </c>
      <c r="AN42" s="93">
        <v>0</v>
      </c>
      <c r="AO42" s="93">
        <v>3</v>
      </c>
      <c r="AP42" s="58">
        <f t="shared" si="22"/>
        <v>3</v>
      </c>
      <c r="AQ42" s="93">
        <v>0</v>
      </c>
      <c r="AR42" s="46"/>
    </row>
    <row r="43" spans="1:44" ht="15.95" customHeight="1" x14ac:dyDescent="0.25">
      <c r="A43" s="54"/>
      <c r="H43" s="43">
        <v>2</v>
      </c>
      <c r="I43" s="41" t="s">
        <v>72</v>
      </c>
      <c r="L43" s="41" t="s">
        <v>133</v>
      </c>
      <c r="Q43" s="54"/>
      <c r="R43" s="54"/>
      <c r="S43" s="94">
        <v>8</v>
      </c>
      <c r="T43" s="47" t="s">
        <v>137</v>
      </c>
      <c r="U43" s="47"/>
      <c r="V43" s="47"/>
      <c r="W43" s="47"/>
      <c r="X43" s="48">
        <v>18</v>
      </c>
      <c r="Y43" s="47" t="s">
        <v>307</v>
      </c>
      <c r="Z43" s="93">
        <v>4</v>
      </c>
      <c r="AA43" s="93">
        <v>2</v>
      </c>
      <c r="AB43" s="93">
        <v>2</v>
      </c>
      <c r="AC43" s="58">
        <f t="shared" si="23"/>
        <v>4</v>
      </c>
      <c r="AD43" s="93">
        <v>0</v>
      </c>
      <c r="AE43" s="27"/>
      <c r="AF43" s="94">
        <v>8</v>
      </c>
      <c r="AG43" s="47" t="s">
        <v>45</v>
      </c>
      <c r="AH43" s="47"/>
      <c r="AI43" s="47"/>
      <c r="AJ43" s="64"/>
      <c r="AK43" s="48">
        <v>4</v>
      </c>
      <c r="AL43" s="47" t="s">
        <v>17</v>
      </c>
      <c r="AM43" s="93">
        <v>3</v>
      </c>
      <c r="AN43" s="93">
        <v>1</v>
      </c>
      <c r="AO43" s="93">
        <v>1</v>
      </c>
      <c r="AP43" s="58">
        <f t="shared" si="22"/>
        <v>2</v>
      </c>
      <c r="AQ43" s="93">
        <v>0</v>
      </c>
      <c r="AR43" s="46"/>
    </row>
    <row r="44" spans="1:44" ht="15.95" customHeight="1" x14ac:dyDescent="0.25">
      <c r="A44" s="54"/>
      <c r="B44" s="8"/>
      <c r="C44" s="4"/>
      <c r="D44" s="4"/>
      <c r="E44" s="4"/>
      <c r="F44" s="4"/>
      <c r="G44" s="4"/>
      <c r="H44" s="4"/>
      <c r="I44" s="4"/>
      <c r="J44" s="7"/>
      <c r="K44" s="7"/>
      <c r="L44" s="7"/>
      <c r="M44" s="7"/>
      <c r="N44" s="7"/>
      <c r="O44" s="7"/>
      <c r="P44" s="7"/>
      <c r="Q44" s="54"/>
      <c r="R44" s="54"/>
      <c r="S44" s="94">
        <v>7.5</v>
      </c>
      <c r="T44" s="47" t="s">
        <v>38</v>
      </c>
      <c r="U44" s="47"/>
      <c r="V44" s="47"/>
      <c r="W44" s="47"/>
      <c r="X44" s="48">
        <v>13</v>
      </c>
      <c r="Y44" s="47" t="s">
        <v>307</v>
      </c>
      <c r="Z44" s="93">
        <v>4</v>
      </c>
      <c r="AA44" s="93">
        <v>0</v>
      </c>
      <c r="AB44" s="93">
        <v>4</v>
      </c>
      <c r="AC44" s="58">
        <f t="shared" si="23"/>
        <v>4</v>
      </c>
      <c r="AD44" s="93">
        <v>0</v>
      </c>
      <c r="AE44" s="27"/>
      <c r="AF44" s="94">
        <v>6.5</v>
      </c>
      <c r="AG44" s="47" t="s">
        <v>94</v>
      </c>
      <c r="AH44" s="47"/>
      <c r="AI44" s="47"/>
      <c r="AJ44" s="64"/>
      <c r="AK44" s="48">
        <v>5</v>
      </c>
      <c r="AL44" s="47" t="s">
        <v>17</v>
      </c>
      <c r="AM44" s="93">
        <v>4</v>
      </c>
      <c r="AN44" s="93">
        <v>0</v>
      </c>
      <c r="AO44" s="93">
        <v>2</v>
      </c>
      <c r="AP44" s="58">
        <f t="shared" si="22"/>
        <v>2</v>
      </c>
      <c r="AQ44" s="93">
        <v>0</v>
      </c>
      <c r="AR44" s="46"/>
    </row>
    <row r="45" spans="1:44" ht="15.95" customHeight="1" x14ac:dyDescent="0.25">
      <c r="A45" s="54"/>
      <c r="B45" s="50" t="s">
        <v>93</v>
      </c>
      <c r="C45" s="20" t="s">
        <v>125</v>
      </c>
      <c r="D45" s="18"/>
      <c r="E45" s="42"/>
      <c r="F45" s="42"/>
      <c r="G45" s="19">
        <v>1</v>
      </c>
      <c r="H45" s="43">
        <v>1</v>
      </c>
      <c r="I45" s="41" t="s">
        <v>91</v>
      </c>
      <c r="J45" s="41"/>
      <c r="K45" s="41"/>
      <c r="L45" s="41" t="s">
        <v>78</v>
      </c>
      <c r="M45" s="41"/>
      <c r="N45" s="41"/>
      <c r="O45" s="41"/>
      <c r="P45" s="41"/>
      <c r="Q45" s="54"/>
      <c r="R45" s="54"/>
      <c r="S45" s="94">
        <v>7</v>
      </c>
      <c r="T45" s="47" t="s">
        <v>167</v>
      </c>
      <c r="U45" s="47"/>
      <c r="V45" s="47"/>
      <c r="W45" s="47"/>
      <c r="X45" s="48">
        <v>8</v>
      </c>
      <c r="Y45" s="47" t="s">
        <v>307</v>
      </c>
      <c r="Z45" s="93">
        <v>3</v>
      </c>
      <c r="AA45" s="93">
        <v>1</v>
      </c>
      <c r="AB45" s="93">
        <v>1</v>
      </c>
      <c r="AC45" s="58">
        <f t="shared" si="23"/>
        <v>2</v>
      </c>
      <c r="AD45" s="93">
        <v>0</v>
      </c>
      <c r="AE45" s="27"/>
      <c r="AF45" s="94">
        <v>7.5</v>
      </c>
      <c r="AG45" s="47" t="s">
        <v>153</v>
      </c>
      <c r="AH45" s="47"/>
      <c r="AI45" s="47"/>
      <c r="AJ45" s="64"/>
      <c r="AK45" s="48">
        <v>6</v>
      </c>
      <c r="AL45" s="47" t="s">
        <v>17</v>
      </c>
      <c r="AM45" s="93">
        <v>4</v>
      </c>
      <c r="AN45" s="93">
        <v>0</v>
      </c>
      <c r="AO45" s="93">
        <v>1</v>
      </c>
      <c r="AP45" s="58">
        <f t="shared" si="22"/>
        <v>1</v>
      </c>
      <c r="AQ45" s="93">
        <v>2</v>
      </c>
      <c r="AR45" s="46"/>
    </row>
    <row r="46" spans="1:44" ht="15.95" customHeight="1" x14ac:dyDescent="0.25">
      <c r="A46" s="54"/>
      <c r="B46" s="48" t="s">
        <v>36</v>
      </c>
      <c r="C46" s="41" t="s">
        <v>190</v>
      </c>
      <c r="D46" s="18"/>
      <c r="E46" s="18"/>
      <c r="F46" s="18"/>
      <c r="G46" s="18"/>
      <c r="H46" s="43"/>
      <c r="I46" s="41"/>
      <c r="J46" s="41"/>
      <c r="K46" s="41"/>
      <c r="L46" s="41"/>
      <c r="M46" s="41"/>
      <c r="N46" s="41"/>
      <c r="O46" s="41"/>
      <c r="P46" s="41"/>
      <c r="Q46" s="54"/>
      <c r="R46" s="54"/>
      <c r="S46" s="94">
        <v>6.5</v>
      </c>
      <c r="T46" s="47" t="s">
        <v>139</v>
      </c>
      <c r="U46" s="47"/>
      <c r="V46" s="47"/>
      <c r="W46" s="47"/>
      <c r="X46" s="48">
        <v>34</v>
      </c>
      <c r="Y46" s="47" t="s">
        <v>307</v>
      </c>
      <c r="Z46" s="93">
        <v>4</v>
      </c>
      <c r="AA46" s="93">
        <v>0</v>
      </c>
      <c r="AB46" s="93">
        <v>2</v>
      </c>
      <c r="AC46" s="58">
        <f t="shared" si="23"/>
        <v>2</v>
      </c>
      <c r="AD46" s="93">
        <v>0</v>
      </c>
      <c r="AE46" s="27"/>
      <c r="AF46" s="94">
        <v>7.5</v>
      </c>
      <c r="AG46" s="47" t="s">
        <v>89</v>
      </c>
      <c r="AH46" s="47"/>
      <c r="AI46" s="47"/>
      <c r="AJ46" s="64"/>
      <c r="AK46" s="48">
        <v>11</v>
      </c>
      <c r="AL46" s="47" t="s">
        <v>17</v>
      </c>
      <c r="AM46" s="93">
        <v>4</v>
      </c>
      <c r="AN46" s="93">
        <v>0</v>
      </c>
      <c r="AO46" s="93">
        <v>1</v>
      </c>
      <c r="AP46" s="58">
        <f t="shared" si="22"/>
        <v>1</v>
      </c>
      <c r="AQ46" s="93">
        <v>0</v>
      </c>
      <c r="AR46" s="46"/>
    </row>
    <row r="47" spans="1:44" ht="15.95" customHeight="1" x14ac:dyDescent="0.25">
      <c r="A47" s="54"/>
      <c r="C47" s="18"/>
      <c r="D47" s="41"/>
      <c r="E47" s="18"/>
      <c r="F47" s="18"/>
      <c r="G47" s="18"/>
      <c r="H47" s="43"/>
      <c r="I47" s="41"/>
      <c r="J47" s="18"/>
      <c r="K47" s="18"/>
      <c r="L47" s="41"/>
      <c r="M47" s="18"/>
      <c r="N47" s="18"/>
      <c r="Q47" s="54"/>
      <c r="R47" s="54"/>
      <c r="S47" s="94">
        <v>7.5</v>
      </c>
      <c r="T47" s="47" t="s">
        <v>43</v>
      </c>
      <c r="U47" s="47"/>
      <c r="V47" s="47"/>
      <c r="W47" s="47"/>
      <c r="X47" s="48">
        <v>27</v>
      </c>
      <c r="Y47" s="47" t="s">
        <v>307</v>
      </c>
      <c r="Z47" s="93">
        <v>3</v>
      </c>
      <c r="AA47" s="93">
        <v>0</v>
      </c>
      <c r="AB47" s="93">
        <v>2</v>
      </c>
      <c r="AC47" s="58">
        <f t="shared" si="23"/>
        <v>2</v>
      </c>
      <c r="AD47" s="93">
        <v>0</v>
      </c>
      <c r="AE47" s="27"/>
      <c r="AF47" s="94">
        <v>7</v>
      </c>
      <c r="AG47" s="47" t="s">
        <v>138</v>
      </c>
      <c r="AH47" s="47"/>
      <c r="AI47" s="47"/>
      <c r="AJ47" s="64"/>
      <c r="AK47" s="48">
        <v>2</v>
      </c>
      <c r="AL47" s="47" t="s">
        <v>17</v>
      </c>
      <c r="AM47" s="93">
        <v>4</v>
      </c>
      <c r="AN47" s="93">
        <v>0</v>
      </c>
      <c r="AO47" s="93">
        <v>0</v>
      </c>
      <c r="AP47" s="58">
        <f t="shared" si="22"/>
        <v>0</v>
      </c>
      <c r="AQ47" s="93">
        <v>2</v>
      </c>
      <c r="AR47" s="46"/>
    </row>
    <row r="48" spans="1:44" ht="15.95" customHeight="1" x14ac:dyDescent="0.25">
      <c r="A48" s="54"/>
      <c r="B48" s="26"/>
      <c r="C48" s="20" t="s">
        <v>184</v>
      </c>
      <c r="D48" s="18"/>
      <c r="E48" s="18"/>
      <c r="F48" s="42"/>
      <c r="G48" s="19">
        <v>2</v>
      </c>
      <c r="H48" s="43">
        <v>1</v>
      </c>
      <c r="I48" s="41" t="s">
        <v>39</v>
      </c>
      <c r="J48" s="18"/>
      <c r="K48" s="18"/>
      <c r="L48" s="41"/>
      <c r="M48" s="41" t="s">
        <v>254</v>
      </c>
      <c r="N48" s="41"/>
      <c r="O48" s="41"/>
      <c r="Q48" s="54"/>
      <c r="R48" s="54"/>
      <c r="S48" s="94">
        <v>7.5</v>
      </c>
      <c r="T48" s="47" t="s">
        <v>59</v>
      </c>
      <c r="U48" s="47"/>
      <c r="V48" s="47"/>
      <c r="W48" s="47"/>
      <c r="X48" s="48">
        <v>4</v>
      </c>
      <c r="Y48" s="47" t="s">
        <v>307</v>
      </c>
      <c r="Z48" s="93">
        <v>3</v>
      </c>
      <c r="AA48" s="93">
        <v>0</v>
      </c>
      <c r="AB48" s="93">
        <v>0</v>
      </c>
      <c r="AC48" s="58">
        <f t="shared" si="23"/>
        <v>0</v>
      </c>
      <c r="AD48" s="93">
        <v>0</v>
      </c>
      <c r="AE48" s="27"/>
      <c r="AF48" s="94">
        <v>7</v>
      </c>
      <c r="AG48" s="47" t="s">
        <v>98</v>
      </c>
      <c r="AH48" s="47"/>
      <c r="AI48" s="47"/>
      <c r="AJ48" s="64"/>
      <c r="AK48" s="48">
        <v>15</v>
      </c>
      <c r="AL48" s="47" t="s">
        <v>17</v>
      </c>
      <c r="AM48" s="93">
        <v>4</v>
      </c>
      <c r="AN48" s="93">
        <v>0</v>
      </c>
      <c r="AO48" s="93">
        <v>0</v>
      </c>
      <c r="AP48" s="58">
        <f t="shared" si="22"/>
        <v>0</v>
      </c>
      <c r="AQ48" s="93">
        <v>0</v>
      </c>
      <c r="AR48" s="46"/>
    </row>
    <row r="49" spans="1:44" ht="15.95" customHeight="1" x14ac:dyDescent="0.25">
      <c r="A49" s="54"/>
      <c r="B49" s="48" t="s">
        <v>36</v>
      </c>
      <c r="C49" s="41" t="s">
        <v>289</v>
      </c>
      <c r="D49" s="42"/>
      <c r="E49" s="41"/>
      <c r="F49" s="41"/>
      <c r="G49" s="19"/>
      <c r="H49" s="43">
        <v>1</v>
      </c>
      <c r="I49" s="41" t="s">
        <v>113</v>
      </c>
      <c r="J49" s="41"/>
      <c r="K49" s="41"/>
      <c r="L49" s="41" t="s">
        <v>290</v>
      </c>
      <c r="M49" s="41"/>
      <c r="N49" s="41"/>
      <c r="O49" s="41"/>
      <c r="P49" s="41"/>
      <c r="Q49" s="54"/>
      <c r="R49" s="54"/>
      <c r="S49" s="94">
        <v>6</v>
      </c>
      <c r="T49" s="47" t="s">
        <v>63</v>
      </c>
      <c r="U49" s="47"/>
      <c r="V49" s="47"/>
      <c r="W49" s="47"/>
      <c r="X49" s="48">
        <v>5</v>
      </c>
      <c r="Y49" s="47" t="s">
        <v>307</v>
      </c>
      <c r="Z49" s="93">
        <v>4</v>
      </c>
      <c r="AA49" s="93">
        <v>0</v>
      </c>
      <c r="AB49" s="93">
        <v>0</v>
      </c>
      <c r="AC49" s="58">
        <f t="shared" si="23"/>
        <v>0</v>
      </c>
      <c r="AD49" s="93">
        <v>4</v>
      </c>
      <c r="AE49" s="27"/>
      <c r="AF49" s="94">
        <v>6.5</v>
      </c>
      <c r="AG49" s="47" t="s">
        <v>82</v>
      </c>
      <c r="AH49" s="47"/>
      <c r="AI49" s="47"/>
      <c r="AJ49" s="64"/>
      <c r="AK49" s="48">
        <v>3</v>
      </c>
      <c r="AL49" s="47" t="s">
        <v>17</v>
      </c>
      <c r="AM49" s="93">
        <v>3</v>
      </c>
      <c r="AN49" s="93">
        <v>0</v>
      </c>
      <c r="AO49" s="93">
        <v>0</v>
      </c>
      <c r="AP49" s="58">
        <f t="shared" si="22"/>
        <v>0</v>
      </c>
      <c r="AQ49" s="93">
        <v>0</v>
      </c>
      <c r="AR49" s="46"/>
    </row>
    <row r="50" spans="1:44" ht="15.95" customHeight="1" thickBot="1" x14ac:dyDescent="0.3">
      <c r="A50" s="54"/>
      <c r="B50" s="9"/>
      <c r="C50" s="10"/>
      <c r="D50" s="10"/>
      <c r="E50" s="10"/>
      <c r="F50" s="10"/>
      <c r="G50" s="11"/>
      <c r="H50" s="12"/>
      <c r="I50" s="10"/>
      <c r="J50" s="10"/>
      <c r="K50" s="12"/>
      <c r="L50" s="12"/>
      <c r="M50" s="12"/>
      <c r="N50" s="12"/>
      <c r="O50" s="12"/>
      <c r="P50" s="12"/>
      <c r="Q50" s="54"/>
      <c r="R50" s="54"/>
      <c r="S50" s="33" t="s">
        <v>245</v>
      </c>
      <c r="T50" s="33"/>
      <c r="U50" s="33"/>
      <c r="V50" s="33"/>
      <c r="W50" s="33"/>
      <c r="X50" s="33"/>
      <c r="Y50" s="33"/>
      <c r="Z50" s="56">
        <f>SUM(Z39:Z49)</f>
        <v>39</v>
      </c>
      <c r="AA50" s="56">
        <f t="shared" ref="AA50:AD50" si="24">SUM(AA39:AA49)</f>
        <v>15</v>
      </c>
      <c r="AB50" s="56">
        <f>SUM(AB39:AB49)+SUMIF($Y$3:$Y$10,"Dive Shop",$AH$3:$AH$10)</f>
        <v>26</v>
      </c>
      <c r="AC50" s="56">
        <f>+AB50+AA50</f>
        <v>41</v>
      </c>
      <c r="AD50" s="56">
        <f t="shared" si="24"/>
        <v>4</v>
      </c>
      <c r="AE50" s="27"/>
      <c r="AF50" s="33" t="s">
        <v>246</v>
      </c>
      <c r="AG50" s="33"/>
      <c r="AH50" s="33"/>
      <c r="AI50" s="33"/>
      <c r="AJ50" s="33"/>
      <c r="AK50" s="33"/>
      <c r="AL50" s="33"/>
      <c r="AM50" s="56">
        <f>SUM(AM39:AM49)</f>
        <v>40</v>
      </c>
      <c r="AN50" s="56">
        <f t="shared" ref="AN50" si="25">SUM(AN39:AN49)</f>
        <v>9</v>
      </c>
      <c r="AO50" s="56">
        <f>SUM(AO39:AO49)+SUMIF($Y$3:$Y$10,"Bruins",$AH$3:$AH$10)</f>
        <v>15</v>
      </c>
      <c r="AP50" s="56">
        <f>+AO50+AN50</f>
        <v>24</v>
      </c>
      <c r="AQ50" s="56">
        <f t="shared" ref="AQ50" si="26">SUM(AQ39:AQ49)</f>
        <v>4</v>
      </c>
      <c r="AR50" s="46"/>
    </row>
    <row r="51" spans="1:44" ht="15.95" customHeight="1" x14ac:dyDescent="0.25">
      <c r="A51" s="54"/>
      <c r="B51" s="26"/>
      <c r="C51" s="26"/>
      <c r="D51" s="26"/>
      <c r="E51" s="47" t="s">
        <v>211</v>
      </c>
      <c r="F51" s="47"/>
      <c r="G51" s="49">
        <f>SUM(G14:G50)</f>
        <v>26</v>
      </c>
      <c r="H51" s="49"/>
      <c r="I51" s="36"/>
      <c r="J51" s="47" t="s">
        <v>101</v>
      </c>
      <c r="K51" s="36"/>
      <c r="L51" s="49">
        <v>6</v>
      </c>
      <c r="N51" s="47" t="s">
        <v>132</v>
      </c>
      <c r="O51" s="49">
        <v>12</v>
      </c>
      <c r="P51" s="26"/>
      <c r="Q51" s="54"/>
      <c r="R51" s="54"/>
      <c r="S51" s="35" t="s">
        <v>21</v>
      </c>
      <c r="T51" s="35"/>
      <c r="U51" s="35"/>
      <c r="V51" s="35"/>
      <c r="W51" s="35"/>
      <c r="X51" s="32" t="s">
        <v>88</v>
      </c>
      <c r="Z51" s="31">
        <v>1</v>
      </c>
      <c r="AA51" s="31">
        <v>0</v>
      </c>
      <c r="AB51" s="31">
        <v>0</v>
      </c>
      <c r="AC51" s="68">
        <f t="shared" ref="AC51" si="27">+AA51+AB51</f>
        <v>0</v>
      </c>
      <c r="AD51" s="31">
        <v>0</v>
      </c>
      <c r="AE51" s="27"/>
      <c r="AF51" s="35" t="s">
        <v>23</v>
      </c>
      <c r="AG51" s="35"/>
      <c r="AH51" s="35"/>
      <c r="AI51" s="35"/>
      <c r="AJ51" s="35"/>
      <c r="AK51" s="32" t="s">
        <v>70</v>
      </c>
      <c r="AM51" s="31">
        <v>1</v>
      </c>
      <c r="AN51" s="31">
        <v>0</v>
      </c>
      <c r="AO51" s="31">
        <v>2</v>
      </c>
      <c r="AP51" s="68">
        <f t="shared" ref="AP51" si="28">+AN51+AO51</f>
        <v>2</v>
      </c>
      <c r="AQ51" s="31">
        <v>0</v>
      </c>
      <c r="AR51" s="46"/>
    </row>
    <row r="52" spans="1:44" ht="15.95" customHeight="1" x14ac:dyDescent="0.25">
      <c r="A52" s="54"/>
      <c r="E52" s="47" t="s">
        <v>210</v>
      </c>
      <c r="F52" s="47"/>
      <c r="G52" s="49">
        <f>COUNTA(L15:L50)+COUNTIF(L15:L50,"*&amp;*")</f>
        <v>36</v>
      </c>
      <c r="Q52" s="54"/>
      <c r="R52" s="54"/>
      <c r="S52" s="94">
        <v>8</v>
      </c>
      <c r="T52" s="47" t="s">
        <v>55</v>
      </c>
      <c r="U52" s="47"/>
      <c r="V52" s="47"/>
      <c r="W52" s="47"/>
      <c r="X52" s="48">
        <v>11</v>
      </c>
      <c r="Y52" s="41" t="s">
        <v>21</v>
      </c>
      <c r="Z52" s="93">
        <v>4</v>
      </c>
      <c r="AA52" s="93">
        <v>2</v>
      </c>
      <c r="AB52" s="93">
        <v>0</v>
      </c>
      <c r="AC52" s="58">
        <f t="shared" ref="AC52:AC61" si="29">+AA52+AB52</f>
        <v>2</v>
      </c>
      <c r="AD52" s="93">
        <v>2</v>
      </c>
      <c r="AE52" s="27"/>
      <c r="AF52" s="94">
        <v>9.5</v>
      </c>
      <c r="AG52" s="47" t="s">
        <v>91</v>
      </c>
      <c r="AH52" s="47"/>
      <c r="AI52" s="47"/>
      <c r="AJ52" s="64"/>
      <c r="AK52" s="48">
        <v>14</v>
      </c>
      <c r="AL52" s="47" t="s">
        <v>309</v>
      </c>
      <c r="AM52" s="93">
        <v>4</v>
      </c>
      <c r="AN52" s="93">
        <v>4</v>
      </c>
      <c r="AO52" s="93">
        <v>0</v>
      </c>
      <c r="AP52" s="58">
        <f t="shared" ref="AP52:AP61" si="30">+AN52+AO52</f>
        <v>4</v>
      </c>
      <c r="AQ52" s="93">
        <v>0</v>
      </c>
      <c r="AR52" s="46"/>
    </row>
    <row r="53" spans="1:44" ht="15.95" customHeight="1" x14ac:dyDescent="0.25">
      <c r="A53" s="54"/>
      <c r="Q53" s="54"/>
      <c r="R53" s="54"/>
      <c r="S53" s="94">
        <v>8.5</v>
      </c>
      <c r="T53" s="47" t="s">
        <v>135</v>
      </c>
      <c r="U53" s="47"/>
      <c r="V53" s="47"/>
      <c r="W53" s="47"/>
      <c r="X53" s="48">
        <v>9</v>
      </c>
      <c r="Y53" s="41" t="s">
        <v>21</v>
      </c>
      <c r="Z53" s="93">
        <v>4</v>
      </c>
      <c r="AA53" s="93">
        <v>1</v>
      </c>
      <c r="AB53" s="93">
        <v>1</v>
      </c>
      <c r="AC53" s="58">
        <f t="shared" si="29"/>
        <v>2</v>
      </c>
      <c r="AD53" s="93">
        <v>0</v>
      </c>
      <c r="AE53" s="27"/>
      <c r="AF53" s="94">
        <v>6.5</v>
      </c>
      <c r="AG53" s="47" t="s">
        <v>44</v>
      </c>
      <c r="AH53" s="47"/>
      <c r="AI53" s="47"/>
      <c r="AJ53" s="64"/>
      <c r="AK53" s="48">
        <v>28</v>
      </c>
      <c r="AL53" s="47" t="s">
        <v>309</v>
      </c>
      <c r="AM53" s="93">
        <v>4</v>
      </c>
      <c r="AN53" s="93">
        <v>2</v>
      </c>
      <c r="AO53" s="93">
        <v>1</v>
      </c>
      <c r="AP53" s="58">
        <f t="shared" si="30"/>
        <v>3</v>
      </c>
      <c r="AQ53" s="93">
        <v>0</v>
      </c>
      <c r="AR53" s="46"/>
    </row>
    <row r="54" spans="1:44" ht="15.95" customHeight="1" x14ac:dyDescent="0.25">
      <c r="A54" s="54"/>
      <c r="B54" s="20" t="s">
        <v>156</v>
      </c>
      <c r="C54" s="20"/>
      <c r="N54" s="20"/>
      <c r="O54" s="20"/>
      <c r="Q54" s="54"/>
      <c r="R54" s="54"/>
      <c r="S54" s="94">
        <v>7.5</v>
      </c>
      <c r="T54" s="47" t="s">
        <v>113</v>
      </c>
      <c r="U54" s="47"/>
      <c r="V54" s="47"/>
      <c r="W54" s="47"/>
      <c r="X54" s="48">
        <v>22</v>
      </c>
      <c r="Y54" s="41" t="s">
        <v>21</v>
      </c>
      <c r="Z54" s="93">
        <v>4</v>
      </c>
      <c r="AA54" s="93">
        <v>1</v>
      </c>
      <c r="AB54" s="93">
        <v>1</v>
      </c>
      <c r="AC54" s="58">
        <f t="shared" si="29"/>
        <v>2</v>
      </c>
      <c r="AD54" s="93">
        <v>0</v>
      </c>
      <c r="AE54" s="27"/>
      <c r="AF54" s="94">
        <v>8.5</v>
      </c>
      <c r="AG54" s="47" t="s">
        <v>112</v>
      </c>
      <c r="AH54" s="47"/>
      <c r="AI54" s="47"/>
      <c r="AJ54" s="64"/>
      <c r="AK54" s="48">
        <v>20</v>
      </c>
      <c r="AL54" s="47" t="s">
        <v>309</v>
      </c>
      <c r="AM54" s="93">
        <v>4</v>
      </c>
      <c r="AN54" s="93">
        <v>1</v>
      </c>
      <c r="AO54" s="93">
        <v>2</v>
      </c>
      <c r="AP54" s="58">
        <f t="shared" si="30"/>
        <v>3</v>
      </c>
      <c r="AQ54" s="93">
        <v>0</v>
      </c>
      <c r="AR54" s="46"/>
    </row>
    <row r="55" spans="1:44" ht="15.95" customHeight="1" x14ac:dyDescent="0.25">
      <c r="A55" s="54"/>
      <c r="B55" s="18"/>
      <c r="Q55" s="54"/>
      <c r="R55" s="54"/>
      <c r="S55" s="94">
        <v>7</v>
      </c>
      <c r="T55" s="47" t="s">
        <v>41</v>
      </c>
      <c r="U55" s="47"/>
      <c r="V55" s="47"/>
      <c r="W55" s="47"/>
      <c r="X55" s="48">
        <v>2</v>
      </c>
      <c r="Y55" s="41" t="s">
        <v>21</v>
      </c>
      <c r="Z55" s="93">
        <v>4</v>
      </c>
      <c r="AA55" s="93">
        <v>0</v>
      </c>
      <c r="AB55" s="93">
        <v>2</v>
      </c>
      <c r="AC55" s="58">
        <f t="shared" si="29"/>
        <v>2</v>
      </c>
      <c r="AD55" s="93">
        <v>0</v>
      </c>
      <c r="AE55" s="27"/>
      <c r="AF55" s="94">
        <v>6</v>
      </c>
      <c r="AG55" s="47" t="s">
        <v>84</v>
      </c>
      <c r="AH55" s="47"/>
      <c r="AI55" s="47"/>
      <c r="AJ55" s="64"/>
      <c r="AK55" s="48">
        <v>15</v>
      </c>
      <c r="AL55" s="47" t="s">
        <v>309</v>
      </c>
      <c r="AM55" s="93">
        <v>4</v>
      </c>
      <c r="AN55" s="93">
        <v>1</v>
      </c>
      <c r="AO55" s="93">
        <v>1</v>
      </c>
      <c r="AP55" s="58">
        <f t="shared" si="30"/>
        <v>2</v>
      </c>
      <c r="AQ55" s="93">
        <v>0</v>
      </c>
      <c r="AR55" s="46"/>
    </row>
    <row r="56" spans="1:44" ht="15.95" customHeight="1" x14ac:dyDescent="0.25">
      <c r="A56" s="54"/>
      <c r="B56" s="18"/>
      <c r="C56" s="20" t="s">
        <v>105</v>
      </c>
      <c r="H56" s="20" t="s">
        <v>120</v>
      </c>
      <c r="M56" s="20" t="s">
        <v>121</v>
      </c>
      <c r="O56" s="18"/>
      <c r="Q56" s="54"/>
      <c r="R56" s="54"/>
      <c r="S56" s="94">
        <v>8.5</v>
      </c>
      <c r="T56" s="47" t="s">
        <v>39</v>
      </c>
      <c r="U56" s="47"/>
      <c r="V56" s="47"/>
      <c r="W56" s="47"/>
      <c r="X56" s="48">
        <v>4</v>
      </c>
      <c r="Y56" s="41" t="s">
        <v>21</v>
      </c>
      <c r="Z56" s="93">
        <v>4</v>
      </c>
      <c r="AA56" s="93">
        <v>1</v>
      </c>
      <c r="AB56" s="93">
        <v>0</v>
      </c>
      <c r="AC56" s="58">
        <f t="shared" si="29"/>
        <v>1</v>
      </c>
      <c r="AD56" s="93">
        <v>0</v>
      </c>
      <c r="AE56" s="27"/>
      <c r="AF56" s="94">
        <v>7.5</v>
      </c>
      <c r="AG56" s="47" t="s">
        <v>78</v>
      </c>
      <c r="AH56" s="47"/>
      <c r="AI56" s="47"/>
      <c r="AJ56" s="64"/>
      <c r="AK56" s="48">
        <v>72</v>
      </c>
      <c r="AL56" s="47" t="s">
        <v>309</v>
      </c>
      <c r="AM56" s="93">
        <v>4</v>
      </c>
      <c r="AN56" s="93">
        <v>1</v>
      </c>
      <c r="AO56" s="93">
        <v>1</v>
      </c>
      <c r="AP56" s="58">
        <f t="shared" si="30"/>
        <v>2</v>
      </c>
      <c r="AQ56" s="93">
        <v>0</v>
      </c>
      <c r="AR56" s="46"/>
    </row>
    <row r="57" spans="1:44" ht="15.95" customHeight="1" x14ac:dyDescent="0.25">
      <c r="A57" s="54"/>
      <c r="C57" s="41" t="s">
        <v>190</v>
      </c>
      <c r="H57" s="41" t="s">
        <v>202</v>
      </c>
      <c r="M57" s="41" t="s">
        <v>299</v>
      </c>
      <c r="Q57" s="54"/>
      <c r="R57" s="54"/>
      <c r="S57" s="94">
        <v>6</v>
      </c>
      <c r="T57" s="47" t="s">
        <v>80</v>
      </c>
      <c r="U57" s="47"/>
      <c r="V57" s="47"/>
      <c r="W57" s="47"/>
      <c r="X57" s="48">
        <v>33</v>
      </c>
      <c r="Y57" s="41" t="s">
        <v>21</v>
      </c>
      <c r="Z57" s="93">
        <v>3</v>
      </c>
      <c r="AA57" s="93">
        <v>0</v>
      </c>
      <c r="AB57" s="93">
        <v>1</v>
      </c>
      <c r="AC57" s="58">
        <f t="shared" si="29"/>
        <v>1</v>
      </c>
      <c r="AD57" s="93">
        <v>0</v>
      </c>
      <c r="AE57" s="27"/>
      <c r="AF57" s="94">
        <v>8</v>
      </c>
      <c r="AG57" s="47" t="s">
        <v>154</v>
      </c>
      <c r="AH57" s="47"/>
      <c r="AI57" s="47"/>
      <c r="AJ57" s="64"/>
      <c r="AK57" s="48">
        <v>9</v>
      </c>
      <c r="AL57" s="47" t="s">
        <v>309</v>
      </c>
      <c r="AM57" s="93">
        <v>4</v>
      </c>
      <c r="AN57" s="93">
        <v>0</v>
      </c>
      <c r="AO57" s="93">
        <v>2</v>
      </c>
      <c r="AP57" s="58">
        <f t="shared" si="30"/>
        <v>2</v>
      </c>
      <c r="AQ57" s="93">
        <v>0</v>
      </c>
      <c r="AR57" s="46"/>
    </row>
    <row r="58" spans="1:44" ht="15.95" customHeight="1" x14ac:dyDescent="0.25">
      <c r="A58" s="54"/>
      <c r="H58" s="41" t="s">
        <v>300</v>
      </c>
      <c r="M58" s="41" t="s">
        <v>301</v>
      </c>
      <c r="O58" s="41"/>
      <c r="P58" s="41"/>
      <c r="Q58" s="46"/>
      <c r="R58" s="46"/>
      <c r="S58" s="94">
        <v>7.5</v>
      </c>
      <c r="T58" s="47" t="s">
        <v>142</v>
      </c>
      <c r="U58" s="47"/>
      <c r="V58" s="47"/>
      <c r="W58" s="47"/>
      <c r="X58" s="48">
        <v>7</v>
      </c>
      <c r="Y58" s="65" t="s">
        <v>21</v>
      </c>
      <c r="Z58" s="93">
        <v>4</v>
      </c>
      <c r="AA58" s="93">
        <v>0</v>
      </c>
      <c r="AB58" s="93">
        <v>1</v>
      </c>
      <c r="AC58" s="58">
        <f t="shared" si="29"/>
        <v>1</v>
      </c>
      <c r="AD58" s="93">
        <v>0</v>
      </c>
      <c r="AE58" s="27"/>
      <c r="AF58" s="94">
        <v>8</v>
      </c>
      <c r="AG58" s="47" t="s">
        <v>162</v>
      </c>
      <c r="AH58" s="47"/>
      <c r="AI58" s="47"/>
      <c r="AJ58" s="64"/>
      <c r="AK58" s="48">
        <v>16</v>
      </c>
      <c r="AL58" s="47" t="s">
        <v>309</v>
      </c>
      <c r="AM58" s="93">
        <v>4</v>
      </c>
      <c r="AN58" s="93">
        <v>0</v>
      </c>
      <c r="AO58" s="93">
        <v>1</v>
      </c>
      <c r="AP58" s="58">
        <f t="shared" si="30"/>
        <v>1</v>
      </c>
      <c r="AQ58" s="93">
        <v>0</v>
      </c>
      <c r="AR58" s="46"/>
    </row>
    <row r="59" spans="1:44" ht="15.95" customHeight="1" x14ac:dyDescent="0.25">
      <c r="A59" s="46"/>
      <c r="M59" s="41" t="s">
        <v>302</v>
      </c>
      <c r="O59" s="41"/>
      <c r="P59" s="41"/>
      <c r="Q59" s="54"/>
      <c r="R59" s="54"/>
      <c r="S59" s="94">
        <v>7.5</v>
      </c>
      <c r="T59" s="47" t="s">
        <v>92</v>
      </c>
      <c r="U59" s="47"/>
      <c r="V59" s="47"/>
      <c r="W59" s="47"/>
      <c r="X59" s="48">
        <v>25</v>
      </c>
      <c r="Y59" s="41" t="s">
        <v>21</v>
      </c>
      <c r="Z59" s="93">
        <v>3</v>
      </c>
      <c r="AA59" s="93">
        <v>0</v>
      </c>
      <c r="AB59" s="93">
        <v>0</v>
      </c>
      <c r="AC59" s="58">
        <f t="shared" si="29"/>
        <v>0</v>
      </c>
      <c r="AD59" s="93">
        <v>0</v>
      </c>
      <c r="AE59" s="27"/>
      <c r="AF59" s="94">
        <v>6.5</v>
      </c>
      <c r="AG59" s="47" t="s">
        <v>83</v>
      </c>
      <c r="AH59" s="47"/>
      <c r="AI59" s="47"/>
      <c r="AJ59" s="64"/>
      <c r="AK59" s="48">
        <v>8</v>
      </c>
      <c r="AL59" s="47" t="s">
        <v>309</v>
      </c>
      <c r="AM59" s="93">
        <v>4</v>
      </c>
      <c r="AN59" s="93">
        <v>0</v>
      </c>
      <c r="AO59" s="93">
        <v>1</v>
      </c>
      <c r="AP59" s="58">
        <f t="shared" si="30"/>
        <v>1</v>
      </c>
      <c r="AQ59" s="93">
        <v>0</v>
      </c>
      <c r="AR59" s="46"/>
    </row>
    <row r="60" spans="1:44" ht="15.95" customHeight="1" x14ac:dyDescent="0.25">
      <c r="A60" s="54"/>
      <c r="N60" s="41"/>
      <c r="O60" s="41"/>
      <c r="P60" s="41"/>
      <c r="Q60" s="46"/>
      <c r="R60" s="46"/>
      <c r="S60" s="94">
        <v>6</v>
      </c>
      <c r="T60" s="47" t="s">
        <v>97</v>
      </c>
      <c r="U60" s="47"/>
      <c r="V60" s="47"/>
      <c r="W60" s="47"/>
      <c r="X60" s="48">
        <v>24</v>
      </c>
      <c r="Y60" s="41" t="s">
        <v>21</v>
      </c>
      <c r="Z60" s="93">
        <v>4</v>
      </c>
      <c r="AA60" s="93">
        <v>0</v>
      </c>
      <c r="AB60" s="93">
        <v>0</v>
      </c>
      <c r="AC60" s="58">
        <f t="shared" si="29"/>
        <v>0</v>
      </c>
      <c r="AD60" s="93">
        <v>0</v>
      </c>
      <c r="AE60" s="27"/>
      <c r="AF60" s="94">
        <v>7</v>
      </c>
      <c r="AG60" s="47" t="s">
        <v>79</v>
      </c>
      <c r="AH60" s="47"/>
      <c r="AI60" s="47"/>
      <c r="AJ60" s="64"/>
      <c r="AK60" s="48">
        <v>24</v>
      </c>
      <c r="AL60" s="47" t="s">
        <v>309</v>
      </c>
      <c r="AM60" s="93">
        <v>4</v>
      </c>
      <c r="AN60" s="93">
        <v>0</v>
      </c>
      <c r="AO60" s="93">
        <v>0</v>
      </c>
      <c r="AP60" s="58">
        <f t="shared" si="30"/>
        <v>0</v>
      </c>
      <c r="AQ60" s="93">
        <v>0</v>
      </c>
      <c r="AR60" s="46"/>
    </row>
    <row r="61" spans="1:44" ht="15.95" customHeight="1" x14ac:dyDescent="0.25">
      <c r="A61" s="46"/>
      <c r="N61" s="41"/>
      <c r="O61" s="41"/>
      <c r="P61" s="41"/>
      <c r="Q61" s="54"/>
      <c r="R61" s="54"/>
      <c r="S61" s="94">
        <v>6.5</v>
      </c>
      <c r="T61" s="47" t="s">
        <v>148</v>
      </c>
      <c r="U61" s="47"/>
      <c r="V61" s="47"/>
      <c r="W61" s="47"/>
      <c r="X61" s="48">
        <v>44</v>
      </c>
      <c r="Y61" s="41" t="s">
        <v>21</v>
      </c>
      <c r="Z61" s="93">
        <v>4</v>
      </c>
      <c r="AA61" s="93">
        <v>0</v>
      </c>
      <c r="AB61" s="93">
        <v>0</v>
      </c>
      <c r="AC61" s="58">
        <f t="shared" si="29"/>
        <v>0</v>
      </c>
      <c r="AD61" s="93">
        <v>2</v>
      </c>
      <c r="AE61" s="27"/>
      <c r="AF61" s="94">
        <v>7</v>
      </c>
      <c r="AG61" s="47" t="s">
        <v>61</v>
      </c>
      <c r="AH61" s="47"/>
      <c r="AI61" s="47"/>
      <c r="AJ61" s="64"/>
      <c r="AK61" s="48">
        <v>7</v>
      </c>
      <c r="AL61" s="47" t="s">
        <v>309</v>
      </c>
      <c r="AM61" s="93">
        <v>3</v>
      </c>
      <c r="AN61" s="93">
        <v>0</v>
      </c>
      <c r="AO61" s="93">
        <v>0</v>
      </c>
      <c r="AP61" s="58">
        <f t="shared" si="30"/>
        <v>0</v>
      </c>
      <c r="AQ61" s="93">
        <v>2</v>
      </c>
      <c r="AR61" s="46"/>
    </row>
    <row r="62" spans="1:44" ht="15.95" customHeight="1" thickBot="1" x14ac:dyDescent="0.3">
      <c r="A62" s="54"/>
      <c r="Q62" s="46"/>
      <c r="R62" s="46"/>
      <c r="S62" s="33" t="s">
        <v>103</v>
      </c>
      <c r="T62" s="33"/>
      <c r="U62" s="33"/>
      <c r="V62" s="33"/>
      <c r="W62" s="33"/>
      <c r="X62" s="33"/>
      <c r="Y62" s="33"/>
      <c r="Z62" s="56">
        <f>SUM(Z51:Z61)</f>
        <v>39</v>
      </c>
      <c r="AA62" s="56">
        <f t="shared" ref="AA62:AD62" si="31">SUM(AA51:AA61)</f>
        <v>5</v>
      </c>
      <c r="AB62" s="56">
        <f>SUM(AB51:AB61)+SUMIF($Y$3:$Y$10,"Eriton",$AH$3:$AH$10)</f>
        <v>6</v>
      </c>
      <c r="AC62" s="56">
        <f>+AB62+AA62</f>
        <v>11</v>
      </c>
      <c r="AD62" s="56">
        <f t="shared" si="31"/>
        <v>4</v>
      </c>
      <c r="AE62" s="27"/>
      <c r="AF62" s="33" t="s">
        <v>85</v>
      </c>
      <c r="AG62" s="33"/>
      <c r="AH62" s="33"/>
      <c r="AI62" s="33"/>
      <c r="AJ62" s="33"/>
      <c r="AK62" s="33"/>
      <c r="AL62" s="33"/>
      <c r="AM62" s="56">
        <f>SUM(AM51:AM61)</f>
        <v>40</v>
      </c>
      <c r="AN62" s="56">
        <f t="shared" ref="AN62:AQ62" si="32">SUM(AN51:AN61)</f>
        <v>9</v>
      </c>
      <c r="AO62" s="56">
        <f>SUM(AO51:AO61)+SUMIF($Y$3:$Y$10,"Direct Staff",$AH$3:$AH$10)</f>
        <v>11</v>
      </c>
      <c r="AP62" s="56">
        <f>+AO62+AN62</f>
        <v>20</v>
      </c>
      <c r="AQ62" s="56">
        <f t="shared" si="32"/>
        <v>2</v>
      </c>
      <c r="AR62" s="46"/>
    </row>
    <row r="63" spans="1:44" ht="15.95" customHeight="1" thickBot="1" x14ac:dyDescent="0.3">
      <c r="A63" s="46"/>
      <c r="Q63" s="46"/>
      <c r="R63" s="46"/>
      <c r="S63" s="27"/>
      <c r="T63" s="27"/>
      <c r="U63" s="27"/>
      <c r="V63" s="27"/>
      <c r="W63" s="27"/>
      <c r="X63" s="27"/>
      <c r="Y63" s="27"/>
      <c r="Z63" s="53">
        <f>Z26+Z38+Z50+Z62</f>
        <v>158</v>
      </c>
      <c r="AA63" s="53">
        <f>AA26+AA38+AA50+AA62</f>
        <v>43</v>
      </c>
      <c r="AB63" s="53">
        <f>AB26+AB38+AB50+AB62</f>
        <v>62</v>
      </c>
      <c r="AC63" s="53">
        <f>AC26+AC38+AC50+AC62</f>
        <v>105</v>
      </c>
      <c r="AD63" s="53">
        <f>AD26+AD38+AD50+AD62</f>
        <v>10</v>
      </c>
      <c r="AE63" s="27"/>
      <c r="AF63" s="27"/>
      <c r="AG63" s="27"/>
      <c r="AH63" s="27"/>
      <c r="AI63" s="27"/>
      <c r="AJ63" s="52"/>
      <c r="AK63" s="52"/>
      <c r="AL63" s="27"/>
      <c r="AM63" s="53">
        <f>AM26+AM38+AM50+AM62</f>
        <v>160</v>
      </c>
      <c r="AN63" s="53">
        <f>AN26+AN38+AN50+AN62</f>
        <v>45</v>
      </c>
      <c r="AO63" s="53">
        <f>AO26+AO38+AO50+AO62</f>
        <v>69</v>
      </c>
      <c r="AP63" s="53">
        <f>AP26+AP38+AP50+AP62</f>
        <v>114</v>
      </c>
      <c r="AQ63" s="53">
        <f>AQ26+AQ38+AQ50+AQ62</f>
        <v>16</v>
      </c>
      <c r="AR63" s="46"/>
    </row>
    <row r="64" spans="1:44" ht="15.95" customHeight="1" thickTop="1" x14ac:dyDescent="0.25">
      <c r="A64" s="46"/>
      <c r="Q64" s="46"/>
      <c r="R64" s="4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38" t="s">
        <v>122</v>
      </c>
      <c r="AG64" s="37"/>
      <c r="AH64" s="37"/>
      <c r="AI64" s="37"/>
      <c r="AJ64" s="38"/>
      <c r="AK64" s="38"/>
      <c r="AL64" s="26"/>
      <c r="AM64" s="87">
        <f>Z63+AM63</f>
        <v>318</v>
      </c>
      <c r="AN64" s="48">
        <f>AA63+AN63</f>
        <v>88</v>
      </c>
      <c r="AO64" s="48">
        <f>AB63+AO63</f>
        <v>131</v>
      </c>
      <c r="AP64" s="87">
        <f>AC63+AP63</f>
        <v>219</v>
      </c>
      <c r="AQ64" s="48">
        <f>AD63+AQ63</f>
        <v>26</v>
      </c>
      <c r="AR64" s="46"/>
    </row>
    <row r="65" spans="1:44" ht="15.95" customHeight="1" x14ac:dyDescent="0.25">
      <c r="A65" s="46"/>
      <c r="Q65" s="45"/>
      <c r="R65" s="45"/>
      <c r="AR65" s="13"/>
    </row>
    <row r="66" spans="1:44" ht="15.95" customHeight="1" x14ac:dyDescent="0.25">
      <c r="A66" s="46"/>
      <c r="Q66" s="45"/>
      <c r="R66" s="45"/>
      <c r="AR66" s="13"/>
    </row>
    <row r="67" spans="1:44" ht="15.95" customHeight="1" x14ac:dyDescent="0.25">
      <c r="A67" s="45"/>
      <c r="C67" s="41"/>
      <c r="D67" s="41"/>
      <c r="K67" s="41"/>
      <c r="L67" s="41"/>
      <c r="M67" s="41"/>
      <c r="N67" s="41"/>
      <c r="O67" s="41"/>
      <c r="Q67" s="45"/>
      <c r="R67" s="45"/>
      <c r="U67" s="69" t="str">
        <f>"Week "&amp;TEXT(C2+1,"##")</f>
        <v>Week 5</v>
      </c>
      <c r="V67" s="69"/>
      <c r="W67" s="69"/>
      <c r="X67" s="444">
        <f>7+E14</f>
        <v>44116</v>
      </c>
      <c r="Y67" s="444"/>
      <c r="Z67" s="444"/>
      <c r="AA67" s="18"/>
      <c r="AB67" s="80"/>
      <c r="AC67" s="81"/>
      <c r="AD67" s="61"/>
      <c r="AE67" s="61"/>
      <c r="AF67" s="18"/>
      <c r="AG67" s="18"/>
      <c r="AH67" s="69" t="str">
        <f>"Week "&amp;TEXT(C2+2,"##")</f>
        <v>Week 6</v>
      </c>
      <c r="AI67" s="69"/>
      <c r="AJ67" s="69"/>
      <c r="AK67" s="444">
        <f>+X67+7</f>
        <v>44123</v>
      </c>
      <c r="AL67" s="444"/>
      <c r="AM67" s="444"/>
      <c r="AN67" s="92"/>
      <c r="AO67" s="18"/>
      <c r="AP67" s="18"/>
      <c r="AQ67" s="61"/>
      <c r="AR67" s="13"/>
    </row>
    <row r="68" spans="1:44" ht="15.95" customHeight="1" thickBot="1" x14ac:dyDescent="0.3">
      <c r="A68" s="45"/>
      <c r="C68" s="41"/>
      <c r="D68" s="41"/>
      <c r="K68" s="41"/>
      <c r="L68" s="41"/>
      <c r="M68" s="41"/>
      <c r="N68" s="41"/>
      <c r="O68" s="41"/>
      <c r="Q68" s="45"/>
      <c r="R68" s="45"/>
      <c r="U68" s="445" t="s">
        <v>106</v>
      </c>
      <c r="V68" s="445"/>
      <c r="W68" s="101"/>
      <c r="X68" s="101"/>
      <c r="Y68" s="101" t="s">
        <v>107</v>
      </c>
      <c r="Z68" s="101"/>
      <c r="AA68" s="101" t="s">
        <v>108</v>
      </c>
      <c r="AB68" s="101"/>
      <c r="AC68" s="47"/>
      <c r="AD68" s="36"/>
      <c r="AE68" s="36"/>
      <c r="AH68" s="445" t="s">
        <v>106</v>
      </c>
      <c r="AI68" s="445"/>
      <c r="AJ68" s="101"/>
      <c r="AK68" s="101"/>
      <c r="AL68" s="101" t="s">
        <v>107</v>
      </c>
      <c r="AM68" s="101"/>
      <c r="AN68" s="101" t="s">
        <v>108</v>
      </c>
      <c r="AO68" s="101"/>
      <c r="AP68" s="47"/>
      <c r="AQ68" s="36"/>
      <c r="AR68" s="13"/>
    </row>
    <row r="69" spans="1:44" ht="15.95" customHeight="1" x14ac:dyDescent="0.25">
      <c r="A69" s="4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Q69" s="45"/>
      <c r="R69" s="45"/>
      <c r="U69" s="443">
        <v>0.38541666666666669</v>
      </c>
      <c r="V69" s="443"/>
      <c r="W69" s="100"/>
      <c r="X69" s="100"/>
      <c r="Y69" s="49" t="s">
        <v>109</v>
      </c>
      <c r="Z69" s="442" t="s">
        <v>268</v>
      </c>
      <c r="AA69" s="442"/>
      <c r="AB69" s="442"/>
      <c r="AC69" s="39"/>
      <c r="AE69" s="36"/>
      <c r="AH69" s="443">
        <v>0.38541666666666669</v>
      </c>
      <c r="AI69" s="443"/>
      <c r="AJ69" s="100"/>
      <c r="AK69" s="100"/>
      <c r="AL69" s="49" t="s">
        <v>109</v>
      </c>
      <c r="AM69" s="442" t="s">
        <v>272</v>
      </c>
      <c r="AN69" s="442"/>
      <c r="AO69" s="442"/>
      <c r="AP69" s="39"/>
      <c r="AR69" s="13"/>
    </row>
    <row r="70" spans="1:44" ht="15.95" customHeight="1" x14ac:dyDescent="0.25">
      <c r="A70" s="45"/>
      <c r="Q70" s="45"/>
      <c r="R70" s="45"/>
      <c r="U70" s="443">
        <v>0.38541666666666669</v>
      </c>
      <c r="V70" s="443"/>
      <c r="W70" s="100"/>
      <c r="X70" s="100"/>
      <c r="Y70" s="49" t="s">
        <v>110</v>
      </c>
      <c r="Z70" s="442" t="s">
        <v>269</v>
      </c>
      <c r="AA70" s="442"/>
      <c r="AB70" s="442"/>
      <c r="AC70" s="39"/>
      <c r="AE70" s="36"/>
      <c r="AH70" s="443">
        <v>0.38541666666666669</v>
      </c>
      <c r="AI70" s="443"/>
      <c r="AJ70" s="100"/>
      <c r="AK70" s="100"/>
      <c r="AL70" s="49" t="s">
        <v>110</v>
      </c>
      <c r="AM70" s="442" t="s">
        <v>273</v>
      </c>
      <c r="AN70" s="442"/>
      <c r="AO70" s="442"/>
      <c r="AP70" s="39"/>
      <c r="AR70" s="13"/>
    </row>
    <row r="71" spans="1:44" ht="15.95" customHeight="1" x14ac:dyDescent="0.25">
      <c r="A71" s="45"/>
      <c r="B71" s="18"/>
      <c r="C71" s="18"/>
      <c r="I71" s="41"/>
      <c r="N71" s="18"/>
      <c r="O71" s="18"/>
      <c r="P71" s="18"/>
      <c r="Q71" s="45"/>
      <c r="R71" s="45"/>
      <c r="U71" s="443">
        <v>0.42708333333333331</v>
      </c>
      <c r="V71" s="443"/>
      <c r="W71" s="100"/>
      <c r="X71" s="100"/>
      <c r="Y71" s="49" t="s">
        <v>109</v>
      </c>
      <c r="Z71" s="442" t="s">
        <v>270</v>
      </c>
      <c r="AA71" s="442"/>
      <c r="AB71" s="442"/>
      <c r="AC71" s="39"/>
      <c r="AE71" s="36"/>
      <c r="AH71" s="443">
        <v>0.42708333333333331</v>
      </c>
      <c r="AI71" s="443"/>
      <c r="AJ71" s="100"/>
      <c r="AK71" s="100"/>
      <c r="AL71" s="49" t="s">
        <v>109</v>
      </c>
      <c r="AM71" s="442" t="s">
        <v>274</v>
      </c>
      <c r="AN71" s="442"/>
      <c r="AO71" s="442"/>
      <c r="AP71" s="39"/>
      <c r="AR71" s="13"/>
    </row>
    <row r="72" spans="1:44" ht="15.95" customHeight="1" x14ac:dyDescent="0.25">
      <c r="A72" s="45"/>
      <c r="B72" s="18"/>
      <c r="C72" s="18"/>
      <c r="N72" s="41"/>
      <c r="O72" s="18"/>
      <c r="P72" s="18"/>
      <c r="Q72" s="45"/>
      <c r="R72" s="45"/>
      <c r="U72" s="443">
        <v>0.42708333333333331</v>
      </c>
      <c r="V72" s="443"/>
      <c r="W72" s="100"/>
      <c r="X72" s="100"/>
      <c r="Y72" s="49" t="s">
        <v>110</v>
      </c>
      <c r="Z72" s="442" t="s">
        <v>271</v>
      </c>
      <c r="AA72" s="442"/>
      <c r="AB72" s="442"/>
      <c r="AC72" s="26"/>
      <c r="AD72" s="26"/>
      <c r="AE72" s="26"/>
      <c r="AH72" s="443">
        <v>0.42708333333333331</v>
      </c>
      <c r="AI72" s="443"/>
      <c r="AJ72" s="100"/>
      <c r="AK72" s="100"/>
      <c r="AL72" s="49" t="s">
        <v>110</v>
      </c>
      <c r="AM72" s="442" t="s">
        <v>275</v>
      </c>
      <c r="AN72" s="442"/>
      <c r="AO72" s="442"/>
      <c r="AP72" s="26"/>
      <c r="AQ72" s="26"/>
      <c r="AR72" s="13"/>
    </row>
    <row r="73" spans="1:44" ht="15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13"/>
    </row>
    <row r="74" spans="1:44" ht="15" x14ac:dyDescent="0.2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13"/>
    </row>
    <row r="75" spans="1:44" ht="20.25" x14ac:dyDescent="0.3">
      <c r="A75" s="45"/>
      <c r="B75" s="431" t="s">
        <v>0</v>
      </c>
      <c r="C75" s="431"/>
      <c r="D75" s="431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1"/>
      <c r="P75" s="431"/>
      <c r="Q75" s="45"/>
      <c r="R75" s="45"/>
      <c r="S75" s="431" t="s">
        <v>168</v>
      </c>
      <c r="T75" s="431"/>
      <c r="U75" s="431"/>
      <c r="V75" s="431"/>
      <c r="W75" s="431"/>
      <c r="X75" s="431"/>
      <c r="Y75" s="431"/>
      <c r="Z75" s="431"/>
      <c r="AA75" s="431"/>
      <c r="AB75" s="431"/>
      <c r="AC75" s="431"/>
      <c r="AD75" s="431"/>
      <c r="AE75" s="431"/>
      <c r="AF75" s="431"/>
      <c r="AG75" s="431"/>
      <c r="AH75" s="431"/>
      <c r="AI75" s="431"/>
      <c r="AJ75" s="431"/>
      <c r="AK75" s="431"/>
      <c r="AL75" s="431"/>
      <c r="AM75" s="431"/>
      <c r="AN75" s="431"/>
      <c r="AO75" s="431"/>
      <c r="AP75" s="431"/>
      <c r="AQ75" s="431"/>
      <c r="AR75" s="45"/>
    </row>
    <row r="76" spans="1:44" ht="18.600000000000001" customHeight="1" x14ac:dyDescent="0.3">
      <c r="A76" s="46"/>
      <c r="B76" s="60" t="s">
        <v>146</v>
      </c>
      <c r="C76" s="60">
        <f>+C2</f>
        <v>4</v>
      </c>
      <c r="D76" s="59"/>
      <c r="E76" s="59"/>
      <c r="F76" s="59"/>
      <c r="G76" s="431" t="s">
        <v>209</v>
      </c>
      <c r="H76" s="431"/>
      <c r="I76" s="431"/>
      <c r="J76" s="431"/>
      <c r="K76" s="431"/>
      <c r="L76" s="431"/>
      <c r="M76" s="431"/>
      <c r="N76" s="59"/>
      <c r="O76" s="59"/>
      <c r="P76" s="59"/>
      <c r="Q76" s="46"/>
      <c r="R76" s="46"/>
      <c r="S76" s="72"/>
      <c r="T76" s="73"/>
      <c r="U76" s="73"/>
      <c r="V76" s="73"/>
      <c r="W76" s="73"/>
      <c r="X76" s="73"/>
      <c r="Y76" s="73"/>
      <c r="Z76" s="73"/>
      <c r="AA76" s="74"/>
      <c r="AB76" s="74"/>
      <c r="AC76" s="74"/>
      <c r="AD76" s="74"/>
      <c r="AE76" s="75"/>
      <c r="AF76" s="74"/>
      <c r="AG76" s="74"/>
      <c r="AH76" s="74"/>
      <c r="AI76" s="74"/>
      <c r="AJ76" s="74"/>
      <c r="AK76" s="74"/>
      <c r="AL76" s="74"/>
      <c r="AM76" s="76"/>
      <c r="AN76" s="42"/>
      <c r="AO76" s="42"/>
      <c r="AP76" s="43"/>
      <c r="AQ76" s="43"/>
      <c r="AR76" s="46"/>
    </row>
    <row r="77" spans="1:44" ht="16.5" thickBot="1" x14ac:dyDescent="0.3">
      <c r="A77" s="46"/>
      <c r="B77" s="18"/>
      <c r="C77" s="18"/>
      <c r="N77" s="18"/>
      <c r="O77" s="18"/>
      <c r="P77" s="18"/>
      <c r="Q77" s="45"/>
      <c r="R77" s="45"/>
      <c r="S77" s="67" t="s">
        <v>310</v>
      </c>
      <c r="T77" s="67" t="s">
        <v>312</v>
      </c>
      <c r="U77" s="67"/>
      <c r="V77" s="17"/>
      <c r="W77" s="17"/>
      <c r="X77" s="17"/>
      <c r="Y77" s="17"/>
      <c r="Z77" s="17" t="s">
        <v>4</v>
      </c>
      <c r="AA77" s="17" t="s">
        <v>30</v>
      </c>
      <c r="AB77" s="17" t="s">
        <v>31</v>
      </c>
      <c r="AC77" s="17" t="s">
        <v>32</v>
      </c>
      <c r="AD77" s="17" t="s">
        <v>3</v>
      </c>
      <c r="AE77" s="43"/>
      <c r="AF77" s="67" t="s">
        <v>310</v>
      </c>
      <c r="AG77" s="67" t="s">
        <v>312</v>
      </c>
      <c r="AH77" s="67"/>
      <c r="AI77" s="17"/>
      <c r="AJ77" s="17"/>
      <c r="AK77" s="17"/>
      <c r="AL77" s="17"/>
      <c r="AM77" s="17" t="s">
        <v>4</v>
      </c>
      <c r="AN77" s="17" t="s">
        <v>30</v>
      </c>
      <c r="AO77" s="17" t="s">
        <v>31</v>
      </c>
      <c r="AP77" s="17" t="s">
        <v>32</v>
      </c>
      <c r="AQ77" s="17" t="s">
        <v>3</v>
      </c>
      <c r="AR77" s="45"/>
    </row>
    <row r="78" spans="1:44" ht="15.75" customHeight="1" x14ac:dyDescent="0.25">
      <c r="A78" s="46"/>
      <c r="B78" s="18"/>
      <c r="C78" s="18"/>
      <c r="N78" s="18"/>
      <c r="O78" s="18"/>
      <c r="P78" s="18"/>
      <c r="Q78" s="45"/>
      <c r="R78" s="45"/>
      <c r="S78" s="66">
        <v>6.5</v>
      </c>
      <c r="T78" s="41" t="s">
        <v>242</v>
      </c>
      <c r="U78" s="18"/>
      <c r="V78" s="18"/>
      <c r="W78" s="18"/>
      <c r="X78" s="18"/>
      <c r="Y78" s="18"/>
      <c r="Z78" s="43">
        <v>2</v>
      </c>
      <c r="AA78" s="43">
        <v>0</v>
      </c>
      <c r="AB78" s="43">
        <v>0</v>
      </c>
      <c r="AC78" s="43">
        <f t="shared" ref="AC78:AC80" si="33">+AA78+AB78</f>
        <v>0</v>
      </c>
      <c r="AD78" s="43">
        <v>0</v>
      </c>
      <c r="AR78" s="45"/>
    </row>
    <row r="79" spans="1:44" ht="15.75" customHeight="1" thickBot="1" x14ac:dyDescent="0.3">
      <c r="A79" s="46"/>
      <c r="B79" s="18"/>
      <c r="C79" s="18"/>
      <c r="D79" s="14" t="s">
        <v>123</v>
      </c>
      <c r="E79" s="14"/>
      <c r="F79" s="14"/>
      <c r="G79" s="16" t="s">
        <v>2</v>
      </c>
      <c r="H79" s="16"/>
      <c r="I79" s="16" t="s">
        <v>4</v>
      </c>
      <c r="J79" s="16" t="s">
        <v>30</v>
      </c>
      <c r="K79" s="16" t="s">
        <v>31</v>
      </c>
      <c r="L79" s="16" t="s">
        <v>32</v>
      </c>
      <c r="M79" s="16" t="s">
        <v>3</v>
      </c>
      <c r="N79" s="18"/>
      <c r="O79" s="18"/>
      <c r="P79" s="18"/>
      <c r="Q79" s="46"/>
      <c r="R79" s="46"/>
      <c r="S79" s="66">
        <v>7</v>
      </c>
      <c r="T79" s="41" t="s">
        <v>266</v>
      </c>
      <c r="U79" s="18"/>
      <c r="V79" s="18"/>
      <c r="W79" s="18"/>
      <c r="X79" s="18"/>
      <c r="Y79" s="18"/>
      <c r="Z79" s="43">
        <v>1</v>
      </c>
      <c r="AA79" s="43">
        <v>0</v>
      </c>
      <c r="AB79" s="43">
        <v>2</v>
      </c>
      <c r="AC79" s="43">
        <f t="shared" si="33"/>
        <v>2</v>
      </c>
      <c r="AD79" s="43">
        <v>0</v>
      </c>
      <c r="AR79" s="46"/>
    </row>
    <row r="80" spans="1:44" ht="15.75" customHeight="1" x14ac:dyDescent="0.25">
      <c r="A80" s="46"/>
      <c r="B80" s="18"/>
      <c r="C80" s="18"/>
      <c r="D80" s="47" t="s">
        <v>166</v>
      </c>
      <c r="E80" s="47"/>
      <c r="F80" s="47"/>
      <c r="G80" s="47" t="s">
        <v>307</v>
      </c>
      <c r="I80" s="48">
        <v>4</v>
      </c>
      <c r="J80" s="48">
        <v>8</v>
      </c>
      <c r="K80" s="48">
        <v>4</v>
      </c>
      <c r="L80" s="43">
        <v>12</v>
      </c>
      <c r="M80" s="48">
        <v>0</v>
      </c>
      <c r="O80" s="18"/>
      <c r="P80" s="18"/>
      <c r="Q80" s="46"/>
      <c r="R80" s="46"/>
      <c r="S80" s="66">
        <v>7</v>
      </c>
      <c r="T80" s="41" t="s">
        <v>303</v>
      </c>
      <c r="Z80" s="43">
        <v>1</v>
      </c>
      <c r="AA80" s="43">
        <v>0</v>
      </c>
      <c r="AB80" s="43">
        <v>1</v>
      </c>
      <c r="AC80" s="43">
        <f t="shared" si="33"/>
        <v>1</v>
      </c>
      <c r="AD80" s="43">
        <v>0</v>
      </c>
      <c r="AF80" s="82"/>
      <c r="AG80" s="83" t="s">
        <v>164</v>
      </c>
      <c r="AH80" s="22"/>
      <c r="AI80" s="22"/>
      <c r="AJ80" s="22"/>
      <c r="AK80" s="22"/>
      <c r="AL80" s="22"/>
      <c r="AM80" s="68">
        <f>SUM(AM78:AM79)</f>
        <v>0</v>
      </c>
      <c r="AN80" s="68">
        <f t="shared" ref="AN80:AQ80" si="34">SUM(AN78:AN79)</f>
        <v>0</v>
      </c>
      <c r="AO80" s="68">
        <f t="shared" si="34"/>
        <v>0</v>
      </c>
      <c r="AP80" s="68">
        <f t="shared" si="34"/>
        <v>0</v>
      </c>
      <c r="AQ80" s="68">
        <f t="shared" si="34"/>
        <v>0</v>
      </c>
      <c r="AR80" s="46"/>
    </row>
    <row r="81" spans="1:44" ht="15.75" customHeight="1" x14ac:dyDescent="0.25">
      <c r="A81" s="46"/>
      <c r="B81" s="18"/>
      <c r="C81" s="18"/>
      <c r="D81" s="47" t="s">
        <v>165</v>
      </c>
      <c r="E81" s="47"/>
      <c r="F81" s="47"/>
      <c r="G81" s="47" t="s">
        <v>308</v>
      </c>
      <c r="I81" s="48">
        <v>4</v>
      </c>
      <c r="J81" s="48">
        <v>7</v>
      </c>
      <c r="K81" s="48">
        <v>3</v>
      </c>
      <c r="L81" s="43">
        <v>10</v>
      </c>
      <c r="M81" s="48">
        <v>0</v>
      </c>
      <c r="O81" s="18"/>
      <c r="P81" s="18"/>
      <c r="Q81" s="46"/>
      <c r="R81" s="46"/>
      <c r="S81" s="66">
        <v>8</v>
      </c>
      <c r="T81" s="41" t="s">
        <v>265</v>
      </c>
      <c r="U81" s="18"/>
      <c r="V81" s="18"/>
      <c r="W81" s="18"/>
      <c r="X81" s="18"/>
      <c r="Y81" s="18"/>
      <c r="Z81" s="43">
        <v>1</v>
      </c>
      <c r="AA81" s="43">
        <v>1</v>
      </c>
      <c r="AB81" s="43">
        <v>1</v>
      </c>
      <c r="AC81" s="43">
        <f>+AA81+AB81</f>
        <v>2</v>
      </c>
      <c r="AD81" s="43">
        <v>0</v>
      </c>
      <c r="AF81" s="66"/>
      <c r="AG81" s="41"/>
      <c r="AH81" s="18"/>
      <c r="AI81" s="18"/>
      <c r="AJ81" s="18"/>
      <c r="AK81" s="18"/>
      <c r="AL81" s="18"/>
      <c r="AM81" s="43"/>
      <c r="AN81" s="43"/>
      <c r="AO81" s="43"/>
      <c r="AP81" s="43"/>
      <c r="AQ81" s="43"/>
      <c r="AR81" s="46"/>
    </row>
    <row r="82" spans="1:44" ht="15.75" customHeight="1" x14ac:dyDescent="0.25">
      <c r="A82" s="46"/>
      <c r="B82" s="18"/>
      <c r="C82" s="18"/>
      <c r="D82" s="47" t="s">
        <v>37</v>
      </c>
      <c r="E82" s="47"/>
      <c r="F82" s="47"/>
      <c r="G82" s="47" t="s">
        <v>179</v>
      </c>
      <c r="I82" s="48">
        <v>4</v>
      </c>
      <c r="J82" s="48">
        <v>2</v>
      </c>
      <c r="K82" s="48">
        <v>6</v>
      </c>
      <c r="L82" s="43">
        <v>8</v>
      </c>
      <c r="M82" s="48">
        <v>0</v>
      </c>
      <c r="O82" s="18"/>
      <c r="P82" s="18"/>
      <c r="Q82" s="46"/>
      <c r="R82" s="46"/>
      <c r="S82" s="66">
        <v>9</v>
      </c>
      <c r="T82" s="41" t="s">
        <v>189</v>
      </c>
      <c r="U82" s="18"/>
      <c r="V82" s="18"/>
      <c r="W82" s="18"/>
      <c r="X82" s="18"/>
      <c r="Y82" s="18"/>
      <c r="Z82" s="43">
        <v>2</v>
      </c>
      <c r="AA82" s="43">
        <v>2</v>
      </c>
      <c r="AB82" s="43">
        <v>0</v>
      </c>
      <c r="AC82" s="43">
        <f>+AA82+AB82</f>
        <v>2</v>
      </c>
      <c r="AD82" s="43">
        <v>0</v>
      </c>
      <c r="AN82" s="43"/>
      <c r="AO82" s="43"/>
      <c r="AP82" s="43"/>
      <c r="AQ82" s="43"/>
      <c r="AR82" s="46"/>
    </row>
    <row r="83" spans="1:44" ht="15.75" customHeight="1" x14ac:dyDescent="0.25">
      <c r="A83" s="46"/>
      <c r="B83" s="18"/>
      <c r="C83" s="18"/>
      <c r="D83" s="47" t="s">
        <v>72</v>
      </c>
      <c r="E83" s="47"/>
      <c r="F83" s="47"/>
      <c r="G83" s="47" t="s">
        <v>306</v>
      </c>
      <c r="I83" s="48">
        <v>4</v>
      </c>
      <c r="J83" s="48">
        <v>3</v>
      </c>
      <c r="K83" s="48">
        <v>4</v>
      </c>
      <c r="L83" s="43">
        <v>7</v>
      </c>
      <c r="M83" s="48">
        <v>0</v>
      </c>
      <c r="O83" s="18"/>
      <c r="P83" s="18"/>
      <c r="Q83" s="46"/>
      <c r="R83" s="46"/>
      <c r="S83" s="66">
        <v>7</v>
      </c>
      <c r="T83" s="41" t="s">
        <v>267</v>
      </c>
      <c r="U83" s="18"/>
      <c r="V83" s="18"/>
      <c r="W83" s="18"/>
      <c r="X83" s="18"/>
      <c r="Y83" s="18"/>
      <c r="Z83" s="43">
        <v>2</v>
      </c>
      <c r="AA83" s="43">
        <v>0</v>
      </c>
      <c r="AB83" s="43">
        <v>0</v>
      </c>
      <c r="AC83" s="43">
        <f>+AA83+AB83</f>
        <v>0</v>
      </c>
      <c r="AD83" s="43">
        <v>2</v>
      </c>
      <c r="AN83" s="43"/>
      <c r="AO83" s="43"/>
      <c r="AP83" s="43"/>
      <c r="AQ83" s="43"/>
      <c r="AR83" s="46"/>
    </row>
    <row r="84" spans="1:44" ht="15.75" customHeight="1" x14ac:dyDescent="0.25">
      <c r="A84" s="46"/>
      <c r="C84" s="18"/>
      <c r="D84" s="47" t="s">
        <v>73</v>
      </c>
      <c r="E84" s="47"/>
      <c r="F84" s="47"/>
      <c r="G84" s="47" t="s">
        <v>307</v>
      </c>
      <c r="I84" s="48">
        <v>4</v>
      </c>
      <c r="J84" s="48">
        <v>3</v>
      </c>
      <c r="K84" s="48">
        <v>4</v>
      </c>
      <c r="L84" s="43">
        <v>7</v>
      </c>
      <c r="M84" s="48">
        <v>0</v>
      </c>
      <c r="Q84" s="46"/>
      <c r="R84" s="46"/>
      <c r="S84" s="66">
        <v>9</v>
      </c>
      <c r="T84" s="41" t="s">
        <v>207</v>
      </c>
      <c r="U84" s="18"/>
      <c r="V84" s="18"/>
      <c r="W84" s="18"/>
      <c r="X84" s="18"/>
      <c r="Y84" s="18"/>
      <c r="Z84" s="43">
        <v>3</v>
      </c>
      <c r="AA84" s="43">
        <v>2</v>
      </c>
      <c r="AB84" s="43">
        <v>0</v>
      </c>
      <c r="AC84" s="43">
        <f>+AA84+AB84</f>
        <v>2</v>
      </c>
      <c r="AD84" s="43">
        <v>0</v>
      </c>
      <c r="AN84" s="43"/>
      <c r="AO84" s="43"/>
      <c r="AP84" s="43"/>
      <c r="AQ84" s="43"/>
      <c r="AR84" s="46"/>
    </row>
    <row r="85" spans="1:44" ht="15.75" customHeight="1" x14ac:dyDescent="0.25">
      <c r="A85" s="46"/>
      <c r="C85" s="18"/>
      <c r="D85" s="47" t="s">
        <v>134</v>
      </c>
      <c r="E85" s="47"/>
      <c r="F85" s="47"/>
      <c r="G85" s="47" t="s">
        <v>179</v>
      </c>
      <c r="I85" s="48">
        <v>4</v>
      </c>
      <c r="J85" s="48">
        <v>4</v>
      </c>
      <c r="K85" s="48">
        <v>3</v>
      </c>
      <c r="L85" s="43">
        <v>7</v>
      </c>
      <c r="M85" s="48">
        <v>0</v>
      </c>
      <c r="Q85" s="46"/>
      <c r="R85" s="46"/>
      <c r="S85" s="66">
        <v>8</v>
      </c>
      <c r="T85" s="41" t="s">
        <v>296</v>
      </c>
      <c r="Z85" s="43">
        <v>1</v>
      </c>
      <c r="AA85" s="43">
        <v>0</v>
      </c>
      <c r="AB85" s="43">
        <v>1</v>
      </c>
      <c r="AC85" s="43">
        <f t="shared" ref="AC85" si="35">+AA85+AB85</f>
        <v>1</v>
      </c>
      <c r="AD85" s="43">
        <v>0</v>
      </c>
      <c r="AN85" s="43"/>
      <c r="AO85" s="43"/>
      <c r="AP85" s="43"/>
      <c r="AQ85" s="43"/>
      <c r="AR85" s="46"/>
    </row>
    <row r="86" spans="1:44" ht="15.75" customHeight="1" x14ac:dyDescent="0.25">
      <c r="A86" s="46"/>
      <c r="C86" s="18"/>
      <c r="D86" s="47" t="s">
        <v>71</v>
      </c>
      <c r="E86" s="47"/>
      <c r="F86" s="47"/>
      <c r="G86" s="47" t="s">
        <v>17</v>
      </c>
      <c r="I86" s="48">
        <v>4</v>
      </c>
      <c r="J86" s="48">
        <v>5</v>
      </c>
      <c r="K86" s="48">
        <v>2</v>
      </c>
      <c r="L86" s="43">
        <v>7</v>
      </c>
      <c r="M86" s="48">
        <v>0</v>
      </c>
      <c r="Q86" s="46"/>
      <c r="R86" s="46"/>
      <c r="S86" s="66">
        <v>6</v>
      </c>
      <c r="T86" s="41" t="s">
        <v>305</v>
      </c>
      <c r="Z86" s="43">
        <v>1</v>
      </c>
      <c r="AA86" s="43">
        <v>0</v>
      </c>
      <c r="AB86" s="43">
        <v>0</v>
      </c>
      <c r="AC86" s="43">
        <f>+AA86+AB86</f>
        <v>0</v>
      </c>
      <c r="AD86" s="43">
        <v>0</v>
      </c>
      <c r="AF86" s="66"/>
      <c r="AG86" s="41"/>
      <c r="AH86" s="18"/>
      <c r="AI86" s="18"/>
      <c r="AJ86" s="18"/>
      <c r="AK86" s="18"/>
      <c r="AL86" s="18"/>
      <c r="AM86" s="43"/>
      <c r="AN86" s="43"/>
      <c r="AO86" s="43"/>
      <c r="AP86" s="43"/>
      <c r="AQ86" s="43"/>
      <c r="AR86" s="46"/>
    </row>
    <row r="87" spans="1:44" ht="15.75" customHeight="1" x14ac:dyDescent="0.25">
      <c r="A87" s="46"/>
      <c r="C87" s="18"/>
      <c r="D87" s="47" t="s">
        <v>90</v>
      </c>
      <c r="E87" s="47"/>
      <c r="F87" s="47"/>
      <c r="G87" s="47" t="s">
        <v>177</v>
      </c>
      <c r="I87" s="48">
        <v>4</v>
      </c>
      <c r="J87" s="48">
        <v>3</v>
      </c>
      <c r="K87" s="48">
        <v>3</v>
      </c>
      <c r="L87" s="43">
        <v>6</v>
      </c>
      <c r="M87" s="48">
        <v>0</v>
      </c>
      <c r="Q87" s="51"/>
      <c r="R87" s="51"/>
      <c r="S87" s="66">
        <v>7</v>
      </c>
      <c r="T87" s="41" t="s">
        <v>298</v>
      </c>
      <c r="U87" s="18"/>
      <c r="V87" s="18"/>
      <c r="W87" s="18"/>
      <c r="X87" s="18"/>
      <c r="Y87" s="18"/>
      <c r="Z87" s="43">
        <v>1</v>
      </c>
      <c r="AA87" s="43">
        <v>0</v>
      </c>
      <c r="AB87" s="43">
        <v>0</v>
      </c>
      <c r="AC87" s="43">
        <f>+AA87+AB87</f>
        <v>0</v>
      </c>
      <c r="AD87" s="43">
        <v>0</v>
      </c>
      <c r="AF87" s="66"/>
      <c r="AG87" s="41"/>
      <c r="AM87" s="43"/>
      <c r="AN87" s="43"/>
      <c r="AO87" s="43"/>
      <c r="AP87" s="43"/>
      <c r="AQ87" s="43"/>
      <c r="AR87" s="51"/>
    </row>
    <row r="88" spans="1:44" ht="15.75" customHeight="1" x14ac:dyDescent="0.25">
      <c r="A88" s="46"/>
      <c r="C88" s="18"/>
      <c r="D88" s="47" t="s">
        <v>161</v>
      </c>
      <c r="E88" s="47"/>
      <c r="F88" s="47"/>
      <c r="G88" s="47" t="s">
        <v>177</v>
      </c>
      <c r="I88" s="48">
        <v>4</v>
      </c>
      <c r="J88" s="48">
        <v>1</v>
      </c>
      <c r="K88" s="48">
        <v>5</v>
      </c>
      <c r="L88" s="43">
        <v>6</v>
      </c>
      <c r="M88" s="48">
        <v>0</v>
      </c>
      <c r="Q88" s="51"/>
      <c r="R88" s="51"/>
      <c r="S88" s="66">
        <v>8.5</v>
      </c>
      <c r="T88" s="41" t="s">
        <v>297</v>
      </c>
      <c r="Z88" s="43">
        <v>1</v>
      </c>
      <c r="AA88" s="43">
        <v>0</v>
      </c>
      <c r="AB88" s="43">
        <v>0</v>
      </c>
      <c r="AC88" s="43">
        <f>+AA88+AB88</f>
        <v>0</v>
      </c>
      <c r="AD88" s="43">
        <v>0</v>
      </c>
      <c r="AF88" s="66"/>
      <c r="AG88" s="41"/>
      <c r="AH88" s="18"/>
      <c r="AI88" s="18"/>
      <c r="AJ88" s="18"/>
      <c r="AK88" s="18"/>
      <c r="AL88" s="18"/>
      <c r="AM88" s="43"/>
      <c r="AN88" s="43"/>
      <c r="AO88" s="43"/>
      <c r="AP88" s="43"/>
      <c r="AQ88" s="43"/>
      <c r="AR88" s="51"/>
    </row>
    <row r="89" spans="1:44" ht="15.75" customHeight="1" x14ac:dyDescent="0.25">
      <c r="A89" s="46"/>
      <c r="C89" s="18"/>
      <c r="D89" s="47" t="s">
        <v>40</v>
      </c>
      <c r="E89" s="47"/>
      <c r="F89" s="47"/>
      <c r="G89" s="47" t="s">
        <v>17</v>
      </c>
      <c r="I89" s="48">
        <v>3</v>
      </c>
      <c r="J89" s="48">
        <v>3</v>
      </c>
      <c r="K89" s="48">
        <v>3</v>
      </c>
      <c r="L89" s="43">
        <v>6</v>
      </c>
      <c r="M89" s="48">
        <v>0</v>
      </c>
      <c r="Q89" s="51"/>
      <c r="R89" s="51"/>
      <c r="S89" s="66">
        <v>6</v>
      </c>
      <c r="T89" s="41" t="s">
        <v>163</v>
      </c>
      <c r="U89" s="18"/>
      <c r="V89" s="18"/>
      <c r="W89" s="18"/>
      <c r="X89" s="18"/>
      <c r="Y89" s="18"/>
      <c r="Z89" s="43">
        <v>2</v>
      </c>
      <c r="AA89" s="43">
        <v>0</v>
      </c>
      <c r="AB89" s="43">
        <v>1</v>
      </c>
      <c r="AC89" s="43">
        <f>+AA89+AB89</f>
        <v>1</v>
      </c>
      <c r="AD89" s="43">
        <v>0</v>
      </c>
      <c r="AF89" s="66"/>
      <c r="AG89" s="41"/>
      <c r="AH89" s="18"/>
      <c r="AI89" s="18"/>
      <c r="AJ89" s="18"/>
      <c r="AK89" s="18"/>
      <c r="AL89" s="18"/>
      <c r="AM89" s="43"/>
      <c r="AN89" s="43"/>
      <c r="AO89" s="43"/>
      <c r="AP89" s="43"/>
      <c r="AQ89" s="43"/>
      <c r="AR89" s="51"/>
    </row>
    <row r="90" spans="1:44" ht="15.75" customHeight="1" thickBot="1" x14ac:dyDescent="0.3">
      <c r="A90" s="46"/>
      <c r="C90" s="18"/>
      <c r="D90" s="47" t="s">
        <v>150</v>
      </c>
      <c r="E90" s="47"/>
      <c r="F90" s="47"/>
      <c r="G90" s="47" t="s">
        <v>177</v>
      </c>
      <c r="I90" s="48">
        <v>4</v>
      </c>
      <c r="J90" s="48">
        <v>2</v>
      </c>
      <c r="K90" s="48">
        <v>3</v>
      </c>
      <c r="L90" s="43">
        <v>5</v>
      </c>
      <c r="M90" s="48">
        <v>0</v>
      </c>
      <c r="Q90" s="54"/>
      <c r="R90" s="54"/>
      <c r="S90" s="66">
        <v>6.5</v>
      </c>
      <c r="T90" s="41" t="s">
        <v>171</v>
      </c>
      <c r="Z90" s="43">
        <v>3</v>
      </c>
      <c r="AA90" s="43">
        <v>1</v>
      </c>
      <c r="AB90" s="43">
        <v>0</v>
      </c>
      <c r="AC90" s="43">
        <f>+AA90+AB90</f>
        <v>1</v>
      </c>
      <c r="AD90" s="43">
        <v>0</v>
      </c>
      <c r="AF90" s="66"/>
      <c r="AG90" s="41"/>
      <c r="AM90" s="43"/>
      <c r="AN90" s="43"/>
      <c r="AO90" s="43"/>
      <c r="AP90" s="43"/>
      <c r="AQ90" s="43"/>
      <c r="AR90" s="54"/>
    </row>
    <row r="91" spans="1:44" ht="15.75" customHeight="1" x14ac:dyDescent="0.25">
      <c r="A91" s="46"/>
      <c r="C91" s="18"/>
      <c r="D91" s="47" t="s">
        <v>158</v>
      </c>
      <c r="E91" s="47"/>
      <c r="F91" s="47"/>
      <c r="G91" s="47" t="s">
        <v>179</v>
      </c>
      <c r="I91" s="48">
        <v>4</v>
      </c>
      <c r="J91" s="48">
        <v>5</v>
      </c>
      <c r="K91" s="48">
        <v>0</v>
      </c>
      <c r="L91" s="43">
        <v>5</v>
      </c>
      <c r="M91" s="48">
        <v>0</v>
      </c>
      <c r="Q91" s="54"/>
      <c r="R91" s="54"/>
      <c r="S91" s="82"/>
      <c r="T91" s="83" t="s">
        <v>164</v>
      </c>
      <c r="U91" s="22"/>
      <c r="V91" s="22"/>
      <c r="W91" s="22"/>
      <c r="X91" s="22"/>
      <c r="Y91" s="22"/>
      <c r="Z91" s="68">
        <f>SUM(Z78:Z90)</f>
        <v>21</v>
      </c>
      <c r="AA91" s="68">
        <f>SUM(AA78:AA90)</f>
        <v>6</v>
      </c>
      <c r="AB91" s="68">
        <f>SUM(AB78:AB90)</f>
        <v>6</v>
      </c>
      <c r="AC91" s="68">
        <f>SUM(AC78:AC90)</f>
        <v>12</v>
      </c>
      <c r="AD91" s="68">
        <f>SUM(AD78:AD90)</f>
        <v>2</v>
      </c>
      <c r="AF91" s="66"/>
      <c r="AG91" s="41"/>
      <c r="AH91" s="18"/>
      <c r="AI91" s="18"/>
      <c r="AJ91" s="18"/>
      <c r="AK91" s="18"/>
      <c r="AL91" s="18"/>
      <c r="AM91" s="43"/>
      <c r="AN91" s="43"/>
      <c r="AO91" s="43"/>
      <c r="AP91" s="43"/>
      <c r="AQ91" s="43"/>
      <c r="AR91" s="54"/>
    </row>
    <row r="92" spans="1:44" ht="15.75" customHeight="1" x14ac:dyDescent="0.25">
      <c r="A92" s="46"/>
      <c r="C92" s="18"/>
      <c r="D92" s="47" t="s">
        <v>57</v>
      </c>
      <c r="E92" s="47"/>
      <c r="F92" s="47"/>
      <c r="G92" s="47" t="s">
        <v>179</v>
      </c>
      <c r="I92" s="48">
        <v>4</v>
      </c>
      <c r="J92" s="48">
        <v>1</v>
      </c>
      <c r="K92" s="48">
        <v>4</v>
      </c>
      <c r="L92" s="43">
        <v>5</v>
      </c>
      <c r="M92" s="48">
        <v>0</v>
      </c>
      <c r="Q92" s="54"/>
      <c r="R92" s="54"/>
      <c r="T92" s="76" t="s">
        <v>159</v>
      </c>
      <c r="Z92" s="58">
        <f>+Z91+AM80</f>
        <v>21</v>
      </c>
      <c r="AA92" s="58">
        <f>+AA91+AN80</f>
        <v>6</v>
      </c>
      <c r="AB92" s="58">
        <f>+AB91+AO80</f>
        <v>6</v>
      </c>
      <c r="AC92" s="58">
        <f>+AC91+AP80</f>
        <v>12</v>
      </c>
      <c r="AD92" s="58">
        <f>+AD91+AQ80</f>
        <v>2</v>
      </c>
      <c r="AF92" s="66"/>
      <c r="AG92" s="41"/>
      <c r="AM92" s="43"/>
      <c r="AN92" s="43"/>
      <c r="AO92" s="43"/>
      <c r="AP92" s="43"/>
      <c r="AQ92" s="43"/>
      <c r="AR92" s="54"/>
    </row>
    <row r="93" spans="1:44" ht="15.75" customHeight="1" x14ac:dyDescent="0.25">
      <c r="A93" s="46"/>
      <c r="C93" s="18"/>
      <c r="D93" s="47" t="s">
        <v>81</v>
      </c>
      <c r="E93" s="47"/>
      <c r="F93" s="47"/>
      <c r="G93" s="47" t="s">
        <v>308</v>
      </c>
      <c r="I93" s="48">
        <v>4</v>
      </c>
      <c r="J93" s="48">
        <v>0</v>
      </c>
      <c r="K93" s="48">
        <v>5</v>
      </c>
      <c r="L93" s="43">
        <v>5</v>
      </c>
      <c r="M93" s="48">
        <v>0</v>
      </c>
      <c r="Q93" s="54"/>
      <c r="R93" s="54"/>
      <c r="S93" s="66"/>
      <c r="T93" s="41"/>
      <c r="U93" s="18"/>
      <c r="V93" s="18"/>
      <c r="W93" s="18"/>
      <c r="X93" s="18"/>
      <c r="Y93" s="18"/>
      <c r="Z93" s="43"/>
      <c r="AA93" s="43"/>
      <c r="AB93" s="43"/>
      <c r="AC93" s="43"/>
      <c r="AD93" s="43"/>
      <c r="AF93" s="66"/>
      <c r="AG93" s="41"/>
      <c r="AH93" s="18"/>
      <c r="AI93" s="18"/>
      <c r="AJ93" s="18"/>
      <c r="AK93" s="18"/>
      <c r="AL93" s="18"/>
      <c r="AM93" s="43"/>
      <c r="AN93" s="43"/>
      <c r="AO93" s="43"/>
      <c r="AP93" s="43"/>
      <c r="AQ93" s="43"/>
      <c r="AR93" s="54"/>
    </row>
    <row r="94" spans="1:44" ht="15.75" customHeight="1" x14ac:dyDescent="0.25">
      <c r="A94" s="46"/>
      <c r="C94" s="18"/>
      <c r="D94" s="47" t="s">
        <v>67</v>
      </c>
      <c r="E94" s="47"/>
      <c r="F94" s="47"/>
      <c r="G94" s="47" t="s">
        <v>307</v>
      </c>
      <c r="I94" s="48">
        <v>3</v>
      </c>
      <c r="J94" s="48">
        <v>0</v>
      </c>
      <c r="K94" s="48">
        <v>5</v>
      </c>
      <c r="L94" s="43">
        <v>5</v>
      </c>
      <c r="M94" s="48">
        <v>0</v>
      </c>
      <c r="Q94" s="54"/>
      <c r="R94" s="54"/>
      <c r="S94" s="66"/>
      <c r="T94" s="41"/>
      <c r="Z94" s="43"/>
      <c r="AA94" s="43"/>
      <c r="AB94" s="43"/>
      <c r="AC94" s="43"/>
      <c r="AD94" s="43"/>
      <c r="AF94" s="66"/>
      <c r="AG94" s="41"/>
      <c r="AM94" s="43"/>
      <c r="AN94" s="43"/>
      <c r="AO94" s="43"/>
      <c r="AP94" s="43"/>
      <c r="AQ94" s="43"/>
      <c r="AR94" s="54"/>
    </row>
    <row r="95" spans="1:44" ht="15.75" customHeight="1" x14ac:dyDescent="0.25">
      <c r="A95" s="46"/>
      <c r="C95" s="18"/>
      <c r="D95" s="47" t="s">
        <v>35</v>
      </c>
      <c r="E95" s="47"/>
      <c r="F95" s="47"/>
      <c r="G95" s="47" t="s">
        <v>308</v>
      </c>
      <c r="I95" s="48">
        <v>2</v>
      </c>
      <c r="J95" s="48">
        <v>1</v>
      </c>
      <c r="K95" s="48">
        <v>4</v>
      </c>
      <c r="L95" s="43">
        <v>5</v>
      </c>
      <c r="M95" s="48">
        <v>0</v>
      </c>
      <c r="Q95" s="54"/>
      <c r="R95" s="54"/>
      <c r="S95" s="66"/>
      <c r="T95" s="41"/>
      <c r="U95" s="18"/>
      <c r="V95" s="18"/>
      <c r="W95" s="18"/>
      <c r="X95" s="18"/>
      <c r="Y95" s="18"/>
      <c r="Z95" s="43"/>
      <c r="AA95" s="43"/>
      <c r="AB95" s="43"/>
      <c r="AC95" s="43"/>
      <c r="AD95" s="43"/>
      <c r="AF95" s="66"/>
      <c r="AG95" s="41"/>
      <c r="AH95" s="18"/>
      <c r="AI95" s="18"/>
      <c r="AJ95" s="18"/>
      <c r="AK95" s="18"/>
      <c r="AL95" s="18"/>
      <c r="AM95" s="43"/>
      <c r="AN95" s="43"/>
      <c r="AO95" s="43"/>
      <c r="AP95" s="43"/>
      <c r="AQ95" s="43"/>
      <c r="AR95" s="54"/>
    </row>
    <row r="96" spans="1:44" ht="15.75" customHeight="1" x14ac:dyDescent="0.25">
      <c r="A96" s="46"/>
      <c r="C96" s="18"/>
      <c r="D96" s="47" t="s">
        <v>99</v>
      </c>
      <c r="E96" s="47"/>
      <c r="F96" s="47"/>
      <c r="G96" s="47" t="s">
        <v>306</v>
      </c>
      <c r="I96" s="48">
        <v>4</v>
      </c>
      <c r="J96" s="48">
        <v>3</v>
      </c>
      <c r="K96" s="48">
        <v>1</v>
      </c>
      <c r="L96" s="43">
        <v>4</v>
      </c>
      <c r="M96" s="48">
        <v>0</v>
      </c>
      <c r="Q96" s="54"/>
      <c r="R96" s="54"/>
      <c r="S96" s="66"/>
      <c r="T96" s="41"/>
      <c r="U96" s="18"/>
      <c r="V96" s="18"/>
      <c r="W96" s="18"/>
      <c r="X96" s="18"/>
      <c r="Y96" s="18"/>
      <c r="Z96" s="43"/>
      <c r="AA96" s="43"/>
      <c r="AB96" s="43"/>
      <c r="AC96" s="43"/>
      <c r="AD96" s="43"/>
      <c r="AF96" s="66"/>
      <c r="AG96" s="41"/>
      <c r="AH96" s="18"/>
      <c r="AI96" s="18"/>
      <c r="AJ96" s="18"/>
      <c r="AK96" s="18"/>
      <c r="AL96" s="18"/>
      <c r="AM96" s="43"/>
      <c r="AN96" s="43"/>
      <c r="AO96" s="43"/>
      <c r="AP96" s="43"/>
      <c r="AQ96" s="43"/>
      <c r="AR96" s="54"/>
    </row>
    <row r="97" spans="1:44" ht="15.75" customHeight="1" x14ac:dyDescent="0.25">
      <c r="A97" s="46"/>
      <c r="C97" s="18"/>
      <c r="D97" s="47" t="s">
        <v>137</v>
      </c>
      <c r="E97" s="47"/>
      <c r="F97" s="47"/>
      <c r="G97" s="47" t="s">
        <v>307</v>
      </c>
      <c r="I97" s="48">
        <v>4</v>
      </c>
      <c r="J97" s="48">
        <v>2</v>
      </c>
      <c r="K97" s="48">
        <v>2</v>
      </c>
      <c r="L97" s="43">
        <v>4</v>
      </c>
      <c r="M97" s="48">
        <v>0</v>
      </c>
      <c r="Q97" s="54"/>
      <c r="R97" s="54"/>
      <c r="S97" s="66"/>
      <c r="T97" s="41"/>
      <c r="U97" s="18"/>
      <c r="V97" s="18"/>
      <c r="W97" s="18"/>
      <c r="X97" s="18"/>
      <c r="Y97" s="18"/>
      <c r="Z97" s="43"/>
      <c r="AA97" s="43"/>
      <c r="AB97" s="43"/>
      <c r="AC97" s="43"/>
      <c r="AD97" s="43"/>
      <c r="AF97" s="66"/>
      <c r="AG97" s="41"/>
      <c r="AH97" s="18"/>
      <c r="AI97" s="18"/>
      <c r="AJ97" s="18"/>
      <c r="AK97" s="18"/>
      <c r="AL97" s="18"/>
      <c r="AM97" s="43"/>
      <c r="AN97" s="43"/>
      <c r="AO97" s="43"/>
      <c r="AP97" s="43"/>
      <c r="AQ97" s="43"/>
      <c r="AR97" s="54"/>
    </row>
    <row r="98" spans="1:44" ht="15.75" customHeight="1" x14ac:dyDescent="0.25">
      <c r="A98" s="46"/>
      <c r="C98" s="18"/>
      <c r="D98" s="47" t="s">
        <v>38</v>
      </c>
      <c r="E98" s="47"/>
      <c r="F98" s="47"/>
      <c r="G98" s="47" t="s">
        <v>307</v>
      </c>
      <c r="I98" s="48">
        <v>4</v>
      </c>
      <c r="J98" s="48">
        <v>0</v>
      </c>
      <c r="K98" s="48">
        <v>4</v>
      </c>
      <c r="L98" s="43">
        <v>4</v>
      </c>
      <c r="M98" s="48">
        <v>0</v>
      </c>
      <c r="Q98" s="54"/>
      <c r="R98" s="54"/>
      <c r="S98" s="66"/>
      <c r="T98" s="41"/>
      <c r="U98" s="18"/>
      <c r="V98" s="18"/>
      <c r="W98" s="18"/>
      <c r="X98" s="18"/>
      <c r="Y98" s="18"/>
      <c r="Z98" s="43"/>
      <c r="AA98" s="43"/>
      <c r="AB98" s="43"/>
      <c r="AC98" s="43"/>
      <c r="AD98" s="43"/>
      <c r="AF98" s="66"/>
      <c r="AG98" s="41"/>
      <c r="AH98" s="18"/>
      <c r="AI98" s="18"/>
      <c r="AJ98" s="18"/>
      <c r="AK98" s="18"/>
      <c r="AL98" s="18"/>
      <c r="AM98" s="43"/>
      <c r="AN98" s="43"/>
      <c r="AO98" s="43"/>
      <c r="AP98" s="43"/>
      <c r="AQ98" s="43"/>
      <c r="AR98" s="54"/>
    </row>
    <row r="99" spans="1:44" ht="15.75" customHeight="1" x14ac:dyDescent="0.25">
      <c r="A99" s="46"/>
      <c r="C99" s="18"/>
      <c r="D99" s="47" t="s">
        <v>49</v>
      </c>
      <c r="E99" s="47"/>
      <c r="F99" s="47"/>
      <c r="G99" s="47" t="s">
        <v>179</v>
      </c>
      <c r="I99" s="48">
        <v>4</v>
      </c>
      <c r="J99" s="48">
        <v>1</v>
      </c>
      <c r="K99" s="48">
        <v>3</v>
      </c>
      <c r="L99" s="43">
        <v>4</v>
      </c>
      <c r="M99" s="48">
        <v>0</v>
      </c>
      <c r="Q99" s="54"/>
      <c r="R99" s="54"/>
      <c r="S99" s="66"/>
      <c r="T99" s="41"/>
      <c r="Z99" s="43"/>
      <c r="AA99" s="43"/>
      <c r="AB99" s="43"/>
      <c r="AC99" s="43"/>
      <c r="AD99" s="43"/>
      <c r="AF99" s="66"/>
      <c r="AG99" s="41"/>
      <c r="AH99" s="18"/>
      <c r="AI99" s="18"/>
      <c r="AJ99" s="18"/>
      <c r="AK99" s="18"/>
      <c r="AL99" s="18"/>
      <c r="AM99" s="43"/>
      <c r="AN99" s="43"/>
      <c r="AO99" s="43"/>
      <c r="AP99" s="43"/>
      <c r="AQ99" s="43"/>
      <c r="AR99" s="54"/>
    </row>
    <row r="100" spans="1:44" ht="15.75" customHeight="1" x14ac:dyDescent="0.25">
      <c r="A100" s="46"/>
      <c r="C100" s="18"/>
      <c r="D100" s="47" t="s">
        <v>188</v>
      </c>
      <c r="E100" s="47"/>
      <c r="F100" s="47"/>
      <c r="G100" s="47" t="s">
        <v>308</v>
      </c>
      <c r="I100" s="48">
        <v>4</v>
      </c>
      <c r="J100" s="48">
        <v>0</v>
      </c>
      <c r="K100" s="48">
        <v>4</v>
      </c>
      <c r="L100" s="43">
        <v>4</v>
      </c>
      <c r="M100" s="48">
        <v>0</v>
      </c>
      <c r="Q100" s="54"/>
      <c r="R100" s="54"/>
      <c r="S100" s="66"/>
      <c r="T100" s="41"/>
      <c r="U100" s="18"/>
      <c r="V100" s="18"/>
      <c r="W100" s="18"/>
      <c r="X100" s="18"/>
      <c r="Y100" s="18"/>
      <c r="Z100" s="43"/>
      <c r="AA100" s="43"/>
      <c r="AB100" s="43"/>
      <c r="AC100" s="43"/>
      <c r="AD100" s="43"/>
      <c r="AF100" s="66"/>
      <c r="AG100" s="41"/>
      <c r="AM100" s="43"/>
      <c r="AN100" s="43"/>
      <c r="AO100" s="43"/>
      <c r="AP100" s="43"/>
      <c r="AQ100" s="43"/>
      <c r="AR100" s="54"/>
    </row>
    <row r="101" spans="1:44" ht="15.75" customHeight="1" x14ac:dyDescent="0.25">
      <c r="A101" s="46"/>
      <c r="C101" s="18"/>
      <c r="D101" s="47" t="s">
        <v>91</v>
      </c>
      <c r="E101" s="47"/>
      <c r="F101" s="47"/>
      <c r="G101" s="47" t="s">
        <v>309</v>
      </c>
      <c r="I101" s="48">
        <v>4</v>
      </c>
      <c r="J101" s="48">
        <v>4</v>
      </c>
      <c r="K101" s="48">
        <v>0</v>
      </c>
      <c r="L101" s="43">
        <v>4</v>
      </c>
      <c r="M101" s="48">
        <v>0</v>
      </c>
      <c r="Q101" s="54"/>
      <c r="R101" s="54"/>
      <c r="S101" s="66"/>
      <c r="T101" s="41"/>
      <c r="U101" s="18"/>
      <c r="V101" s="18"/>
      <c r="W101" s="18"/>
      <c r="X101" s="18"/>
      <c r="Y101" s="18"/>
      <c r="Z101" s="43"/>
      <c r="AA101" s="43"/>
      <c r="AB101" s="43"/>
      <c r="AC101" s="43"/>
      <c r="AD101" s="43"/>
      <c r="AF101" s="66"/>
      <c r="AG101" s="41"/>
      <c r="AH101" s="18"/>
      <c r="AI101" s="18"/>
      <c r="AJ101" s="18"/>
      <c r="AK101" s="18"/>
      <c r="AL101" s="18"/>
      <c r="AM101" s="43"/>
      <c r="AN101" s="43"/>
      <c r="AO101" s="43"/>
      <c r="AP101" s="43"/>
      <c r="AQ101" s="43"/>
      <c r="AR101" s="54"/>
    </row>
    <row r="102" spans="1:44" ht="15.75" customHeight="1" x14ac:dyDescent="0.25">
      <c r="A102" s="46"/>
      <c r="C102" s="18"/>
      <c r="D102" s="47"/>
      <c r="E102" s="47"/>
      <c r="F102" s="47"/>
      <c r="G102" s="47"/>
      <c r="I102" s="48"/>
      <c r="J102" s="48"/>
      <c r="K102" s="48"/>
      <c r="L102" s="43"/>
      <c r="M102" s="48"/>
      <c r="Q102" s="54"/>
      <c r="R102" s="54"/>
      <c r="S102" s="66"/>
      <c r="T102" s="41"/>
      <c r="U102" s="18"/>
      <c r="V102" s="18"/>
      <c r="W102" s="18"/>
      <c r="X102" s="18"/>
      <c r="Y102" s="18"/>
      <c r="Z102" s="43"/>
      <c r="AA102" s="43"/>
      <c r="AB102" s="43"/>
      <c r="AC102" s="43"/>
      <c r="AD102" s="43"/>
      <c r="AF102" s="66"/>
      <c r="AG102" s="41"/>
      <c r="AH102" s="18"/>
      <c r="AI102" s="18"/>
      <c r="AJ102" s="18"/>
      <c r="AK102" s="18"/>
      <c r="AL102" s="18"/>
      <c r="AM102" s="43"/>
      <c r="AN102" s="43"/>
      <c r="AO102" s="43"/>
      <c r="AP102" s="43"/>
      <c r="AQ102" s="43"/>
      <c r="AR102" s="54"/>
    </row>
    <row r="103" spans="1:44" ht="15.75" customHeight="1" x14ac:dyDescent="0.25">
      <c r="A103" s="46"/>
      <c r="C103" s="18"/>
      <c r="D103" s="47"/>
      <c r="E103" s="47"/>
      <c r="F103" s="47"/>
      <c r="G103" s="47"/>
      <c r="I103" s="48"/>
      <c r="J103" s="48"/>
      <c r="K103" s="48"/>
      <c r="L103" s="43"/>
      <c r="M103" s="48"/>
      <c r="Q103" s="54"/>
      <c r="R103" s="54"/>
      <c r="S103" s="66"/>
      <c r="T103" s="41"/>
      <c r="Z103" s="43"/>
      <c r="AA103" s="43"/>
      <c r="AB103" s="43"/>
      <c r="AC103" s="43"/>
      <c r="AD103" s="43"/>
      <c r="AF103" s="66"/>
      <c r="AG103" s="41"/>
      <c r="AM103" s="43"/>
      <c r="AN103" s="43"/>
      <c r="AP103" s="43"/>
      <c r="AR103" s="54"/>
    </row>
    <row r="104" spans="1:44" ht="15.75" customHeight="1" thickBot="1" x14ac:dyDescent="0.3">
      <c r="A104" s="46"/>
      <c r="C104" s="18"/>
      <c r="D104" s="14" t="s">
        <v>147</v>
      </c>
      <c r="E104" s="14"/>
      <c r="F104" s="14"/>
      <c r="G104" s="16" t="s">
        <v>2</v>
      </c>
      <c r="H104" s="16"/>
      <c r="I104" s="16" t="s">
        <v>4</v>
      </c>
      <c r="J104" s="16" t="s">
        <v>30</v>
      </c>
      <c r="K104" s="16" t="s">
        <v>31</v>
      </c>
      <c r="L104" s="16" t="s">
        <v>32</v>
      </c>
      <c r="M104" s="16" t="s">
        <v>3</v>
      </c>
      <c r="Q104" s="54"/>
      <c r="R104" s="54"/>
      <c r="S104" s="66"/>
      <c r="T104" s="41"/>
      <c r="U104" s="18"/>
      <c r="V104" s="18"/>
      <c r="W104" s="18"/>
      <c r="X104" s="18"/>
      <c r="Y104" s="18"/>
      <c r="Z104" s="43"/>
      <c r="AA104" s="43"/>
      <c r="AB104" s="43"/>
      <c r="AC104" s="43"/>
      <c r="AD104" s="43"/>
      <c r="AF104" s="66"/>
      <c r="AG104" s="41"/>
      <c r="AH104" s="18"/>
      <c r="AI104" s="18"/>
      <c r="AJ104" s="18"/>
      <c r="AK104" s="18"/>
      <c r="AL104" s="18"/>
      <c r="AM104" s="43"/>
      <c r="AN104" s="43"/>
      <c r="AO104" s="43"/>
      <c r="AP104" s="43"/>
      <c r="AR104" s="54"/>
    </row>
    <row r="105" spans="1:44" ht="15.75" customHeight="1" x14ac:dyDescent="0.25">
      <c r="A105" s="46"/>
      <c r="C105" s="18"/>
      <c r="D105" s="47" t="s">
        <v>63</v>
      </c>
      <c r="E105" s="47"/>
      <c r="F105" s="47"/>
      <c r="G105" s="47" t="s">
        <v>307</v>
      </c>
      <c r="I105" s="48">
        <v>4</v>
      </c>
      <c r="J105" s="48">
        <v>0</v>
      </c>
      <c r="K105" s="48">
        <v>0</v>
      </c>
      <c r="L105" s="43">
        <v>0</v>
      </c>
      <c r="M105" s="48">
        <v>4</v>
      </c>
      <c r="Q105" s="54"/>
      <c r="R105" s="54"/>
      <c r="S105" s="66"/>
      <c r="T105" s="41"/>
      <c r="U105" s="18"/>
      <c r="V105" s="18"/>
      <c r="W105" s="18"/>
      <c r="X105" s="18"/>
      <c r="Y105" s="18"/>
      <c r="Z105" s="43"/>
      <c r="AA105" s="43"/>
      <c r="AB105" s="43"/>
      <c r="AC105" s="43"/>
      <c r="AD105" s="43"/>
      <c r="AR105" s="54"/>
    </row>
    <row r="106" spans="1:44" ht="15.75" customHeight="1" x14ac:dyDescent="0.25">
      <c r="A106" s="46"/>
      <c r="C106" s="18"/>
      <c r="D106" s="47" t="s">
        <v>111</v>
      </c>
      <c r="E106" s="47"/>
      <c r="F106" s="47"/>
      <c r="G106" s="47" t="s">
        <v>179</v>
      </c>
      <c r="I106" s="48">
        <v>4</v>
      </c>
      <c r="J106" s="48">
        <v>0</v>
      </c>
      <c r="K106" s="48">
        <v>0</v>
      </c>
      <c r="L106" s="43">
        <v>0</v>
      </c>
      <c r="M106" s="48">
        <v>4</v>
      </c>
      <c r="Q106" s="54"/>
      <c r="R106" s="54"/>
      <c r="AR106" s="54"/>
    </row>
    <row r="107" spans="1:44" ht="15.75" customHeight="1" x14ac:dyDescent="0.25">
      <c r="A107" s="46"/>
      <c r="C107" s="18"/>
      <c r="D107" s="47" t="s">
        <v>55</v>
      </c>
      <c r="E107" s="47"/>
      <c r="F107" s="47"/>
      <c r="G107" s="47" t="s">
        <v>21</v>
      </c>
      <c r="I107" s="48">
        <v>4</v>
      </c>
      <c r="J107" s="48">
        <v>2</v>
      </c>
      <c r="K107" s="48">
        <v>0</v>
      </c>
      <c r="L107" s="43">
        <v>2</v>
      </c>
      <c r="M107" s="48">
        <v>2</v>
      </c>
      <c r="Q107" s="54"/>
      <c r="R107" s="54"/>
      <c r="AR107" s="54"/>
    </row>
    <row r="108" spans="1:44" ht="15.75" customHeight="1" x14ac:dyDescent="0.25">
      <c r="A108" s="46"/>
      <c r="C108" s="18"/>
      <c r="D108" s="47" t="s">
        <v>157</v>
      </c>
      <c r="E108" s="47"/>
      <c r="F108" s="47"/>
      <c r="G108" s="47" t="s">
        <v>308</v>
      </c>
      <c r="I108" s="48">
        <v>4</v>
      </c>
      <c r="J108" s="48">
        <v>1</v>
      </c>
      <c r="K108" s="48">
        <v>0</v>
      </c>
      <c r="L108" s="43">
        <v>1</v>
      </c>
      <c r="M108" s="48">
        <v>2</v>
      </c>
      <c r="Q108" s="54"/>
      <c r="R108" s="54"/>
      <c r="AR108" s="54"/>
    </row>
    <row r="109" spans="1:44" ht="15.75" customHeight="1" thickBot="1" x14ac:dyDescent="0.3">
      <c r="A109" s="46"/>
      <c r="C109" s="18"/>
      <c r="D109" s="47" t="s">
        <v>62</v>
      </c>
      <c r="E109" s="47"/>
      <c r="F109" s="47"/>
      <c r="G109" s="47" t="s">
        <v>308</v>
      </c>
      <c r="I109" s="48">
        <v>4</v>
      </c>
      <c r="J109" s="48">
        <v>0</v>
      </c>
      <c r="K109" s="48">
        <v>1</v>
      </c>
      <c r="L109" s="43">
        <v>1</v>
      </c>
      <c r="M109" s="48">
        <v>2</v>
      </c>
      <c r="Q109" s="54"/>
      <c r="R109" s="54"/>
      <c r="S109" s="67" t="s">
        <v>310</v>
      </c>
      <c r="T109" s="67" t="s">
        <v>313</v>
      </c>
      <c r="U109" s="67"/>
      <c r="V109" s="17"/>
      <c r="W109" s="17"/>
      <c r="X109" s="17"/>
      <c r="Y109" s="17"/>
      <c r="Z109" s="17" t="s">
        <v>4</v>
      </c>
      <c r="AA109" s="17" t="s">
        <v>30</v>
      </c>
      <c r="AB109" s="17" t="s">
        <v>31</v>
      </c>
      <c r="AC109" s="17" t="s">
        <v>32</v>
      </c>
      <c r="AD109" s="17" t="s">
        <v>3</v>
      </c>
      <c r="AE109" s="1"/>
      <c r="AF109" s="67" t="s">
        <v>310</v>
      </c>
      <c r="AG109" s="67" t="s">
        <v>313</v>
      </c>
      <c r="AH109" s="67"/>
      <c r="AI109" s="17"/>
      <c r="AJ109" s="17"/>
      <c r="AK109" s="17"/>
      <c r="AL109" s="17"/>
      <c r="AM109" s="17" t="s">
        <v>4</v>
      </c>
      <c r="AN109" s="17" t="s">
        <v>30</v>
      </c>
      <c r="AO109" s="17" t="s">
        <v>31</v>
      </c>
      <c r="AP109" s="17" t="s">
        <v>32</v>
      </c>
      <c r="AQ109" s="17" t="s">
        <v>3</v>
      </c>
      <c r="AR109" s="54"/>
    </row>
    <row r="110" spans="1:44" ht="15.75" customHeight="1" x14ac:dyDescent="0.25">
      <c r="A110" s="46"/>
      <c r="C110" s="18"/>
      <c r="D110" s="47" t="s">
        <v>153</v>
      </c>
      <c r="E110" s="47"/>
      <c r="F110" s="47"/>
      <c r="G110" s="47" t="s">
        <v>17</v>
      </c>
      <c r="I110" s="48">
        <v>4</v>
      </c>
      <c r="J110" s="48">
        <v>0</v>
      </c>
      <c r="K110" s="48">
        <v>1</v>
      </c>
      <c r="L110" s="43">
        <v>1</v>
      </c>
      <c r="M110" s="48">
        <v>2</v>
      </c>
      <c r="Q110" s="54"/>
      <c r="R110" s="54"/>
      <c r="S110" s="66">
        <v>6.5</v>
      </c>
      <c r="T110" s="41" t="s">
        <v>83</v>
      </c>
      <c r="Z110" s="43">
        <v>1</v>
      </c>
      <c r="AA110" s="43">
        <v>0</v>
      </c>
      <c r="AB110" s="43">
        <v>1</v>
      </c>
      <c r="AC110" s="43">
        <f>+AA110+AB110</f>
        <v>1</v>
      </c>
      <c r="AD110" s="43">
        <v>0</v>
      </c>
      <c r="AF110" s="66"/>
      <c r="AG110" s="41"/>
      <c r="AM110" s="43"/>
      <c r="AN110" s="43"/>
      <c r="AO110" s="43"/>
      <c r="AP110" s="43"/>
      <c r="AQ110" s="43"/>
      <c r="AR110" s="54"/>
    </row>
    <row r="111" spans="1:44" ht="15.75" customHeight="1" thickBot="1" x14ac:dyDescent="0.3">
      <c r="A111" s="46"/>
      <c r="C111" s="18"/>
      <c r="D111" s="47" t="s">
        <v>46</v>
      </c>
      <c r="E111" s="47"/>
      <c r="F111" s="47"/>
      <c r="G111" s="47" t="s">
        <v>177</v>
      </c>
      <c r="I111" s="48">
        <v>4</v>
      </c>
      <c r="J111" s="48">
        <v>0</v>
      </c>
      <c r="K111" s="48">
        <v>0</v>
      </c>
      <c r="L111" s="43">
        <v>0</v>
      </c>
      <c r="M111" s="48">
        <v>2</v>
      </c>
      <c r="Q111" s="54"/>
      <c r="R111" s="54"/>
      <c r="S111" s="66">
        <v>6</v>
      </c>
      <c r="T111" s="41" t="s">
        <v>97</v>
      </c>
      <c r="Z111" s="43">
        <v>1</v>
      </c>
      <c r="AA111" s="43">
        <v>0</v>
      </c>
      <c r="AB111" s="43">
        <v>0</v>
      </c>
      <c r="AC111" s="43">
        <f>+AA111+AB111</f>
        <v>0</v>
      </c>
      <c r="AD111" s="43">
        <v>0</v>
      </c>
      <c r="AF111" s="66"/>
      <c r="AG111" s="41"/>
      <c r="AM111" s="43"/>
      <c r="AN111" s="43"/>
      <c r="AO111" s="43"/>
      <c r="AP111" s="43"/>
      <c r="AQ111" s="43"/>
      <c r="AR111" s="54"/>
    </row>
    <row r="112" spans="1:44" ht="15.75" customHeight="1" x14ac:dyDescent="0.25">
      <c r="A112" s="46"/>
      <c r="C112" s="18"/>
      <c r="D112" s="47" t="s">
        <v>148</v>
      </c>
      <c r="E112" s="47"/>
      <c r="F112" s="47"/>
      <c r="G112" s="47" t="s">
        <v>21</v>
      </c>
      <c r="I112" s="48">
        <v>4</v>
      </c>
      <c r="J112" s="48">
        <v>0</v>
      </c>
      <c r="K112" s="48">
        <v>0</v>
      </c>
      <c r="L112" s="43">
        <v>0</v>
      </c>
      <c r="M112" s="48">
        <v>2</v>
      </c>
      <c r="Q112" s="54"/>
      <c r="R112" s="54"/>
      <c r="S112" s="82"/>
      <c r="T112" s="83" t="s">
        <v>164</v>
      </c>
      <c r="U112" s="22"/>
      <c r="V112" s="22"/>
      <c r="W112" s="22"/>
      <c r="X112" s="22"/>
      <c r="Y112" s="22"/>
      <c r="Z112" s="68">
        <f>SUM(Z110:Z111)</f>
        <v>2</v>
      </c>
      <c r="AA112" s="68">
        <f>SUM(AA110:AA111)</f>
        <v>0</v>
      </c>
      <c r="AB112" s="68">
        <f>SUM(AB110:AB111)</f>
        <v>1</v>
      </c>
      <c r="AC112" s="68">
        <f>SUM(AC110:AC111)</f>
        <v>1</v>
      </c>
      <c r="AD112" s="68">
        <f>SUM(AD110:AD111)</f>
        <v>0</v>
      </c>
      <c r="AF112" s="82"/>
      <c r="AG112" s="83" t="s">
        <v>164</v>
      </c>
      <c r="AH112" s="22"/>
      <c r="AI112" s="22"/>
      <c r="AJ112" s="22"/>
      <c r="AK112" s="22"/>
      <c r="AL112" s="22"/>
      <c r="AM112" s="68">
        <f>SUM(AM110:AM111)</f>
        <v>0</v>
      </c>
      <c r="AN112" s="68">
        <f>SUM(AN110:AN111)</f>
        <v>0</v>
      </c>
      <c r="AO112" s="68">
        <f>SUM(AO110:AO111)</f>
        <v>0</v>
      </c>
      <c r="AP112" s="68">
        <f>SUM(AP110:AP111)</f>
        <v>0</v>
      </c>
      <c r="AQ112" s="68">
        <f>SUM(AQ110:AQ111)</f>
        <v>0</v>
      </c>
      <c r="AR112" s="54"/>
    </row>
    <row r="113" spans="1:44" ht="15.75" customHeight="1" x14ac:dyDescent="0.25">
      <c r="A113" s="46"/>
      <c r="D113" s="47" t="s">
        <v>138</v>
      </c>
      <c r="E113" s="47"/>
      <c r="F113" s="47"/>
      <c r="G113" s="47" t="s">
        <v>17</v>
      </c>
      <c r="I113" s="48">
        <v>4</v>
      </c>
      <c r="J113" s="48">
        <v>0</v>
      </c>
      <c r="K113" s="48">
        <v>0</v>
      </c>
      <c r="L113" s="43">
        <v>0</v>
      </c>
      <c r="M113" s="48">
        <v>2</v>
      </c>
      <c r="Q113" s="54"/>
      <c r="R113" s="54"/>
      <c r="T113" s="76" t="s">
        <v>160</v>
      </c>
      <c r="U113" s="86"/>
      <c r="V113" s="86"/>
      <c r="W113" s="86"/>
      <c r="X113" s="86"/>
      <c r="Y113" s="86"/>
      <c r="Z113" s="58">
        <f>+Z112+AM112</f>
        <v>2</v>
      </c>
      <c r="AA113" s="58">
        <f>+AA112+AN112</f>
        <v>0</v>
      </c>
      <c r="AB113" s="58">
        <f>+AB112+AO112</f>
        <v>1</v>
      </c>
      <c r="AC113" s="58">
        <f>+AC112+AP112</f>
        <v>1</v>
      </c>
      <c r="AD113" s="58">
        <f>+AD112+AQ112</f>
        <v>0</v>
      </c>
      <c r="AF113" s="66"/>
      <c r="AG113" s="41"/>
      <c r="AM113" s="43"/>
      <c r="AN113" s="43"/>
      <c r="AO113" s="43"/>
      <c r="AP113" s="43"/>
      <c r="AQ113" s="43"/>
      <c r="AR113" s="54"/>
    </row>
    <row r="114" spans="1:44" ht="15.75" customHeight="1" x14ac:dyDescent="0.25">
      <c r="A114" s="46"/>
      <c r="D114" s="47" t="s">
        <v>61</v>
      </c>
      <c r="E114" s="47"/>
      <c r="F114" s="47"/>
      <c r="G114" s="47" t="s">
        <v>309</v>
      </c>
      <c r="I114" s="48">
        <v>3</v>
      </c>
      <c r="J114" s="48">
        <v>0</v>
      </c>
      <c r="K114" s="48">
        <v>0</v>
      </c>
      <c r="L114" s="43">
        <v>0</v>
      </c>
      <c r="M114" s="48">
        <v>2</v>
      </c>
      <c r="Q114" s="54"/>
      <c r="R114" s="54"/>
      <c r="S114" s="66"/>
      <c r="T114" s="41"/>
      <c r="Z114" s="43"/>
      <c r="AA114" s="43"/>
      <c r="AB114" s="43"/>
      <c r="AC114" s="43"/>
      <c r="AD114" s="43"/>
      <c r="AF114" s="66"/>
      <c r="AG114" s="41"/>
      <c r="AM114" s="43"/>
      <c r="AN114" s="43"/>
      <c r="AO114" s="43"/>
      <c r="AP114" s="43"/>
      <c r="AQ114" s="43"/>
      <c r="AR114" s="54"/>
    </row>
    <row r="115" spans="1:44" ht="15.75" customHeight="1" x14ac:dyDescent="0.25">
      <c r="A115" s="46"/>
      <c r="Q115" s="54"/>
      <c r="R115" s="54"/>
      <c r="S115" s="66"/>
      <c r="T115" s="41" t="s">
        <v>159</v>
      </c>
      <c r="U115" s="18"/>
      <c r="V115" s="18"/>
      <c r="W115" s="18"/>
      <c r="X115" s="18"/>
      <c r="Y115" s="18"/>
      <c r="Z115" s="43">
        <f>+Z92+Z113</f>
        <v>23</v>
      </c>
      <c r="AA115" s="43">
        <f>+AA92+AA113</f>
        <v>6</v>
      </c>
      <c r="AB115" s="43">
        <f>+AB92+AB113</f>
        <v>7</v>
      </c>
      <c r="AC115" s="43">
        <f>+AC92+AC113</f>
        <v>13</v>
      </c>
      <c r="AD115" s="43">
        <f>+AD92+AD113</f>
        <v>2</v>
      </c>
      <c r="AF115" s="66"/>
      <c r="AG115" s="41"/>
      <c r="AM115" s="43"/>
      <c r="AN115" s="43"/>
      <c r="AO115" s="43"/>
      <c r="AP115" s="43"/>
      <c r="AQ115" s="43"/>
      <c r="AR115" s="54"/>
    </row>
    <row r="116" spans="1:44" ht="15.75" customHeight="1" x14ac:dyDescent="0.25">
      <c r="A116" s="46"/>
      <c r="Q116" s="54"/>
      <c r="R116" s="54"/>
      <c r="S116" s="66"/>
      <c r="T116" s="41" t="s">
        <v>144</v>
      </c>
      <c r="U116" s="18"/>
      <c r="V116" s="18"/>
      <c r="W116" s="18"/>
      <c r="X116" s="18"/>
      <c r="Y116" s="18"/>
      <c r="Z116" s="43">
        <f>+Z15+Z27+Z39+Z51+AM15+AM27+AM39+AM51</f>
        <v>23</v>
      </c>
      <c r="AA116" s="43">
        <f>+AA15+AA27+AA39+AA51+AN15+AN27+AN39+AN51</f>
        <v>6</v>
      </c>
      <c r="AB116" s="43">
        <f>+AB15+AB27+AB39+AB51+AO15+AO27+AO39+AO51</f>
        <v>7</v>
      </c>
      <c r="AC116" s="43">
        <f>+AC15+AC27+AC39+AC51+AP15+AP27+AP39+AP51</f>
        <v>13</v>
      </c>
      <c r="AD116" s="43">
        <f>+AD15+AD27+AD39+AD51+AQ15+AQ27+AQ39+AQ51</f>
        <v>2</v>
      </c>
      <c r="AF116" s="66"/>
      <c r="AG116" s="41"/>
      <c r="AM116" s="43"/>
      <c r="AN116" s="43"/>
      <c r="AO116" s="43"/>
      <c r="AP116" s="43"/>
      <c r="AQ116" s="43"/>
      <c r="AR116" s="54"/>
    </row>
    <row r="117" spans="1:44" ht="15.75" customHeight="1" x14ac:dyDescent="0.25">
      <c r="A117" s="46"/>
      <c r="Q117" s="54"/>
      <c r="R117" s="54"/>
      <c r="S117" s="66"/>
      <c r="T117" s="41"/>
      <c r="Z117" s="43"/>
      <c r="AA117" s="43"/>
      <c r="AB117" s="43"/>
      <c r="AC117" s="43"/>
      <c r="AD117" s="43"/>
      <c r="AF117" s="66"/>
      <c r="AG117" s="41"/>
      <c r="AM117" s="43"/>
      <c r="AN117" s="43"/>
      <c r="AO117" s="43"/>
      <c r="AP117" s="43"/>
      <c r="AQ117" s="43"/>
      <c r="AR117" s="54"/>
    </row>
    <row r="118" spans="1:44" ht="15.75" customHeight="1" x14ac:dyDescent="0.25">
      <c r="A118" s="46"/>
      <c r="Q118" s="54"/>
      <c r="R118" s="54"/>
      <c r="S118" s="66"/>
      <c r="T118" s="41"/>
      <c r="Z118" s="43"/>
      <c r="AA118" s="43"/>
      <c r="AB118" s="43"/>
      <c r="AC118" s="43"/>
      <c r="AD118" s="43"/>
      <c r="AF118" s="66"/>
      <c r="AG118" s="41"/>
      <c r="AM118" s="43"/>
      <c r="AN118" s="43"/>
      <c r="AO118" s="43"/>
      <c r="AP118" s="43"/>
      <c r="AQ118" s="43"/>
      <c r="AR118" s="54"/>
    </row>
    <row r="119" spans="1:44" ht="15.75" customHeight="1" x14ac:dyDescent="0.25">
      <c r="A119" s="46"/>
      <c r="Q119" s="54"/>
      <c r="R119" s="54"/>
      <c r="S119" s="66"/>
      <c r="T119" s="41"/>
      <c r="Z119" s="43"/>
      <c r="AA119" s="43"/>
      <c r="AB119" s="43"/>
      <c r="AC119" s="43"/>
      <c r="AD119" s="43"/>
      <c r="AF119" s="66"/>
      <c r="AG119" s="41"/>
      <c r="AM119" s="43"/>
      <c r="AN119" s="43"/>
      <c r="AO119" s="43"/>
      <c r="AP119" s="43"/>
      <c r="AQ119" s="43"/>
      <c r="AR119" s="54"/>
    </row>
    <row r="120" spans="1:44" ht="15.75" customHeight="1" x14ac:dyDescent="0.25">
      <c r="A120" s="46"/>
      <c r="Q120" s="54"/>
      <c r="R120" s="54"/>
      <c r="S120" s="66"/>
      <c r="T120" s="41"/>
      <c r="Z120" s="43"/>
      <c r="AA120" s="43"/>
      <c r="AB120" s="43"/>
      <c r="AC120" s="43"/>
      <c r="AD120" s="43"/>
      <c r="AF120" s="66"/>
      <c r="AG120" s="41"/>
      <c r="AM120" s="43"/>
      <c r="AN120" s="43"/>
      <c r="AO120" s="43"/>
      <c r="AP120" s="43"/>
      <c r="AQ120" s="43"/>
      <c r="AR120" s="54"/>
    </row>
    <row r="121" spans="1:44" ht="15.75" customHeight="1" x14ac:dyDescent="0.25">
      <c r="A121" s="46"/>
      <c r="Q121" s="54"/>
      <c r="R121" s="54"/>
      <c r="S121" s="66"/>
      <c r="T121" s="41"/>
      <c r="Z121" s="43"/>
      <c r="AA121" s="43"/>
      <c r="AB121" s="43"/>
      <c r="AC121" s="43"/>
      <c r="AD121" s="43"/>
      <c r="AF121" s="66"/>
      <c r="AG121" s="41"/>
      <c r="AM121" s="43"/>
      <c r="AN121" s="43"/>
      <c r="AO121" s="43"/>
      <c r="AP121" s="43"/>
      <c r="AQ121" s="43"/>
      <c r="AR121" s="54"/>
    </row>
    <row r="122" spans="1:44" ht="15.75" customHeight="1" x14ac:dyDescent="0.25">
      <c r="A122" s="46"/>
      <c r="Q122" s="54"/>
      <c r="R122" s="54"/>
      <c r="S122" s="66"/>
      <c r="T122" s="41"/>
      <c r="Z122" s="43"/>
      <c r="AA122" s="43"/>
      <c r="AB122" s="43"/>
      <c r="AC122" s="43"/>
      <c r="AD122" s="43"/>
      <c r="AF122" s="66"/>
      <c r="AG122" s="41"/>
      <c r="AM122" s="43"/>
      <c r="AN122" s="43"/>
      <c r="AO122" s="43"/>
      <c r="AP122" s="43"/>
      <c r="AQ122" s="43"/>
      <c r="AR122" s="54"/>
    </row>
    <row r="123" spans="1:44" ht="15.75" customHeight="1" x14ac:dyDescent="0.25">
      <c r="A123" s="46"/>
      <c r="Q123" s="54"/>
      <c r="R123" s="54"/>
      <c r="S123" s="66"/>
      <c r="T123" s="41"/>
      <c r="Z123" s="43"/>
      <c r="AA123" s="43"/>
      <c r="AB123" s="43"/>
      <c r="AC123" s="43"/>
      <c r="AD123" s="43"/>
      <c r="AF123" s="66"/>
      <c r="AG123" s="41"/>
      <c r="AM123" s="43"/>
      <c r="AN123" s="43"/>
      <c r="AO123" s="43"/>
      <c r="AP123" s="43"/>
      <c r="AQ123" s="43"/>
      <c r="AR123" s="54"/>
    </row>
    <row r="124" spans="1:44" ht="15.75" customHeight="1" x14ac:dyDescent="0.25">
      <c r="A124" s="46"/>
      <c r="Q124" s="54"/>
      <c r="R124" s="54"/>
      <c r="AF124" s="66"/>
      <c r="AG124" s="41"/>
      <c r="AM124" s="43"/>
      <c r="AN124" s="43"/>
      <c r="AO124" s="43"/>
      <c r="AP124" s="43"/>
      <c r="AQ124" s="43"/>
      <c r="AR124" s="54"/>
    </row>
    <row r="125" spans="1:44" ht="15.75" customHeight="1" x14ac:dyDescent="0.25">
      <c r="A125" s="46"/>
      <c r="Q125" s="54"/>
      <c r="R125" s="54"/>
      <c r="AR125" s="54"/>
    </row>
    <row r="126" spans="1:44" ht="15.75" customHeight="1" x14ac:dyDescent="0.25">
      <c r="A126" s="46"/>
      <c r="Q126" s="54"/>
      <c r="R126" s="54"/>
      <c r="AR126" s="54"/>
    </row>
    <row r="127" spans="1:44" ht="15.75" customHeight="1" x14ac:dyDescent="0.25">
      <c r="A127" s="46"/>
      <c r="Q127" s="54"/>
      <c r="R127" s="54"/>
      <c r="AR127" s="54"/>
    </row>
    <row r="128" spans="1:44" ht="15.75" customHeight="1" x14ac:dyDescent="0.25">
      <c r="A128" s="46"/>
      <c r="Q128" s="54"/>
      <c r="R128" s="54"/>
      <c r="AR128" s="54"/>
    </row>
    <row r="129" spans="1:44" ht="15.75" customHeight="1" x14ac:dyDescent="0.25">
      <c r="A129" s="46"/>
      <c r="Q129" s="54"/>
      <c r="R129" s="54"/>
      <c r="AR129" s="54"/>
    </row>
    <row r="130" spans="1:44" ht="15.75" customHeight="1" x14ac:dyDescent="0.25">
      <c r="A130" s="46"/>
      <c r="Q130" s="54"/>
      <c r="R130" s="54"/>
      <c r="AR130" s="54"/>
    </row>
    <row r="131" spans="1:44" ht="15.75" customHeight="1" thickBot="1" x14ac:dyDescent="0.3">
      <c r="A131" s="46"/>
      <c r="Q131" s="54"/>
      <c r="R131" s="54"/>
      <c r="S131" s="67" t="s">
        <v>310</v>
      </c>
      <c r="T131" s="67" t="s">
        <v>314</v>
      </c>
      <c r="U131" s="67"/>
      <c r="V131" s="67"/>
      <c r="W131" s="67"/>
      <c r="X131" s="67"/>
      <c r="Y131" s="67"/>
      <c r="Z131" s="67"/>
      <c r="AA131" s="17" t="s">
        <v>4</v>
      </c>
      <c r="AB131" s="17" t="s">
        <v>8</v>
      </c>
      <c r="AC131" s="17" t="s">
        <v>9</v>
      </c>
      <c r="AD131" s="17" t="s">
        <v>10</v>
      </c>
      <c r="AE131" s="414" t="s">
        <v>129</v>
      </c>
      <c r="AF131" s="414"/>
      <c r="AG131" s="17" t="s">
        <v>3</v>
      </c>
      <c r="AH131" s="17" t="s">
        <v>130</v>
      </c>
      <c r="AI131" s="17" t="s">
        <v>5</v>
      </c>
      <c r="AJ131" s="17" t="s">
        <v>7</v>
      </c>
      <c r="AK131" s="17" t="s">
        <v>6</v>
      </c>
      <c r="AL131" s="17" t="s">
        <v>131</v>
      </c>
      <c r="AR131" s="54"/>
    </row>
    <row r="132" spans="1:44" ht="15.75" customHeight="1" thickBot="1" x14ac:dyDescent="0.3">
      <c r="A132" s="46"/>
      <c r="Q132" s="46"/>
      <c r="R132" s="46"/>
      <c r="S132" s="64">
        <v>6.5</v>
      </c>
      <c r="T132" s="41" t="s">
        <v>251</v>
      </c>
      <c r="U132" s="41"/>
      <c r="V132" s="41"/>
      <c r="W132" s="41"/>
      <c r="X132" s="42"/>
      <c r="Y132" s="41"/>
      <c r="Z132" s="43"/>
      <c r="AA132" s="43">
        <v>1</v>
      </c>
      <c r="AB132" s="43">
        <v>0</v>
      </c>
      <c r="AC132" s="43">
        <v>0</v>
      </c>
      <c r="AD132" s="43">
        <v>1</v>
      </c>
      <c r="AE132" s="411">
        <f>(2*AB132+AD132)/(2*AA132)</f>
        <v>0.5</v>
      </c>
      <c r="AF132" s="411"/>
      <c r="AG132" s="43">
        <v>0</v>
      </c>
      <c r="AH132" s="43">
        <v>0</v>
      </c>
      <c r="AI132" s="43">
        <v>3</v>
      </c>
      <c r="AJ132" s="43">
        <v>0</v>
      </c>
      <c r="AK132" s="43">
        <v>0</v>
      </c>
      <c r="AL132" s="85">
        <f>+AI132/AA132</f>
        <v>3</v>
      </c>
      <c r="AR132" s="46"/>
    </row>
    <row r="133" spans="1:44" ht="15.75" customHeight="1" x14ac:dyDescent="0.25">
      <c r="A133" s="46"/>
      <c r="Q133" s="54"/>
      <c r="R133" s="54"/>
      <c r="S133" s="82"/>
      <c r="T133" s="84"/>
      <c r="U133" s="83" t="s">
        <v>27</v>
      </c>
      <c r="V133" s="84"/>
      <c r="W133" s="84"/>
      <c r="X133" s="84"/>
      <c r="Y133" s="83"/>
      <c r="Z133" s="68"/>
      <c r="AA133" s="68">
        <f>SUM(AA132:AA132)</f>
        <v>1</v>
      </c>
      <c r="AB133" s="68">
        <f t="shared" ref="AB133:AD133" si="36">SUM(AB132:AB132)</f>
        <v>0</v>
      </c>
      <c r="AC133" s="68">
        <f t="shared" si="36"/>
        <v>0</v>
      </c>
      <c r="AD133" s="68">
        <f t="shared" si="36"/>
        <v>1</v>
      </c>
      <c r="AE133" s="413">
        <f>(2*AB133+AD133)/(2*AA133)</f>
        <v>0.5</v>
      </c>
      <c r="AF133" s="413"/>
      <c r="AG133" s="68">
        <f>SUM(AG132:AG132)</f>
        <v>0</v>
      </c>
      <c r="AH133" s="68">
        <f>SUM(AH132:AH132)</f>
        <v>0</v>
      </c>
      <c r="AI133" s="68">
        <f>SUM(AI132:AI132)</f>
        <v>3</v>
      </c>
      <c r="AJ133" s="68">
        <f>SUM(AJ132:AJ132)</f>
        <v>0</v>
      </c>
      <c r="AK133" s="68">
        <f>SUM(AK132:AK132)</f>
        <v>0</v>
      </c>
      <c r="AL133" s="85">
        <f>+AI133/AA133</f>
        <v>3</v>
      </c>
      <c r="AR133" s="54"/>
    </row>
    <row r="134" spans="1:44" ht="15.75" customHeight="1" x14ac:dyDescent="0.25">
      <c r="A134" s="46"/>
      <c r="Q134" s="46"/>
      <c r="R134" s="46"/>
      <c r="AR134" s="46"/>
    </row>
    <row r="135" spans="1:44" ht="15.75" customHeight="1" x14ac:dyDescent="0.25">
      <c r="A135" s="46"/>
      <c r="Q135" s="46"/>
      <c r="R135" s="46"/>
      <c r="S135" s="64"/>
      <c r="T135" s="41"/>
      <c r="U135" s="41"/>
      <c r="V135" s="41"/>
      <c r="W135" s="41"/>
      <c r="X135" s="42"/>
      <c r="Y135" s="41"/>
      <c r="Z135" s="43"/>
      <c r="AA135" s="43"/>
      <c r="AB135" s="43"/>
      <c r="AC135" s="43"/>
      <c r="AD135" s="43"/>
      <c r="AE135" s="63"/>
      <c r="AF135" s="43"/>
      <c r="AG135" s="43"/>
      <c r="AH135" s="43"/>
      <c r="AI135" s="43"/>
      <c r="AJ135" s="43"/>
      <c r="AK135" s="43"/>
      <c r="AL135" s="57"/>
      <c r="AR135" s="46"/>
    </row>
    <row r="136" spans="1:44" ht="15.75" customHeight="1" x14ac:dyDescent="0.25">
      <c r="A136" s="46"/>
      <c r="Q136" s="46"/>
      <c r="R136" s="46"/>
      <c r="S136" s="64"/>
      <c r="T136" s="41"/>
      <c r="U136" s="41"/>
      <c r="V136" s="41"/>
      <c r="W136" s="41"/>
      <c r="X136" s="42"/>
      <c r="Y136" s="41"/>
      <c r="Z136" s="43"/>
      <c r="AA136" s="43"/>
      <c r="AB136" s="43"/>
      <c r="AC136" s="43"/>
      <c r="AD136" s="43"/>
      <c r="AE136" s="63"/>
      <c r="AF136" s="43"/>
      <c r="AG136" s="43"/>
      <c r="AH136" s="43"/>
      <c r="AI136" s="43"/>
      <c r="AJ136" s="43"/>
      <c r="AK136" s="43"/>
      <c r="AL136" s="57"/>
      <c r="AR136" s="46"/>
    </row>
    <row r="137" spans="1:44" ht="15.75" customHeight="1" x14ac:dyDescent="0.25">
      <c r="A137" s="46"/>
      <c r="Q137" s="46"/>
      <c r="R137" s="46"/>
      <c r="S137" s="64"/>
      <c r="T137" s="41"/>
      <c r="U137" s="41"/>
      <c r="V137" s="41"/>
      <c r="W137" s="41"/>
      <c r="X137" s="42"/>
      <c r="Y137" s="41"/>
      <c r="Z137" s="43"/>
      <c r="AA137" s="43"/>
      <c r="AB137" s="43"/>
      <c r="AC137" s="43"/>
      <c r="AD137" s="43"/>
      <c r="AE137" s="63"/>
      <c r="AF137" s="43"/>
      <c r="AG137" s="43"/>
      <c r="AH137" s="43"/>
      <c r="AI137" s="43"/>
      <c r="AJ137" s="43"/>
      <c r="AK137" s="43"/>
      <c r="AL137" s="57"/>
      <c r="AR137" s="46"/>
    </row>
    <row r="138" spans="1:44" ht="15.75" customHeight="1" x14ac:dyDescent="0.25">
      <c r="A138" s="46"/>
      <c r="Q138" s="46"/>
      <c r="R138" s="46"/>
      <c r="S138" s="64"/>
      <c r="T138" s="41"/>
      <c r="U138" s="41"/>
      <c r="V138" s="41"/>
      <c r="W138" s="41"/>
      <c r="X138" s="42"/>
      <c r="Y138" s="41"/>
      <c r="Z138" s="43"/>
      <c r="AA138" s="43"/>
      <c r="AB138" s="43"/>
      <c r="AC138" s="43"/>
      <c r="AD138" s="43"/>
      <c r="AE138" s="63"/>
      <c r="AF138" s="43"/>
      <c r="AG138" s="43"/>
      <c r="AH138" s="43"/>
      <c r="AI138" s="43"/>
      <c r="AJ138" s="43"/>
      <c r="AK138" s="43"/>
      <c r="AL138" s="57"/>
      <c r="AR138" s="46"/>
    </row>
    <row r="139" spans="1:44" ht="15.75" customHeight="1" x14ac:dyDescent="0.25">
      <c r="A139" s="46"/>
      <c r="Q139" s="46"/>
      <c r="R139" s="46"/>
      <c r="S139" s="64"/>
      <c r="T139" s="41"/>
      <c r="AA139" s="43"/>
      <c r="AB139" s="43"/>
      <c r="AC139" s="43"/>
      <c r="AD139" s="43"/>
      <c r="AE139" s="63"/>
      <c r="AF139" s="43"/>
      <c r="AG139" s="43"/>
      <c r="AH139" s="43"/>
      <c r="AI139" s="43"/>
      <c r="AJ139" s="43"/>
      <c r="AK139" s="43"/>
      <c r="AL139" s="57"/>
      <c r="AR139" s="46"/>
    </row>
    <row r="140" spans="1:44" ht="15.75" customHeight="1" x14ac:dyDescent="0.25">
      <c r="A140" s="46"/>
      <c r="Q140" s="46"/>
      <c r="R140" s="46"/>
      <c r="S140" s="64"/>
      <c r="T140" s="41"/>
      <c r="U140" s="41"/>
      <c r="V140" s="41"/>
      <c r="W140" s="41"/>
      <c r="X140" s="42"/>
      <c r="Y140" s="41"/>
      <c r="Z140" s="43"/>
      <c r="AA140" s="43"/>
      <c r="AB140" s="43"/>
      <c r="AC140" s="43"/>
      <c r="AD140" s="43"/>
      <c r="AE140" s="63"/>
      <c r="AF140" s="43"/>
      <c r="AG140" s="43"/>
      <c r="AH140" s="43"/>
      <c r="AI140" s="43"/>
      <c r="AJ140" s="43"/>
      <c r="AK140" s="43"/>
      <c r="AL140" s="57"/>
      <c r="AR140" s="46"/>
    </row>
    <row r="141" spans="1:44" ht="15.75" customHeight="1" x14ac:dyDescent="0.25">
      <c r="A141" s="46"/>
      <c r="Q141" s="45"/>
      <c r="R141" s="45"/>
      <c r="AR141" s="45"/>
    </row>
    <row r="142" spans="1:44" ht="15.75" customHeight="1" x14ac:dyDescent="0.25">
      <c r="A142" s="46"/>
      <c r="Q142" s="45"/>
      <c r="R142" s="45"/>
      <c r="AR142" s="45"/>
    </row>
    <row r="143" spans="1:44" ht="15.75" customHeight="1" x14ac:dyDescent="0.25">
      <c r="A143" s="46"/>
      <c r="Q143" s="45"/>
      <c r="R143" s="45"/>
      <c r="AR143" s="45"/>
    </row>
    <row r="144" spans="1:44" ht="15.75" customHeight="1" x14ac:dyDescent="0.25">
      <c r="A144" s="46"/>
      <c r="Q144" s="45"/>
      <c r="R144" s="45"/>
      <c r="AR144" s="45"/>
    </row>
    <row r="145" spans="1:44" ht="15.75" customHeight="1" x14ac:dyDescent="0.25">
      <c r="A145" s="46"/>
      <c r="D145" s="47"/>
      <c r="E145" s="47"/>
      <c r="F145" s="47"/>
      <c r="G145" s="47"/>
      <c r="I145" s="48"/>
      <c r="J145" s="48"/>
      <c r="K145" s="48"/>
      <c r="L145" s="43"/>
      <c r="M145" s="48"/>
      <c r="Q145" s="45"/>
      <c r="R145" s="45"/>
      <c r="AR145" s="45"/>
    </row>
    <row r="146" spans="1:44" ht="15.75" x14ac:dyDescent="0.25">
      <c r="A146" s="46"/>
      <c r="Q146" s="45"/>
      <c r="R146" s="45"/>
      <c r="AR146" s="45"/>
    </row>
    <row r="147" spans="1:44" ht="15" x14ac:dyDescent="0.2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13"/>
    </row>
  </sheetData>
  <mergeCells count="39">
    <mergeCell ref="B1:P1"/>
    <mergeCell ref="G2:M2"/>
    <mergeCell ref="E14:F14"/>
    <mergeCell ref="U68:V68"/>
    <mergeCell ref="AH68:AI68"/>
    <mergeCell ref="AE11:AF11"/>
    <mergeCell ref="X67:Z67"/>
    <mergeCell ref="AE7:AF7"/>
    <mergeCell ref="AE8:AF8"/>
    <mergeCell ref="AE9:AF9"/>
    <mergeCell ref="AE10:AF10"/>
    <mergeCell ref="U72:V72"/>
    <mergeCell ref="Z72:AB72"/>
    <mergeCell ref="U70:V70"/>
    <mergeCell ref="Z70:AB70"/>
    <mergeCell ref="U71:V71"/>
    <mergeCell ref="Z71:AB71"/>
    <mergeCell ref="Z69:AB69"/>
    <mergeCell ref="AE2:AF2"/>
    <mergeCell ref="AE3:AF3"/>
    <mergeCell ref="AE4:AF4"/>
    <mergeCell ref="AE5:AF5"/>
    <mergeCell ref="AE6:AF6"/>
    <mergeCell ref="AK67:AM67"/>
    <mergeCell ref="AE131:AF131"/>
    <mergeCell ref="AE132:AF132"/>
    <mergeCell ref="AE133:AF133"/>
    <mergeCell ref="G76:M76"/>
    <mergeCell ref="AH72:AI72"/>
    <mergeCell ref="AM72:AO72"/>
    <mergeCell ref="B75:P75"/>
    <mergeCell ref="S75:AQ75"/>
    <mergeCell ref="AM69:AO69"/>
    <mergeCell ref="AH70:AI70"/>
    <mergeCell ref="AM70:AO70"/>
    <mergeCell ref="AH71:AI71"/>
    <mergeCell ref="AM71:AO71"/>
    <mergeCell ref="AH69:AI69"/>
    <mergeCell ref="U69:V69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7803-89D3-47E9-A73C-C408671D9467}">
  <dimension ref="A1:AP146"/>
  <sheetViews>
    <sheetView zoomScale="69" zoomScaleNormal="69" zoomScaleSheetLayoutView="78" workbookViewId="0">
      <selection activeCell="AA26" sqref="AA26:AA62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3" width="9.7109375" style="44" customWidth="1"/>
    <col min="14" max="15" width="10.7109375" style="44" customWidth="1"/>
    <col min="16" max="16" width="18.7109375" style="44" customWidth="1"/>
    <col min="17" max="18" width="2.7109375" style="44" customWidth="1"/>
    <col min="19" max="19" width="5.85546875" style="44" customWidth="1"/>
    <col min="20" max="23" width="6" style="44" customWidth="1"/>
    <col min="24" max="24" width="14.7109375" style="44" customWidth="1"/>
    <col min="25" max="31" width="5.85546875" style="44" customWidth="1"/>
    <col min="32" max="35" width="6" style="44" customWidth="1"/>
    <col min="36" max="36" width="14.7109375" style="44" customWidth="1"/>
    <col min="37" max="41" width="5.85546875" style="44" customWidth="1"/>
    <col min="42" max="42" width="2.7109375" style="44" customWidth="1"/>
    <col min="43" max="16384" width="9.140625" style="44"/>
  </cols>
  <sheetData>
    <row r="1" spans="1:42" ht="24" customHeight="1" x14ac:dyDescent="0.3">
      <c r="A1" s="45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5"/>
      <c r="R1" s="45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55"/>
      <c r="AL1" s="46"/>
      <c r="AM1" s="46"/>
      <c r="AN1" s="46"/>
      <c r="AO1" s="46"/>
      <c r="AP1" s="45"/>
    </row>
    <row r="2" spans="1:42" ht="18.600000000000001" customHeight="1" thickBot="1" x14ac:dyDescent="0.35">
      <c r="A2" s="46"/>
      <c r="B2" s="60" t="s">
        <v>146</v>
      </c>
      <c r="C2" s="60">
        <v>3</v>
      </c>
      <c r="D2" s="59"/>
      <c r="E2" s="59"/>
      <c r="F2" s="59"/>
      <c r="G2" s="431" t="s">
        <v>209</v>
      </c>
      <c r="H2" s="431"/>
      <c r="I2" s="431"/>
      <c r="J2" s="431"/>
      <c r="K2" s="431"/>
      <c r="L2" s="431"/>
      <c r="M2" s="431"/>
      <c r="N2" s="59"/>
      <c r="O2" s="59"/>
      <c r="P2" s="59"/>
      <c r="Q2" s="46"/>
      <c r="R2" s="46"/>
      <c r="S2" s="72"/>
      <c r="T2" s="25" t="s">
        <v>1</v>
      </c>
      <c r="U2" s="25"/>
      <c r="V2" s="25"/>
      <c r="W2" s="25"/>
      <c r="X2" s="25" t="s">
        <v>2</v>
      </c>
      <c r="Y2" s="25"/>
      <c r="Z2" s="24" t="s">
        <v>4</v>
      </c>
      <c r="AA2" s="24" t="s">
        <v>8</v>
      </c>
      <c r="AB2" s="24" t="s">
        <v>9</v>
      </c>
      <c r="AC2" s="24" t="s">
        <v>10</v>
      </c>
      <c r="AD2" s="40" t="s">
        <v>129</v>
      </c>
      <c r="AE2" s="24" t="s">
        <v>3</v>
      </c>
      <c r="AF2" s="24" t="s">
        <v>130</v>
      </c>
      <c r="AG2" s="24" t="s">
        <v>5</v>
      </c>
      <c r="AH2" s="24" t="s">
        <v>7</v>
      </c>
      <c r="AI2" s="24" t="s">
        <v>6</v>
      </c>
      <c r="AJ2" s="24" t="s">
        <v>131</v>
      </c>
      <c r="AK2" s="41"/>
      <c r="AL2" s="42"/>
      <c r="AM2" s="42"/>
      <c r="AN2" s="43"/>
      <c r="AO2" s="43"/>
      <c r="AP2" s="45"/>
    </row>
    <row r="3" spans="1:42" ht="18.75" thickBot="1" x14ac:dyDescent="0.3">
      <c r="A3" s="46"/>
      <c r="B3" s="14" t="s">
        <v>151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16" t="str">
        <f>"Week "&amp;TEXT(C2-1,"##")</f>
        <v>Week 2</v>
      </c>
      <c r="Q3" s="46"/>
      <c r="R3" s="46"/>
      <c r="S3" s="94"/>
      <c r="T3" s="41" t="s">
        <v>24</v>
      </c>
      <c r="U3" s="18"/>
      <c r="V3" s="41"/>
      <c r="W3" s="42"/>
      <c r="X3" s="41" t="s">
        <v>25</v>
      </c>
      <c r="Y3" s="43"/>
      <c r="Z3" s="43">
        <v>3</v>
      </c>
      <c r="AA3" s="43">
        <v>2</v>
      </c>
      <c r="AB3" s="43">
        <v>1</v>
      </c>
      <c r="AC3" s="43">
        <v>0</v>
      </c>
      <c r="AD3" s="63">
        <f t="shared" ref="AD3:AD10" si="0">+(AA3*2+AC3)/(2*Z3)</f>
        <v>0.66666666666666663</v>
      </c>
      <c r="AE3" s="43">
        <v>0</v>
      </c>
      <c r="AF3" s="43">
        <v>0</v>
      </c>
      <c r="AG3" s="43">
        <v>5</v>
      </c>
      <c r="AH3" s="43">
        <v>0</v>
      </c>
      <c r="AI3" s="43">
        <v>1</v>
      </c>
      <c r="AJ3" s="77">
        <f t="shared" ref="AJ3:AJ10" si="1">+AG3/Z3</f>
        <v>1.6666666666666667</v>
      </c>
      <c r="AK3" s="18"/>
      <c r="AL3" s="18"/>
      <c r="AO3" s="43"/>
      <c r="AP3" s="45"/>
    </row>
    <row r="4" spans="1:42" ht="18" x14ac:dyDescent="0.25">
      <c r="A4" s="46"/>
      <c r="B4" s="19">
        <v>7</v>
      </c>
      <c r="C4" s="20" t="s">
        <v>86</v>
      </c>
      <c r="D4" s="42"/>
      <c r="E4" s="20"/>
      <c r="F4" s="42"/>
      <c r="G4" s="19">
        <v>2</v>
      </c>
      <c r="H4" s="19">
        <v>0</v>
      </c>
      <c r="I4" s="19">
        <v>1</v>
      </c>
      <c r="J4" s="19">
        <f t="shared" ref="J4:J11" si="2">2*G4+I4</f>
        <v>5</v>
      </c>
      <c r="K4" s="91">
        <f t="shared" ref="K4:K11" si="3">+J4/((G4+H4+I4)*2)</f>
        <v>0.83333333333333337</v>
      </c>
      <c r="L4" s="19">
        <f>+$AL$50</f>
        <v>8</v>
      </c>
      <c r="M4" s="19">
        <v>5</v>
      </c>
      <c r="N4" s="19">
        <f>+$AM$50</f>
        <v>14</v>
      </c>
      <c r="O4" s="19">
        <f>+$AO$50</f>
        <v>4</v>
      </c>
      <c r="P4" s="19">
        <v>2</v>
      </c>
      <c r="Q4" s="51"/>
      <c r="R4" s="46"/>
      <c r="S4" s="94"/>
      <c r="T4" s="41" t="s">
        <v>16</v>
      </c>
      <c r="U4" s="18"/>
      <c r="V4" s="41"/>
      <c r="W4" s="42"/>
      <c r="X4" s="41" t="s">
        <v>17</v>
      </c>
      <c r="Y4" s="43"/>
      <c r="Z4" s="43">
        <v>3</v>
      </c>
      <c r="AA4" s="43">
        <v>2</v>
      </c>
      <c r="AB4" s="43">
        <v>0</v>
      </c>
      <c r="AC4" s="43">
        <v>1</v>
      </c>
      <c r="AD4" s="63">
        <f t="shared" si="0"/>
        <v>0.83333333333333337</v>
      </c>
      <c r="AE4" s="43">
        <v>0</v>
      </c>
      <c r="AF4" s="43">
        <v>0</v>
      </c>
      <c r="AG4" s="43">
        <v>5</v>
      </c>
      <c r="AH4" s="43">
        <v>0</v>
      </c>
      <c r="AI4" s="43">
        <v>0</v>
      </c>
      <c r="AJ4" s="78">
        <f t="shared" si="1"/>
        <v>1.6666666666666667</v>
      </c>
      <c r="AK4" s="18"/>
      <c r="AL4" s="18"/>
      <c r="AO4" s="43"/>
      <c r="AP4" s="45"/>
    </row>
    <row r="5" spans="1:42" ht="18" x14ac:dyDescent="0.25">
      <c r="A5" s="46"/>
      <c r="B5" s="19">
        <v>3</v>
      </c>
      <c r="C5" s="20" t="s">
        <v>53</v>
      </c>
      <c r="D5" s="42"/>
      <c r="E5" s="20"/>
      <c r="F5" s="42"/>
      <c r="G5" s="19">
        <v>2</v>
      </c>
      <c r="H5" s="19">
        <v>1</v>
      </c>
      <c r="I5" s="19">
        <v>0</v>
      </c>
      <c r="J5" s="19">
        <f t="shared" si="2"/>
        <v>4</v>
      </c>
      <c r="K5" s="91">
        <f t="shared" si="3"/>
        <v>0.66666666666666663</v>
      </c>
      <c r="L5" s="19">
        <f>+$Z$50</f>
        <v>11</v>
      </c>
      <c r="M5" s="19">
        <v>5</v>
      </c>
      <c r="N5" s="19">
        <f>+$AA$50</f>
        <v>19</v>
      </c>
      <c r="O5" s="19">
        <f>+$AC$50</f>
        <v>2</v>
      </c>
      <c r="P5" s="19">
        <v>1</v>
      </c>
      <c r="Q5" s="51"/>
      <c r="R5" s="46"/>
      <c r="S5" s="94"/>
      <c r="T5" s="41" t="s">
        <v>18</v>
      </c>
      <c r="U5" s="18"/>
      <c r="V5" s="41"/>
      <c r="W5" s="42"/>
      <c r="X5" s="41" t="s">
        <v>177</v>
      </c>
      <c r="Y5" s="43"/>
      <c r="Z5" s="43">
        <v>3</v>
      </c>
      <c r="AA5" s="43">
        <v>1</v>
      </c>
      <c r="AB5" s="43">
        <v>0</v>
      </c>
      <c r="AC5" s="43">
        <v>2</v>
      </c>
      <c r="AD5" s="63">
        <f t="shared" si="0"/>
        <v>0.66666666666666663</v>
      </c>
      <c r="AE5" s="43">
        <v>0</v>
      </c>
      <c r="AF5" s="43">
        <v>0</v>
      </c>
      <c r="AG5" s="43">
        <v>6</v>
      </c>
      <c r="AH5" s="43">
        <v>0</v>
      </c>
      <c r="AI5" s="43">
        <v>0</v>
      </c>
      <c r="AJ5" s="79">
        <f t="shared" si="1"/>
        <v>2</v>
      </c>
      <c r="AK5" s="18"/>
      <c r="AL5" s="18"/>
      <c r="AO5" s="43"/>
      <c r="AP5" s="45"/>
    </row>
    <row r="6" spans="1:42" ht="18" x14ac:dyDescent="0.25">
      <c r="A6" s="46"/>
      <c r="B6" s="19">
        <v>2</v>
      </c>
      <c r="C6" s="20" t="s">
        <v>172</v>
      </c>
      <c r="D6" s="42"/>
      <c r="E6" s="42"/>
      <c r="F6" s="42"/>
      <c r="G6" s="19">
        <v>1</v>
      </c>
      <c r="H6" s="19">
        <v>0</v>
      </c>
      <c r="I6" s="19">
        <v>2</v>
      </c>
      <c r="J6" s="19">
        <f t="shared" si="2"/>
        <v>4</v>
      </c>
      <c r="K6" s="91">
        <f t="shared" si="3"/>
        <v>0.66666666666666663</v>
      </c>
      <c r="L6" s="19">
        <f>+$Z$38</f>
        <v>9</v>
      </c>
      <c r="M6" s="19">
        <v>6</v>
      </c>
      <c r="N6" s="19">
        <f>+$AA$38</f>
        <v>15</v>
      </c>
      <c r="O6" s="19">
        <f>+$AC$38</f>
        <v>0</v>
      </c>
      <c r="P6" s="19">
        <v>2</v>
      </c>
      <c r="Q6" s="51"/>
      <c r="R6" s="46"/>
      <c r="S6" s="94"/>
      <c r="T6" s="41" t="s">
        <v>22</v>
      </c>
      <c r="U6" s="18"/>
      <c r="V6" s="41"/>
      <c r="W6" s="42"/>
      <c r="X6" s="41" t="s">
        <v>15</v>
      </c>
      <c r="Y6" s="43"/>
      <c r="Z6" s="43">
        <v>2</v>
      </c>
      <c r="AA6" s="43">
        <v>0</v>
      </c>
      <c r="AB6" s="43">
        <v>1</v>
      </c>
      <c r="AC6" s="43">
        <v>1</v>
      </c>
      <c r="AD6" s="63">
        <f t="shared" si="0"/>
        <v>0.25</v>
      </c>
      <c r="AE6" s="43">
        <v>0</v>
      </c>
      <c r="AF6" s="43">
        <v>0</v>
      </c>
      <c r="AG6" s="43">
        <v>5</v>
      </c>
      <c r="AH6" s="43">
        <v>0</v>
      </c>
      <c r="AI6" s="43">
        <v>0</v>
      </c>
      <c r="AJ6" s="78">
        <f t="shared" si="1"/>
        <v>2.5</v>
      </c>
      <c r="AK6" s="18"/>
      <c r="AL6" s="18"/>
      <c r="AO6" s="43"/>
      <c r="AP6" s="45"/>
    </row>
    <row r="7" spans="1:42" ht="18" x14ac:dyDescent="0.25">
      <c r="A7" s="46"/>
      <c r="B7" s="19">
        <v>5</v>
      </c>
      <c r="C7" s="20" t="s">
        <v>173</v>
      </c>
      <c r="D7" s="42"/>
      <c r="E7" s="20"/>
      <c r="F7" s="42"/>
      <c r="G7" s="19">
        <v>1</v>
      </c>
      <c r="H7" s="19">
        <v>1</v>
      </c>
      <c r="I7" s="19">
        <v>1</v>
      </c>
      <c r="J7" s="19">
        <f t="shared" si="2"/>
        <v>3</v>
      </c>
      <c r="K7" s="91">
        <f t="shared" si="3"/>
        <v>0.5</v>
      </c>
      <c r="L7" s="19">
        <f>+$AL$26</f>
        <v>10</v>
      </c>
      <c r="M7" s="19">
        <v>8</v>
      </c>
      <c r="N7" s="19">
        <f>+$AM$26</f>
        <v>18</v>
      </c>
      <c r="O7" s="19">
        <f>+$AO$26</f>
        <v>0</v>
      </c>
      <c r="P7" s="19">
        <v>2</v>
      </c>
      <c r="Q7" s="51"/>
      <c r="R7" s="46"/>
      <c r="S7" s="94"/>
      <c r="T7" s="41" t="s">
        <v>180</v>
      </c>
      <c r="U7" s="18"/>
      <c r="V7" s="41"/>
      <c r="W7" s="42"/>
      <c r="X7" s="41" t="s">
        <v>173</v>
      </c>
      <c r="Y7" s="43"/>
      <c r="Z7" s="43">
        <v>3</v>
      </c>
      <c r="AA7" s="43">
        <v>1</v>
      </c>
      <c r="AB7" s="43">
        <v>1</v>
      </c>
      <c r="AC7" s="43">
        <v>1</v>
      </c>
      <c r="AD7" s="63">
        <f t="shared" si="0"/>
        <v>0.5</v>
      </c>
      <c r="AE7" s="43">
        <v>0</v>
      </c>
      <c r="AF7" s="43">
        <v>1</v>
      </c>
      <c r="AG7" s="43">
        <v>8</v>
      </c>
      <c r="AH7" s="43">
        <v>0</v>
      </c>
      <c r="AI7" s="43">
        <v>0</v>
      </c>
      <c r="AJ7" s="78">
        <f t="shared" si="1"/>
        <v>2.6666666666666665</v>
      </c>
      <c r="AK7" s="18"/>
      <c r="AL7" s="18"/>
      <c r="AO7" s="43"/>
      <c r="AP7" s="45"/>
    </row>
    <row r="8" spans="1:42" ht="18" x14ac:dyDescent="0.25">
      <c r="A8" s="46"/>
      <c r="B8" s="19">
        <v>8</v>
      </c>
      <c r="C8" s="20" t="s">
        <v>23</v>
      </c>
      <c r="D8" s="42"/>
      <c r="E8" s="42"/>
      <c r="F8" s="42"/>
      <c r="G8" s="19">
        <v>1</v>
      </c>
      <c r="H8" s="19">
        <v>1</v>
      </c>
      <c r="I8" s="19">
        <v>1</v>
      </c>
      <c r="J8" s="19">
        <f t="shared" si="2"/>
        <v>3</v>
      </c>
      <c r="K8" s="91">
        <f t="shared" si="3"/>
        <v>0.5</v>
      </c>
      <c r="L8" s="19">
        <f>+$AL$62</f>
        <v>8</v>
      </c>
      <c r="M8" s="19">
        <v>10</v>
      </c>
      <c r="N8" s="19">
        <f>+$AM$62</f>
        <v>10</v>
      </c>
      <c r="O8" s="19">
        <f>+$AO$62</f>
        <v>2</v>
      </c>
      <c r="P8" s="19">
        <v>5</v>
      </c>
      <c r="Q8" s="51"/>
      <c r="R8" s="46"/>
      <c r="S8" s="94"/>
      <c r="T8" s="41" t="s">
        <v>126</v>
      </c>
      <c r="U8" s="18"/>
      <c r="V8" s="41"/>
      <c r="W8" s="42"/>
      <c r="X8" s="41" t="s">
        <v>21</v>
      </c>
      <c r="Y8" s="43"/>
      <c r="Z8" s="43">
        <v>3</v>
      </c>
      <c r="AA8" s="43">
        <v>1</v>
      </c>
      <c r="AB8" s="43">
        <v>2</v>
      </c>
      <c r="AC8" s="43">
        <v>0</v>
      </c>
      <c r="AD8" s="63">
        <f t="shared" si="0"/>
        <v>0.33333333333333331</v>
      </c>
      <c r="AE8" s="43">
        <v>0</v>
      </c>
      <c r="AF8" s="43">
        <v>0</v>
      </c>
      <c r="AG8" s="43">
        <v>9</v>
      </c>
      <c r="AH8" s="43">
        <v>0</v>
      </c>
      <c r="AI8" s="43">
        <v>0</v>
      </c>
      <c r="AJ8" s="78">
        <f t="shared" si="1"/>
        <v>3</v>
      </c>
      <c r="AK8" s="18"/>
      <c r="AL8" s="18"/>
      <c r="AO8" s="43"/>
      <c r="AP8" s="45"/>
    </row>
    <row r="9" spans="1:42" ht="18" x14ac:dyDescent="0.25">
      <c r="A9" s="46"/>
      <c r="B9" s="19">
        <v>4</v>
      </c>
      <c r="C9" s="20" t="s">
        <v>21</v>
      </c>
      <c r="D9" s="42"/>
      <c r="E9" s="20"/>
      <c r="F9" s="42"/>
      <c r="G9" s="19">
        <v>1</v>
      </c>
      <c r="H9" s="19">
        <v>2</v>
      </c>
      <c r="I9" s="19">
        <v>0</v>
      </c>
      <c r="J9" s="19">
        <f t="shared" si="2"/>
        <v>2</v>
      </c>
      <c r="K9" s="91">
        <f t="shared" si="3"/>
        <v>0.33333333333333331</v>
      </c>
      <c r="L9" s="19">
        <f>+$Z$62</f>
        <v>3</v>
      </c>
      <c r="M9" s="19">
        <v>9</v>
      </c>
      <c r="N9" s="19">
        <f>+$AA$62</f>
        <v>4</v>
      </c>
      <c r="O9" s="19">
        <f>+$AC$62</f>
        <v>2</v>
      </c>
      <c r="P9" s="19">
        <v>8</v>
      </c>
      <c r="Q9" s="51"/>
      <c r="R9" s="46"/>
      <c r="S9" s="94"/>
      <c r="T9" s="41" t="s">
        <v>149</v>
      </c>
      <c r="U9" s="18"/>
      <c r="V9" s="41"/>
      <c r="W9" s="42"/>
      <c r="X9" s="41" t="s">
        <v>23</v>
      </c>
      <c r="Y9" s="43"/>
      <c r="Z9" s="43">
        <v>3</v>
      </c>
      <c r="AA9" s="43">
        <v>1</v>
      </c>
      <c r="AB9" s="43">
        <v>1</v>
      </c>
      <c r="AC9" s="43">
        <v>1</v>
      </c>
      <c r="AD9" s="63">
        <f t="shared" si="0"/>
        <v>0.5</v>
      </c>
      <c r="AE9" s="43">
        <v>0</v>
      </c>
      <c r="AF9" s="43">
        <v>0</v>
      </c>
      <c r="AG9" s="43">
        <v>10</v>
      </c>
      <c r="AH9" s="43">
        <v>0</v>
      </c>
      <c r="AI9" s="43">
        <v>0</v>
      </c>
      <c r="AJ9" s="79">
        <f t="shared" si="1"/>
        <v>3.3333333333333335</v>
      </c>
      <c r="AK9" s="18"/>
      <c r="AL9" s="18"/>
      <c r="AO9" s="43"/>
      <c r="AP9" s="45"/>
    </row>
    <row r="10" spans="1:42" ht="18" x14ac:dyDescent="0.25">
      <c r="A10" s="51"/>
      <c r="B10" s="19">
        <v>6</v>
      </c>
      <c r="C10" s="20" t="s">
        <v>15</v>
      </c>
      <c r="D10" s="42"/>
      <c r="E10" s="20"/>
      <c r="F10" s="42"/>
      <c r="G10" s="19">
        <v>0</v>
      </c>
      <c r="H10" s="19">
        <v>1</v>
      </c>
      <c r="I10" s="19">
        <v>2</v>
      </c>
      <c r="J10" s="19">
        <f t="shared" si="2"/>
        <v>2</v>
      </c>
      <c r="K10" s="91">
        <f t="shared" si="3"/>
        <v>0.33333333333333331</v>
      </c>
      <c r="L10" s="19">
        <f>+$AL$38</f>
        <v>7</v>
      </c>
      <c r="M10" s="19">
        <v>8</v>
      </c>
      <c r="N10" s="19">
        <f>+$AM$38</f>
        <v>10</v>
      </c>
      <c r="O10" s="19">
        <f>+$AO$38</f>
        <v>4</v>
      </c>
      <c r="P10" s="19">
        <v>5</v>
      </c>
      <c r="Q10" s="51"/>
      <c r="R10" s="51"/>
      <c r="S10" s="94"/>
      <c r="T10" s="41" t="s">
        <v>127</v>
      </c>
      <c r="U10" s="18"/>
      <c r="V10" s="41"/>
      <c r="W10" s="42"/>
      <c r="X10" s="41" t="s">
        <v>19</v>
      </c>
      <c r="Y10" s="43"/>
      <c r="Z10" s="43">
        <v>3</v>
      </c>
      <c r="AA10" s="43">
        <v>0</v>
      </c>
      <c r="AB10" s="43">
        <v>2</v>
      </c>
      <c r="AC10" s="43">
        <v>1</v>
      </c>
      <c r="AD10" s="63">
        <f t="shared" si="0"/>
        <v>0.16666666666666666</v>
      </c>
      <c r="AE10" s="43">
        <v>0</v>
      </c>
      <c r="AF10" s="43">
        <v>1</v>
      </c>
      <c r="AG10" s="43">
        <v>11</v>
      </c>
      <c r="AH10" s="43">
        <v>0</v>
      </c>
      <c r="AI10" s="43">
        <v>0</v>
      </c>
      <c r="AJ10" s="79">
        <f t="shared" si="1"/>
        <v>3.6666666666666665</v>
      </c>
      <c r="AK10" s="18"/>
      <c r="AL10" s="18"/>
      <c r="AO10" s="43"/>
      <c r="AP10" s="45"/>
    </row>
    <row r="11" spans="1:42" ht="18.75" thickBot="1" x14ac:dyDescent="0.3">
      <c r="A11" s="51"/>
      <c r="B11" s="19">
        <v>1</v>
      </c>
      <c r="C11" s="20" t="s">
        <v>51</v>
      </c>
      <c r="D11" s="42"/>
      <c r="E11" s="42"/>
      <c r="F11" s="42"/>
      <c r="G11" s="19">
        <v>0</v>
      </c>
      <c r="H11" s="19">
        <v>2</v>
      </c>
      <c r="I11" s="19">
        <v>1</v>
      </c>
      <c r="J11" s="19">
        <f t="shared" si="2"/>
        <v>1</v>
      </c>
      <c r="K11" s="91">
        <f t="shared" si="3"/>
        <v>0.16666666666666666</v>
      </c>
      <c r="L11" s="19">
        <f>+$Z$26</f>
        <v>6</v>
      </c>
      <c r="M11" s="19">
        <v>11</v>
      </c>
      <c r="N11" s="19">
        <f>+$AA$26</f>
        <v>5</v>
      </c>
      <c r="O11" s="19">
        <f>+$AC$26</f>
        <v>0</v>
      </c>
      <c r="P11" s="19">
        <v>5</v>
      </c>
      <c r="Q11" s="51"/>
      <c r="R11" s="51"/>
      <c r="S11" s="72"/>
      <c r="T11" s="41" t="s">
        <v>26</v>
      </c>
      <c r="V11" s="41"/>
      <c r="W11" s="42"/>
      <c r="X11" s="41"/>
      <c r="Y11" s="43"/>
      <c r="Z11" s="43">
        <f t="shared" ref="Z11:AJ11" si="4">+Z133</f>
        <v>1</v>
      </c>
      <c r="AA11" s="43">
        <f t="shared" si="4"/>
        <v>0</v>
      </c>
      <c r="AB11" s="43">
        <f t="shared" si="4"/>
        <v>0</v>
      </c>
      <c r="AC11" s="43">
        <f t="shared" si="4"/>
        <v>1</v>
      </c>
      <c r="AD11" s="63">
        <f t="shared" si="4"/>
        <v>0.5</v>
      </c>
      <c r="AE11" s="43">
        <f t="shared" si="4"/>
        <v>0</v>
      </c>
      <c r="AF11" s="43">
        <f t="shared" si="4"/>
        <v>0</v>
      </c>
      <c r="AG11" s="43">
        <f t="shared" si="4"/>
        <v>3</v>
      </c>
      <c r="AH11" s="43">
        <f t="shared" si="4"/>
        <v>0</v>
      </c>
      <c r="AI11" s="43">
        <f t="shared" si="4"/>
        <v>0</v>
      </c>
      <c r="AJ11" s="57">
        <f t="shared" si="4"/>
        <v>3</v>
      </c>
      <c r="AK11" s="41"/>
      <c r="AL11" s="42"/>
      <c r="AO11" s="42"/>
      <c r="AP11" s="45"/>
    </row>
    <row r="12" spans="1:42" ht="18" x14ac:dyDescent="0.25">
      <c r="A12" s="51"/>
      <c r="B12" s="21"/>
      <c r="C12" s="21"/>
      <c r="D12" s="21"/>
      <c r="E12" s="22"/>
      <c r="F12" s="21"/>
      <c r="G12" s="23">
        <f>SUM(G4:G11)</f>
        <v>8</v>
      </c>
      <c r="H12" s="23">
        <f>SUM(H4:H11)</f>
        <v>8</v>
      </c>
      <c r="I12" s="23">
        <f>SUM(I4:I11)</f>
        <v>8</v>
      </c>
      <c r="J12" s="23"/>
      <c r="K12" s="23"/>
      <c r="L12" s="23">
        <f>SUM(L4:L11)</f>
        <v>62</v>
      </c>
      <c r="M12" s="23">
        <f>SUM(M4:M11)</f>
        <v>62</v>
      </c>
      <c r="N12" s="23">
        <f>SUM(N4:N11)</f>
        <v>95</v>
      </c>
      <c r="O12" s="23">
        <f>SUM(O4:O11)</f>
        <v>14</v>
      </c>
      <c r="P12" s="23"/>
      <c r="Q12" s="51"/>
      <c r="R12" s="51"/>
      <c r="S12" s="72"/>
      <c r="T12" s="84"/>
      <c r="U12" s="83" t="s">
        <v>27</v>
      </c>
      <c r="V12" s="84"/>
      <c r="W12" s="84"/>
      <c r="X12" s="83"/>
      <c r="Y12" s="68"/>
      <c r="Z12" s="68">
        <f t="shared" ref="Z12:AI12" si="5">SUM(Z3:Z11)</f>
        <v>24</v>
      </c>
      <c r="AA12" s="68">
        <f t="shared" si="5"/>
        <v>8</v>
      </c>
      <c r="AB12" s="68">
        <f t="shared" si="5"/>
        <v>8</v>
      </c>
      <c r="AC12" s="68">
        <f t="shared" si="5"/>
        <v>8</v>
      </c>
      <c r="AD12" s="68"/>
      <c r="AE12" s="68">
        <f t="shared" si="5"/>
        <v>0</v>
      </c>
      <c r="AF12" s="68">
        <f t="shared" si="5"/>
        <v>2</v>
      </c>
      <c r="AG12" s="68">
        <f t="shared" si="5"/>
        <v>62</v>
      </c>
      <c r="AH12" s="68">
        <f t="shared" si="5"/>
        <v>0</v>
      </c>
      <c r="AI12" s="68">
        <f t="shared" si="5"/>
        <v>1</v>
      </c>
      <c r="AJ12" s="85">
        <f>+AG12/Z12</f>
        <v>2.5833333333333335</v>
      </c>
      <c r="AK12" s="18"/>
      <c r="AL12" s="18"/>
      <c r="AO12" s="18"/>
      <c r="AP12" s="45"/>
    </row>
    <row r="13" spans="1:42" ht="15.75" x14ac:dyDescent="0.25">
      <c r="A13" s="54"/>
      <c r="B13" s="1"/>
      <c r="C13" s="1"/>
      <c r="D13" s="1"/>
      <c r="P13" s="1"/>
      <c r="Q13" s="54"/>
      <c r="R13" s="54"/>
      <c r="AP13" s="45"/>
    </row>
    <row r="14" spans="1:42" ht="15.95" customHeight="1" thickBot="1" x14ac:dyDescent="0.3">
      <c r="A14" s="54"/>
      <c r="B14" s="62" t="str">
        <f>"Summary for Week "&amp;TEXT(C2,"##")&amp;":"</f>
        <v>Summary for Week 3:</v>
      </c>
      <c r="C14" s="2"/>
      <c r="D14" s="2"/>
      <c r="E14" s="424">
        <v>44102</v>
      </c>
      <c r="F14" s="424"/>
      <c r="G14" s="8" t="s">
        <v>128</v>
      </c>
      <c r="H14" s="8" t="s">
        <v>33</v>
      </c>
      <c r="I14" s="8" t="s">
        <v>170</v>
      </c>
      <c r="J14" s="3"/>
      <c r="K14" s="3"/>
      <c r="L14" s="8" t="s">
        <v>169</v>
      </c>
      <c r="M14" s="3"/>
      <c r="N14" s="3"/>
      <c r="O14" s="3"/>
      <c r="P14" s="3"/>
      <c r="Q14" s="54"/>
      <c r="R14" s="54"/>
      <c r="S14" s="52" t="s">
        <v>28</v>
      </c>
      <c r="T14" s="52"/>
      <c r="U14" s="52"/>
      <c r="V14" s="52"/>
      <c r="W14" s="52"/>
      <c r="X14" s="55" t="s">
        <v>29</v>
      </c>
      <c r="Y14" s="46" t="s">
        <v>4</v>
      </c>
      <c r="Z14" s="46" t="s">
        <v>30</v>
      </c>
      <c r="AA14" s="46" t="s">
        <v>31</v>
      </c>
      <c r="AB14" s="46" t="s">
        <v>32</v>
      </c>
      <c r="AC14" s="46" t="s">
        <v>3</v>
      </c>
      <c r="AD14" s="27"/>
      <c r="AE14" s="52" t="s">
        <v>28</v>
      </c>
      <c r="AF14" s="52"/>
      <c r="AG14" s="52"/>
      <c r="AH14" s="52"/>
      <c r="AI14" s="52"/>
      <c r="AJ14" s="55" t="s">
        <v>2</v>
      </c>
      <c r="AK14" s="46" t="s">
        <v>4</v>
      </c>
      <c r="AL14" s="46" t="s">
        <v>30</v>
      </c>
      <c r="AM14" s="46" t="s">
        <v>31</v>
      </c>
      <c r="AN14" s="46" t="s">
        <v>32</v>
      </c>
      <c r="AO14" s="46" t="s">
        <v>3</v>
      </c>
      <c r="AP14" s="45"/>
    </row>
    <row r="15" spans="1:42" ht="15.95" customHeight="1" x14ac:dyDescent="0.25">
      <c r="A15" s="54"/>
      <c r="B15" s="50" t="s">
        <v>56</v>
      </c>
      <c r="C15" s="20" t="s">
        <v>185</v>
      </c>
      <c r="D15" s="42"/>
      <c r="E15" s="41"/>
      <c r="F15" s="41"/>
      <c r="G15" s="19">
        <v>1</v>
      </c>
      <c r="H15" s="43">
        <v>1</v>
      </c>
      <c r="I15" s="41" t="s">
        <v>158</v>
      </c>
      <c r="J15" s="41"/>
      <c r="K15" s="41"/>
      <c r="L15" s="41" t="s">
        <v>253</v>
      </c>
      <c r="M15" s="41"/>
      <c r="N15" s="41"/>
      <c r="O15" s="41"/>
      <c r="P15" s="41"/>
      <c r="Q15" s="54"/>
      <c r="R15" s="54"/>
      <c r="S15" s="28" t="s">
        <v>51</v>
      </c>
      <c r="T15" s="28"/>
      <c r="U15" s="28"/>
      <c r="V15" s="28"/>
      <c r="W15" s="29"/>
      <c r="X15" s="30" t="s">
        <v>52</v>
      </c>
      <c r="Y15" s="31">
        <v>3</v>
      </c>
      <c r="Z15" s="31">
        <v>2</v>
      </c>
      <c r="AA15" s="31">
        <v>0</v>
      </c>
      <c r="AB15" s="68">
        <f t="shared" ref="AB15" si="6">+Z15+AA15</f>
        <v>2</v>
      </c>
      <c r="AC15" s="31">
        <v>0</v>
      </c>
      <c r="AD15" s="27"/>
      <c r="AE15" s="28" t="s">
        <v>173</v>
      </c>
      <c r="AF15" s="28"/>
      <c r="AG15" s="28"/>
      <c r="AH15" s="28"/>
      <c r="AI15" s="29"/>
      <c r="AJ15" s="30" t="s">
        <v>178</v>
      </c>
      <c r="AK15" s="31">
        <v>2</v>
      </c>
      <c r="AL15" s="31">
        <v>1</v>
      </c>
      <c r="AM15" s="31">
        <v>0</v>
      </c>
      <c r="AN15" s="68">
        <f t="shared" ref="AN15" si="7">+AL15+AM15</f>
        <v>1</v>
      </c>
      <c r="AO15" s="31">
        <v>0</v>
      </c>
      <c r="AP15" s="45"/>
    </row>
    <row r="16" spans="1:42" ht="15.95" customHeight="1" x14ac:dyDescent="0.25">
      <c r="A16" s="54"/>
      <c r="B16" s="43" t="s">
        <v>36</v>
      </c>
      <c r="C16" s="41" t="s">
        <v>190</v>
      </c>
      <c r="D16" s="18"/>
      <c r="E16" s="41"/>
      <c r="F16" s="41"/>
      <c r="G16" s="19"/>
      <c r="H16" s="43"/>
      <c r="I16" s="41"/>
      <c r="J16" s="41"/>
      <c r="K16" s="41"/>
      <c r="L16" s="41"/>
      <c r="M16" s="41"/>
      <c r="N16" s="41"/>
      <c r="O16" s="41"/>
      <c r="P16" s="41"/>
      <c r="Q16" s="54"/>
      <c r="R16" s="54"/>
      <c r="S16" s="43">
        <v>4</v>
      </c>
      <c r="T16" s="41" t="s">
        <v>117</v>
      </c>
      <c r="U16" s="41"/>
      <c r="V16" s="41"/>
      <c r="W16" s="64"/>
      <c r="X16" s="47" t="s">
        <v>19</v>
      </c>
      <c r="Y16" s="93">
        <v>3</v>
      </c>
      <c r="Z16" s="93">
        <v>2</v>
      </c>
      <c r="AA16" s="93">
        <v>1</v>
      </c>
      <c r="AB16" s="58">
        <f t="shared" ref="AB16:AB25" si="8">+Z16+AA16</f>
        <v>3</v>
      </c>
      <c r="AC16" s="93">
        <v>0</v>
      </c>
      <c r="AD16" s="27"/>
      <c r="AE16" s="48">
        <v>4</v>
      </c>
      <c r="AF16" s="47" t="s">
        <v>37</v>
      </c>
      <c r="AG16" s="47"/>
      <c r="AH16" s="47"/>
      <c r="AI16" s="64"/>
      <c r="AJ16" s="32" t="s">
        <v>179</v>
      </c>
      <c r="AK16" s="93">
        <v>3</v>
      </c>
      <c r="AL16" s="93">
        <v>2</v>
      </c>
      <c r="AM16" s="93">
        <v>3</v>
      </c>
      <c r="AN16" s="58">
        <f t="shared" ref="AN16:AN25" si="9">+AL16+AM16</f>
        <v>5</v>
      </c>
      <c r="AO16" s="93">
        <v>0</v>
      </c>
      <c r="AP16" s="45"/>
    </row>
    <row r="17" spans="1:42" ht="15.95" customHeight="1" x14ac:dyDescent="0.25">
      <c r="A17" s="54"/>
      <c r="B17" s="18"/>
      <c r="C17" s="18"/>
      <c r="D17" s="18"/>
      <c r="E17" s="18"/>
      <c r="F17" s="18"/>
      <c r="G17" s="18"/>
      <c r="H17" s="43"/>
      <c r="I17" s="41"/>
      <c r="J17" s="41"/>
      <c r="K17" s="41"/>
      <c r="L17" s="41"/>
      <c r="M17" s="41"/>
      <c r="N17" s="41"/>
      <c r="O17" s="41"/>
      <c r="P17" s="41"/>
      <c r="Q17" s="54"/>
      <c r="R17" s="54"/>
      <c r="S17" s="43">
        <v>13</v>
      </c>
      <c r="T17" s="41" t="s">
        <v>72</v>
      </c>
      <c r="U17" s="41"/>
      <c r="V17" s="41"/>
      <c r="W17" s="64"/>
      <c r="X17" s="47" t="s">
        <v>19</v>
      </c>
      <c r="Y17" s="93">
        <v>3</v>
      </c>
      <c r="Z17" s="93">
        <v>1</v>
      </c>
      <c r="AA17" s="93">
        <v>1</v>
      </c>
      <c r="AB17" s="58">
        <f t="shared" si="8"/>
        <v>2</v>
      </c>
      <c r="AC17" s="93">
        <v>0</v>
      </c>
      <c r="AD17" s="27"/>
      <c r="AE17" s="48">
        <v>3</v>
      </c>
      <c r="AF17" s="47" t="s">
        <v>134</v>
      </c>
      <c r="AG17" s="47"/>
      <c r="AH17" s="47"/>
      <c r="AI17" s="64"/>
      <c r="AJ17" s="32" t="s">
        <v>179</v>
      </c>
      <c r="AK17" s="93">
        <v>3</v>
      </c>
      <c r="AL17" s="93">
        <v>2</v>
      </c>
      <c r="AM17" s="93">
        <v>3</v>
      </c>
      <c r="AN17" s="58">
        <f t="shared" si="9"/>
        <v>5</v>
      </c>
      <c r="AO17" s="93">
        <v>0</v>
      </c>
      <c r="AP17" s="45"/>
    </row>
    <row r="18" spans="1:42" ht="15.95" customHeight="1" x14ac:dyDescent="0.25">
      <c r="A18" s="54"/>
      <c r="B18" s="43" t="s">
        <v>60</v>
      </c>
      <c r="C18" s="20" t="s">
        <v>184</v>
      </c>
      <c r="D18" s="18"/>
      <c r="E18" s="41"/>
      <c r="F18" s="41"/>
      <c r="G18" s="19">
        <v>2</v>
      </c>
      <c r="H18" s="43">
        <v>1</v>
      </c>
      <c r="I18" s="41" t="s">
        <v>55</v>
      </c>
      <c r="J18" s="18"/>
      <c r="K18" s="18"/>
      <c r="L18" s="41"/>
      <c r="M18" s="41" t="s">
        <v>254</v>
      </c>
      <c r="N18" s="41"/>
      <c r="O18" s="18"/>
      <c r="P18" s="41"/>
      <c r="Q18" s="54"/>
      <c r="R18" s="54"/>
      <c r="S18" s="43">
        <v>11</v>
      </c>
      <c r="T18" s="41" t="s">
        <v>99</v>
      </c>
      <c r="U18" s="41"/>
      <c r="V18" s="41"/>
      <c r="W18" s="64"/>
      <c r="X18" s="47" t="s">
        <v>19</v>
      </c>
      <c r="Y18" s="93">
        <v>3</v>
      </c>
      <c r="Z18" s="93">
        <v>1</v>
      </c>
      <c r="AA18" s="93">
        <v>1</v>
      </c>
      <c r="AB18" s="58">
        <f t="shared" si="8"/>
        <v>2</v>
      </c>
      <c r="AC18" s="93">
        <v>0</v>
      </c>
      <c r="AD18" s="27"/>
      <c r="AE18" s="48">
        <v>10</v>
      </c>
      <c r="AF18" s="47" t="s">
        <v>57</v>
      </c>
      <c r="AG18" s="47"/>
      <c r="AH18" s="47"/>
      <c r="AI18" s="64"/>
      <c r="AJ18" s="32" t="s">
        <v>179</v>
      </c>
      <c r="AK18" s="93">
        <v>3</v>
      </c>
      <c r="AL18" s="93">
        <v>1</v>
      </c>
      <c r="AM18" s="93">
        <v>3</v>
      </c>
      <c r="AN18" s="58">
        <f t="shared" si="9"/>
        <v>4</v>
      </c>
      <c r="AO18" s="93">
        <v>0</v>
      </c>
      <c r="AP18" s="45"/>
    </row>
    <row r="19" spans="1:42" ht="15.95" customHeight="1" x14ac:dyDescent="0.25">
      <c r="A19" s="54"/>
      <c r="B19" s="43" t="s">
        <v>36</v>
      </c>
      <c r="C19" s="41" t="s">
        <v>190</v>
      </c>
      <c r="D19" s="41"/>
      <c r="E19" s="41"/>
      <c r="F19" s="41"/>
      <c r="G19" s="19"/>
      <c r="H19" s="43">
        <v>2</v>
      </c>
      <c r="I19" s="41" t="s">
        <v>55</v>
      </c>
      <c r="J19" s="18"/>
      <c r="K19" s="18"/>
      <c r="L19" s="41" t="s">
        <v>255</v>
      </c>
      <c r="M19" s="41"/>
      <c r="N19" s="41"/>
      <c r="P19" s="41"/>
      <c r="Q19" s="54"/>
      <c r="R19" s="54"/>
      <c r="S19" s="43">
        <v>10</v>
      </c>
      <c r="T19" s="41" t="s">
        <v>47</v>
      </c>
      <c r="U19" s="41"/>
      <c r="V19" s="41"/>
      <c r="W19" s="64"/>
      <c r="X19" s="47" t="s">
        <v>19</v>
      </c>
      <c r="Y19" s="93">
        <v>2</v>
      </c>
      <c r="Z19" s="93">
        <v>0</v>
      </c>
      <c r="AA19" s="93">
        <v>1</v>
      </c>
      <c r="AB19" s="58">
        <f t="shared" si="8"/>
        <v>1</v>
      </c>
      <c r="AC19" s="93">
        <v>0</v>
      </c>
      <c r="AD19" s="27"/>
      <c r="AE19" s="48">
        <v>12</v>
      </c>
      <c r="AF19" s="47" t="s">
        <v>49</v>
      </c>
      <c r="AG19" s="47"/>
      <c r="AH19" s="47"/>
      <c r="AI19" s="64"/>
      <c r="AJ19" s="32" t="s">
        <v>179</v>
      </c>
      <c r="AK19" s="93">
        <v>3</v>
      </c>
      <c r="AL19" s="93">
        <v>1</v>
      </c>
      <c r="AM19" s="93">
        <v>3</v>
      </c>
      <c r="AN19" s="58">
        <f t="shared" si="9"/>
        <v>4</v>
      </c>
      <c r="AO19" s="93">
        <v>0</v>
      </c>
      <c r="AP19" s="45"/>
    </row>
    <row r="20" spans="1:42" ht="15.95" customHeight="1" x14ac:dyDescent="0.25">
      <c r="A20" s="54"/>
      <c r="B20" s="6"/>
      <c r="C20" s="4"/>
      <c r="D20" s="4"/>
      <c r="E20" s="4"/>
      <c r="F20" s="4"/>
      <c r="G20" s="4"/>
      <c r="H20" s="4"/>
      <c r="I20" s="4"/>
      <c r="J20" s="7"/>
      <c r="K20" s="7"/>
      <c r="L20" s="7"/>
      <c r="M20" s="7"/>
      <c r="N20" s="7"/>
      <c r="O20" s="7"/>
      <c r="P20" s="7"/>
      <c r="Q20" s="54"/>
      <c r="R20" s="54"/>
      <c r="S20" s="43">
        <v>3</v>
      </c>
      <c r="T20" s="41" t="s">
        <v>66</v>
      </c>
      <c r="U20" s="41"/>
      <c r="V20" s="41"/>
      <c r="W20" s="64"/>
      <c r="X20" s="47" t="s">
        <v>19</v>
      </c>
      <c r="Y20" s="93">
        <v>3</v>
      </c>
      <c r="Z20" s="93">
        <v>0</v>
      </c>
      <c r="AA20" s="93">
        <v>0</v>
      </c>
      <c r="AB20" s="58">
        <f t="shared" si="8"/>
        <v>0</v>
      </c>
      <c r="AC20" s="93">
        <v>0</v>
      </c>
      <c r="AD20" s="27"/>
      <c r="AE20" s="48">
        <v>9</v>
      </c>
      <c r="AF20" s="47" t="s">
        <v>158</v>
      </c>
      <c r="AG20" s="47"/>
      <c r="AH20" s="47"/>
      <c r="AI20" s="64"/>
      <c r="AJ20" s="32" t="s">
        <v>179</v>
      </c>
      <c r="AK20" s="93">
        <v>3</v>
      </c>
      <c r="AL20" s="93">
        <v>3</v>
      </c>
      <c r="AM20" s="93">
        <v>0</v>
      </c>
      <c r="AN20" s="58">
        <f t="shared" si="9"/>
        <v>3</v>
      </c>
      <c r="AO20" s="93">
        <v>0</v>
      </c>
      <c r="AP20" s="45"/>
    </row>
    <row r="21" spans="1:42" ht="15.95" customHeight="1" x14ac:dyDescent="0.25">
      <c r="A21" s="54"/>
      <c r="B21" s="50" t="s">
        <v>65</v>
      </c>
      <c r="C21" s="20" t="s">
        <v>186</v>
      </c>
      <c r="D21" s="18"/>
      <c r="E21" s="41"/>
      <c r="F21" s="41"/>
      <c r="G21" s="19">
        <v>5</v>
      </c>
      <c r="H21" s="43">
        <v>1</v>
      </c>
      <c r="I21" s="41" t="s">
        <v>40</v>
      </c>
      <c r="J21" s="41"/>
      <c r="K21" s="41"/>
      <c r="L21" s="41" t="s">
        <v>71</v>
      </c>
      <c r="M21" s="41"/>
      <c r="N21" s="41"/>
      <c r="O21" s="41"/>
      <c r="P21" s="41"/>
      <c r="Q21" s="54"/>
      <c r="R21" s="54"/>
      <c r="S21" s="43">
        <v>6</v>
      </c>
      <c r="T21" s="41" t="s">
        <v>58</v>
      </c>
      <c r="U21" s="41"/>
      <c r="V21" s="41"/>
      <c r="W21" s="64"/>
      <c r="X21" s="47" t="s">
        <v>19</v>
      </c>
      <c r="Y21" s="93">
        <v>3</v>
      </c>
      <c r="Z21" s="93">
        <v>0</v>
      </c>
      <c r="AA21" s="93">
        <v>0</v>
      </c>
      <c r="AB21" s="58">
        <f t="shared" si="8"/>
        <v>0</v>
      </c>
      <c r="AC21" s="93">
        <v>0</v>
      </c>
      <c r="AD21" s="27"/>
      <c r="AE21" s="48">
        <v>11</v>
      </c>
      <c r="AF21" s="47" t="s">
        <v>96</v>
      </c>
      <c r="AG21" s="47"/>
      <c r="AH21" s="47"/>
      <c r="AI21" s="64"/>
      <c r="AJ21" s="32" t="s">
        <v>179</v>
      </c>
      <c r="AK21" s="93">
        <v>3</v>
      </c>
      <c r="AL21" s="93">
        <v>0</v>
      </c>
      <c r="AM21" s="93">
        <v>2</v>
      </c>
      <c r="AN21" s="58">
        <f t="shared" si="9"/>
        <v>2</v>
      </c>
      <c r="AO21" s="93">
        <v>0</v>
      </c>
      <c r="AP21" s="45"/>
    </row>
    <row r="22" spans="1:42" ht="15.95" customHeight="1" x14ac:dyDescent="0.25">
      <c r="A22" s="54"/>
      <c r="B22" s="48" t="s">
        <v>36</v>
      </c>
      <c r="C22" s="65" t="s">
        <v>252</v>
      </c>
      <c r="D22" s="42"/>
      <c r="E22" s="41"/>
      <c r="F22" s="41"/>
      <c r="G22" s="42"/>
      <c r="H22" s="43">
        <v>1</v>
      </c>
      <c r="I22" s="41" t="s">
        <v>45</v>
      </c>
      <c r="J22" s="41"/>
      <c r="K22" s="41"/>
      <c r="L22" s="41" t="s">
        <v>261</v>
      </c>
      <c r="M22" s="41"/>
      <c r="N22" s="41"/>
      <c r="O22" s="41"/>
      <c r="P22" s="41"/>
      <c r="Q22" s="54"/>
      <c r="R22" s="54"/>
      <c r="S22" s="43">
        <v>12</v>
      </c>
      <c r="T22" s="41" t="s">
        <v>119</v>
      </c>
      <c r="U22" s="41"/>
      <c r="V22" s="41"/>
      <c r="W22" s="64"/>
      <c r="X22" s="47" t="s">
        <v>19</v>
      </c>
      <c r="Y22" s="93">
        <v>3</v>
      </c>
      <c r="Z22" s="93">
        <v>0</v>
      </c>
      <c r="AA22" s="93">
        <v>0</v>
      </c>
      <c r="AB22" s="58">
        <f t="shared" si="8"/>
        <v>0</v>
      </c>
      <c r="AC22" s="93">
        <v>0</v>
      </c>
      <c r="AD22" s="27"/>
      <c r="AE22" s="48">
        <v>15</v>
      </c>
      <c r="AF22" s="47" t="s">
        <v>116</v>
      </c>
      <c r="AG22" s="47"/>
      <c r="AH22" s="47"/>
      <c r="AI22" s="64"/>
      <c r="AJ22" s="32" t="s">
        <v>179</v>
      </c>
      <c r="AK22" s="93">
        <v>2</v>
      </c>
      <c r="AL22" s="93">
        <v>0</v>
      </c>
      <c r="AM22" s="93">
        <v>1</v>
      </c>
      <c r="AN22" s="58">
        <f t="shared" si="9"/>
        <v>1</v>
      </c>
      <c r="AO22" s="93">
        <v>0</v>
      </c>
      <c r="AP22" s="5"/>
    </row>
    <row r="23" spans="1:42" ht="15.95" customHeight="1" x14ac:dyDescent="0.25">
      <c r="A23" s="54"/>
      <c r="C23" s="18"/>
      <c r="D23" s="18"/>
      <c r="E23" s="18"/>
      <c r="F23" s="18"/>
      <c r="G23" s="18"/>
      <c r="H23" s="43">
        <v>2</v>
      </c>
      <c r="I23" s="41" t="s">
        <v>71</v>
      </c>
      <c r="J23" s="41"/>
      <c r="K23" s="41"/>
      <c r="L23" s="41" t="s">
        <v>40</v>
      </c>
      <c r="M23" s="41"/>
      <c r="N23" s="41"/>
      <c r="O23" s="41"/>
      <c r="P23" s="41"/>
      <c r="Q23" s="54"/>
      <c r="R23" s="54"/>
      <c r="S23" s="43">
        <v>5</v>
      </c>
      <c r="T23" s="41" t="s">
        <v>75</v>
      </c>
      <c r="U23" s="41"/>
      <c r="V23" s="41"/>
      <c r="W23" s="64"/>
      <c r="X23" s="47" t="s">
        <v>19</v>
      </c>
      <c r="Y23" s="93">
        <v>3</v>
      </c>
      <c r="Z23" s="93">
        <v>0</v>
      </c>
      <c r="AA23" s="93">
        <v>0</v>
      </c>
      <c r="AB23" s="58">
        <f t="shared" si="8"/>
        <v>0</v>
      </c>
      <c r="AC23" s="93">
        <v>0</v>
      </c>
      <c r="AD23" s="27"/>
      <c r="AE23" s="48">
        <v>5</v>
      </c>
      <c r="AF23" s="47" t="s">
        <v>64</v>
      </c>
      <c r="AG23" s="47"/>
      <c r="AH23" s="47"/>
      <c r="AI23" s="64"/>
      <c r="AJ23" s="32" t="s">
        <v>179</v>
      </c>
      <c r="AK23" s="93">
        <v>3</v>
      </c>
      <c r="AL23" s="93">
        <v>0</v>
      </c>
      <c r="AM23" s="93">
        <v>1</v>
      </c>
      <c r="AN23" s="58">
        <f t="shared" si="9"/>
        <v>1</v>
      </c>
      <c r="AO23" s="93">
        <v>0</v>
      </c>
      <c r="AP23" s="46"/>
    </row>
    <row r="24" spans="1:42" ht="15.95" customHeight="1" x14ac:dyDescent="0.25">
      <c r="A24" s="54"/>
      <c r="C24" s="18"/>
      <c r="D24" s="18"/>
      <c r="E24" s="18"/>
      <c r="F24" s="18"/>
      <c r="G24" s="18"/>
      <c r="H24" s="43">
        <v>2</v>
      </c>
      <c r="I24" s="41" t="s">
        <v>71</v>
      </c>
      <c r="J24" s="18"/>
      <c r="K24" s="18"/>
      <c r="L24" s="41" t="s">
        <v>262</v>
      </c>
      <c r="M24" s="18"/>
      <c r="N24" s="18"/>
      <c r="Q24" s="54"/>
      <c r="R24" s="54"/>
      <c r="S24" s="43">
        <v>2</v>
      </c>
      <c r="T24" s="41" t="s">
        <v>100</v>
      </c>
      <c r="U24" s="41"/>
      <c r="V24" s="41"/>
      <c r="W24" s="64"/>
      <c r="X24" s="47" t="s">
        <v>19</v>
      </c>
      <c r="Y24" s="93">
        <v>3</v>
      </c>
      <c r="Z24" s="93">
        <v>0</v>
      </c>
      <c r="AA24" s="93">
        <v>0</v>
      </c>
      <c r="AB24" s="58">
        <f t="shared" si="8"/>
        <v>0</v>
      </c>
      <c r="AC24" s="93">
        <v>0</v>
      </c>
      <c r="AD24" s="27"/>
      <c r="AE24" s="48">
        <v>8</v>
      </c>
      <c r="AF24" s="47" t="s">
        <v>20</v>
      </c>
      <c r="AG24" s="47"/>
      <c r="AH24" s="47"/>
      <c r="AI24" s="64"/>
      <c r="AJ24" s="32" t="s">
        <v>179</v>
      </c>
      <c r="AK24" s="93">
        <v>2</v>
      </c>
      <c r="AL24" s="93">
        <v>0</v>
      </c>
      <c r="AM24" s="93">
        <v>1</v>
      </c>
      <c r="AN24" s="58">
        <f t="shared" si="9"/>
        <v>1</v>
      </c>
      <c r="AO24" s="93">
        <v>0</v>
      </c>
      <c r="AP24" s="46"/>
    </row>
    <row r="25" spans="1:42" ht="15.95" customHeight="1" x14ac:dyDescent="0.25">
      <c r="A25" s="54"/>
      <c r="C25" s="18"/>
      <c r="D25" s="18"/>
      <c r="E25" s="18"/>
      <c r="F25" s="18"/>
      <c r="G25" s="18"/>
      <c r="H25" s="43">
        <v>2</v>
      </c>
      <c r="I25" s="41" t="s">
        <v>71</v>
      </c>
      <c r="J25" s="18"/>
      <c r="K25" s="18"/>
      <c r="L25" s="41" t="s">
        <v>263</v>
      </c>
      <c r="M25" s="18"/>
      <c r="N25" s="18"/>
      <c r="P25" s="41"/>
      <c r="Q25" s="54"/>
      <c r="R25" s="54"/>
      <c r="S25" s="43">
        <v>7</v>
      </c>
      <c r="T25" s="41" t="s">
        <v>133</v>
      </c>
      <c r="U25" s="41"/>
      <c r="V25" s="41"/>
      <c r="W25" s="64"/>
      <c r="X25" s="47" t="s">
        <v>19</v>
      </c>
      <c r="Y25" s="93">
        <v>1</v>
      </c>
      <c r="Z25" s="93">
        <v>0</v>
      </c>
      <c r="AA25" s="93">
        <v>0</v>
      </c>
      <c r="AB25" s="58">
        <f t="shared" si="8"/>
        <v>0</v>
      </c>
      <c r="AC25" s="93">
        <v>0</v>
      </c>
      <c r="AD25" s="27"/>
      <c r="AE25" s="48">
        <v>14</v>
      </c>
      <c r="AF25" s="47" t="s">
        <v>111</v>
      </c>
      <c r="AG25" s="47"/>
      <c r="AH25" s="47"/>
      <c r="AI25" s="64"/>
      <c r="AJ25" s="32" t="s">
        <v>179</v>
      </c>
      <c r="AK25" s="93">
        <v>3</v>
      </c>
      <c r="AL25" s="93">
        <v>0</v>
      </c>
      <c r="AM25" s="93">
        <v>0</v>
      </c>
      <c r="AN25" s="58">
        <f t="shared" si="9"/>
        <v>0</v>
      </c>
      <c r="AO25" s="93">
        <v>0</v>
      </c>
      <c r="AP25" s="46"/>
    </row>
    <row r="26" spans="1:42" ht="15.95" customHeight="1" thickBot="1" x14ac:dyDescent="0.3">
      <c r="A26" s="54"/>
      <c r="C26" s="18"/>
      <c r="D26" s="18"/>
      <c r="E26" s="18"/>
      <c r="F26" s="18"/>
      <c r="G26" s="18"/>
      <c r="H26" s="43"/>
      <c r="I26" s="41"/>
      <c r="J26" s="41"/>
      <c r="K26" s="41"/>
      <c r="L26" s="41"/>
      <c r="M26" s="41"/>
      <c r="N26" s="41"/>
      <c r="O26" s="41"/>
      <c r="P26" s="41"/>
      <c r="Q26" s="54"/>
      <c r="R26" s="54"/>
      <c r="S26" s="33" t="s">
        <v>247</v>
      </c>
      <c r="T26" s="33"/>
      <c r="U26" s="33"/>
      <c r="V26" s="33"/>
      <c r="W26" s="33"/>
      <c r="X26" s="33"/>
      <c r="Y26" s="56">
        <f>SUM(Y15:Y25)</f>
        <v>30</v>
      </c>
      <c r="Z26" s="56">
        <f t="shared" ref="Z26:AC26" si="10">SUM(Z15:Z25)</f>
        <v>6</v>
      </c>
      <c r="AA26" s="56">
        <f>SUM(AA15:AA25)+SUMIF($X$3:$X$10,"Canadiens",$AF$3:$AF$10)</f>
        <v>5</v>
      </c>
      <c r="AB26" s="56">
        <f>+AA26+Z26</f>
        <v>11</v>
      </c>
      <c r="AC26" s="56">
        <f t="shared" si="10"/>
        <v>0</v>
      </c>
      <c r="AD26" s="27"/>
      <c r="AE26" s="33" t="s">
        <v>175</v>
      </c>
      <c r="AF26" s="33"/>
      <c r="AG26" s="33"/>
      <c r="AH26" s="33"/>
      <c r="AI26" s="33"/>
      <c r="AJ26" s="33"/>
      <c r="AK26" s="56">
        <f>SUM(AK15:AK25)</f>
        <v>30</v>
      </c>
      <c r="AL26" s="56">
        <f t="shared" ref="AL26" si="11">SUM(AL15:AL25)</f>
        <v>10</v>
      </c>
      <c r="AM26" s="56">
        <f>SUM(AM15:AM25)+SUMIF($X$3:$X$10,"Stiletto",$AF$3:$AF$10)</f>
        <v>18</v>
      </c>
      <c r="AN26" s="56">
        <f>+AM26+AL26</f>
        <v>28</v>
      </c>
      <c r="AO26" s="56">
        <f t="shared" ref="AO26" si="12">SUM(AO15:AO25)</f>
        <v>0</v>
      </c>
      <c r="AP26" s="46"/>
    </row>
    <row r="27" spans="1:42" ht="15.95" customHeight="1" x14ac:dyDescent="0.25">
      <c r="A27" s="54"/>
      <c r="C27" s="20" t="s">
        <v>181</v>
      </c>
      <c r="D27" s="42"/>
      <c r="E27" s="41"/>
      <c r="F27" s="41"/>
      <c r="G27" s="19">
        <v>3</v>
      </c>
      <c r="H27" s="43">
        <v>1</v>
      </c>
      <c r="I27" s="41" t="s">
        <v>72</v>
      </c>
      <c r="J27" s="18"/>
      <c r="K27" s="18"/>
      <c r="L27" s="41" t="s">
        <v>117</v>
      </c>
      <c r="M27" s="18"/>
      <c r="Q27" s="54"/>
      <c r="R27" s="54"/>
      <c r="S27" s="34" t="s">
        <v>172</v>
      </c>
      <c r="T27" s="34"/>
      <c r="U27" s="34"/>
      <c r="V27" s="34"/>
      <c r="W27" s="35"/>
      <c r="X27" s="32" t="s">
        <v>176</v>
      </c>
      <c r="Y27" s="31">
        <v>2</v>
      </c>
      <c r="Z27" s="31">
        <v>0</v>
      </c>
      <c r="AA27" s="31">
        <v>1</v>
      </c>
      <c r="AB27" s="68">
        <f t="shared" ref="AB27" si="13">+Z27+AA27</f>
        <v>1</v>
      </c>
      <c r="AC27" s="31">
        <v>0</v>
      </c>
      <c r="AD27" s="27"/>
      <c r="AE27" s="35" t="s">
        <v>15</v>
      </c>
      <c r="AF27" s="35"/>
      <c r="AG27" s="35"/>
      <c r="AH27" s="35"/>
      <c r="AI27" s="35"/>
      <c r="AJ27" s="32" t="s">
        <v>34</v>
      </c>
      <c r="AK27" s="31">
        <v>4</v>
      </c>
      <c r="AL27" s="31">
        <v>1</v>
      </c>
      <c r="AM27" s="31">
        <v>0</v>
      </c>
      <c r="AN27" s="68">
        <f t="shared" ref="AN27" si="14">+AL27+AM27</f>
        <v>1</v>
      </c>
      <c r="AO27" s="31">
        <v>0</v>
      </c>
      <c r="AP27" s="46"/>
    </row>
    <row r="28" spans="1:42" ht="15.95" customHeight="1" x14ac:dyDescent="0.25">
      <c r="A28" s="54"/>
      <c r="B28" s="43" t="s">
        <v>36</v>
      </c>
      <c r="C28" s="65" t="s">
        <v>190</v>
      </c>
      <c r="D28" s="65"/>
      <c r="E28" s="65"/>
      <c r="F28" s="18"/>
      <c r="G28" s="18"/>
      <c r="H28" s="43">
        <v>1</v>
      </c>
      <c r="I28" s="41" t="s">
        <v>99</v>
      </c>
      <c r="J28" s="18"/>
      <c r="K28" s="18"/>
      <c r="L28" s="41"/>
      <c r="M28" s="41" t="s">
        <v>254</v>
      </c>
      <c r="Q28" s="54"/>
      <c r="R28" s="54"/>
      <c r="S28" s="43">
        <v>2</v>
      </c>
      <c r="T28" s="41" t="s">
        <v>161</v>
      </c>
      <c r="U28" s="41"/>
      <c r="V28" s="41"/>
      <c r="W28" s="64"/>
      <c r="X28" s="41" t="s">
        <v>177</v>
      </c>
      <c r="Y28" s="93">
        <v>3</v>
      </c>
      <c r="Z28" s="93">
        <v>1</v>
      </c>
      <c r="AA28" s="93">
        <v>5</v>
      </c>
      <c r="AB28" s="58">
        <f t="shared" ref="AB28:AB37" si="15">+Z28+AA28</f>
        <v>6</v>
      </c>
      <c r="AC28" s="93">
        <v>0</v>
      </c>
      <c r="AD28" s="27"/>
      <c r="AE28" s="48">
        <v>40</v>
      </c>
      <c r="AF28" s="47" t="s">
        <v>165</v>
      </c>
      <c r="AG28" s="47"/>
      <c r="AH28" s="47"/>
      <c r="AI28" s="64"/>
      <c r="AJ28" s="47" t="s">
        <v>15</v>
      </c>
      <c r="AK28" s="93">
        <v>3</v>
      </c>
      <c r="AL28" s="93">
        <v>3</v>
      </c>
      <c r="AM28" s="93">
        <v>2</v>
      </c>
      <c r="AN28" s="58">
        <f t="shared" ref="AN28:AN37" si="16">+AL28+AM28</f>
        <v>5</v>
      </c>
      <c r="AO28" s="93">
        <v>0</v>
      </c>
      <c r="AP28" s="46"/>
    </row>
    <row r="29" spans="1:42" ht="15.95" customHeight="1" x14ac:dyDescent="0.25">
      <c r="A29" s="54"/>
      <c r="C29" s="18"/>
      <c r="D29" s="18"/>
      <c r="E29" s="18"/>
      <c r="F29" s="18"/>
      <c r="G29" s="18"/>
      <c r="H29" s="43">
        <v>2</v>
      </c>
      <c r="I29" s="41" t="s">
        <v>117</v>
      </c>
      <c r="J29" s="18"/>
      <c r="K29" s="18"/>
      <c r="L29" s="41" t="s">
        <v>250</v>
      </c>
      <c r="M29" s="18"/>
      <c r="Q29" s="54"/>
      <c r="R29" s="54"/>
      <c r="S29" s="43">
        <v>4</v>
      </c>
      <c r="T29" s="41" t="s">
        <v>90</v>
      </c>
      <c r="U29" s="41"/>
      <c r="V29" s="41"/>
      <c r="W29" s="64"/>
      <c r="X29" s="41" t="s">
        <v>177</v>
      </c>
      <c r="Y29" s="93">
        <v>3</v>
      </c>
      <c r="Z29" s="93">
        <v>2</v>
      </c>
      <c r="AA29" s="93">
        <v>3</v>
      </c>
      <c r="AB29" s="58">
        <f t="shared" si="15"/>
        <v>5</v>
      </c>
      <c r="AC29" s="93">
        <v>0</v>
      </c>
      <c r="AD29" s="27"/>
      <c r="AE29" s="48">
        <v>28</v>
      </c>
      <c r="AF29" s="47" t="s">
        <v>188</v>
      </c>
      <c r="AG29" s="47"/>
      <c r="AH29" s="47"/>
      <c r="AI29" s="64"/>
      <c r="AJ29" s="47" t="s">
        <v>15</v>
      </c>
      <c r="AK29" s="93">
        <v>3</v>
      </c>
      <c r="AL29" s="93">
        <v>0</v>
      </c>
      <c r="AM29" s="93">
        <v>3</v>
      </c>
      <c r="AN29" s="58">
        <f t="shared" si="16"/>
        <v>3</v>
      </c>
      <c r="AO29" s="93">
        <v>0</v>
      </c>
      <c r="AP29" s="46"/>
    </row>
    <row r="30" spans="1:42" ht="15.95" customHeight="1" x14ac:dyDescent="0.25">
      <c r="A30" s="54"/>
      <c r="B30" s="4"/>
      <c r="C30" s="4"/>
      <c r="D30" s="4"/>
      <c r="E30" s="4"/>
      <c r="F30" s="4"/>
      <c r="G30" s="4"/>
      <c r="H30" s="4"/>
      <c r="I30" s="7"/>
      <c r="J30" s="7"/>
      <c r="K30" s="7"/>
      <c r="L30" s="7"/>
      <c r="M30" s="7"/>
      <c r="N30" s="7"/>
      <c r="O30" s="7"/>
      <c r="P30" s="7"/>
      <c r="Q30" s="54"/>
      <c r="R30" s="54"/>
      <c r="S30" s="43">
        <v>27</v>
      </c>
      <c r="T30" s="41" t="s">
        <v>150</v>
      </c>
      <c r="U30" s="41"/>
      <c r="V30" s="41"/>
      <c r="W30" s="64"/>
      <c r="X30" s="41" t="s">
        <v>177</v>
      </c>
      <c r="Y30" s="93">
        <v>3</v>
      </c>
      <c r="Z30" s="93">
        <v>2</v>
      </c>
      <c r="AA30" s="93">
        <v>2</v>
      </c>
      <c r="AB30" s="58">
        <f t="shared" si="15"/>
        <v>4</v>
      </c>
      <c r="AC30" s="93">
        <v>0</v>
      </c>
      <c r="AD30" s="27"/>
      <c r="AE30" s="48">
        <v>3</v>
      </c>
      <c r="AF30" s="47" t="s">
        <v>81</v>
      </c>
      <c r="AG30" s="47"/>
      <c r="AH30" s="47"/>
      <c r="AI30" s="64"/>
      <c r="AJ30" s="47" t="s">
        <v>15</v>
      </c>
      <c r="AK30" s="93">
        <v>3</v>
      </c>
      <c r="AL30" s="93">
        <v>0</v>
      </c>
      <c r="AM30" s="93">
        <v>3</v>
      </c>
      <c r="AN30" s="58">
        <f t="shared" si="16"/>
        <v>3</v>
      </c>
      <c r="AO30" s="93">
        <v>0</v>
      </c>
      <c r="AP30" s="46"/>
    </row>
    <row r="31" spans="1:42" ht="15.95" customHeight="1" x14ac:dyDescent="0.25">
      <c r="A31" s="54"/>
      <c r="B31" s="50" t="s">
        <v>77</v>
      </c>
      <c r="C31" s="20" t="s">
        <v>183</v>
      </c>
      <c r="D31" s="18"/>
      <c r="E31" s="18"/>
      <c r="F31" s="61"/>
      <c r="G31" s="19">
        <v>3</v>
      </c>
      <c r="H31" s="43">
        <v>1</v>
      </c>
      <c r="I31" s="41" t="s">
        <v>257</v>
      </c>
      <c r="J31" s="41"/>
      <c r="K31" s="41"/>
      <c r="L31" s="41" t="s">
        <v>67</v>
      </c>
      <c r="M31" s="41"/>
      <c r="N31" s="41"/>
      <c r="O31" s="41"/>
      <c r="P31" s="41"/>
      <c r="Q31" s="54"/>
      <c r="R31" s="54"/>
      <c r="S31" s="43">
        <v>10</v>
      </c>
      <c r="T31" s="41" t="s">
        <v>143</v>
      </c>
      <c r="U31" s="41"/>
      <c r="V31" s="41"/>
      <c r="W31" s="64"/>
      <c r="X31" s="41" t="s">
        <v>177</v>
      </c>
      <c r="Y31" s="93">
        <v>3</v>
      </c>
      <c r="Z31" s="93">
        <v>2</v>
      </c>
      <c r="AA31" s="93">
        <v>1</v>
      </c>
      <c r="AB31" s="58">
        <f t="shared" si="15"/>
        <v>3</v>
      </c>
      <c r="AC31" s="93">
        <v>0</v>
      </c>
      <c r="AD31" s="27"/>
      <c r="AE31" s="48">
        <v>7</v>
      </c>
      <c r="AF31" s="47" t="s">
        <v>42</v>
      </c>
      <c r="AG31" s="47"/>
      <c r="AH31" s="47"/>
      <c r="AI31" s="64"/>
      <c r="AJ31" s="47" t="s">
        <v>15</v>
      </c>
      <c r="AK31" s="93">
        <v>3</v>
      </c>
      <c r="AL31" s="93">
        <v>1</v>
      </c>
      <c r="AM31" s="93">
        <v>0</v>
      </c>
      <c r="AN31" s="58">
        <f t="shared" si="16"/>
        <v>1</v>
      </c>
      <c r="AO31" s="93">
        <v>0</v>
      </c>
      <c r="AP31" s="46"/>
    </row>
    <row r="32" spans="1:42" ht="15.95" customHeight="1" x14ac:dyDescent="0.25">
      <c r="A32" s="54"/>
      <c r="B32" s="48" t="s">
        <v>36</v>
      </c>
      <c r="C32" s="65" t="s">
        <v>256</v>
      </c>
      <c r="D32" s="18"/>
      <c r="E32" s="18"/>
      <c r="F32" s="18"/>
      <c r="G32" s="18"/>
      <c r="H32" s="43">
        <v>2</v>
      </c>
      <c r="I32" s="41" t="s">
        <v>166</v>
      </c>
      <c r="J32" s="18"/>
      <c r="K32" s="18"/>
      <c r="L32" s="41" t="s">
        <v>258</v>
      </c>
      <c r="M32" s="41"/>
      <c r="N32" s="41"/>
      <c r="O32" s="41"/>
      <c r="P32" s="41"/>
      <c r="Q32" s="54"/>
      <c r="R32" s="54"/>
      <c r="S32" s="43">
        <v>55</v>
      </c>
      <c r="T32" s="41" t="s">
        <v>118</v>
      </c>
      <c r="U32" s="41"/>
      <c r="V32" s="41"/>
      <c r="W32" s="64"/>
      <c r="X32" s="41" t="s">
        <v>177</v>
      </c>
      <c r="Y32" s="93">
        <v>3</v>
      </c>
      <c r="Z32" s="93">
        <v>0</v>
      </c>
      <c r="AA32" s="93">
        <v>2</v>
      </c>
      <c r="AB32" s="58">
        <f t="shared" si="15"/>
        <v>2</v>
      </c>
      <c r="AC32" s="93">
        <v>0</v>
      </c>
      <c r="AD32" s="27"/>
      <c r="AE32" s="48">
        <v>2</v>
      </c>
      <c r="AF32" s="47" t="s">
        <v>136</v>
      </c>
      <c r="AG32" s="47"/>
      <c r="AH32" s="47"/>
      <c r="AI32" s="64"/>
      <c r="AJ32" s="47" t="s">
        <v>15</v>
      </c>
      <c r="AK32" s="93">
        <v>3</v>
      </c>
      <c r="AL32" s="93">
        <v>1</v>
      </c>
      <c r="AM32" s="93">
        <v>0</v>
      </c>
      <c r="AN32" s="58">
        <f t="shared" si="16"/>
        <v>1</v>
      </c>
      <c r="AO32" s="93">
        <v>0</v>
      </c>
      <c r="AP32" s="46"/>
    </row>
    <row r="33" spans="1:42" ht="15.95" customHeight="1" x14ac:dyDescent="0.25">
      <c r="A33" s="54" t="s">
        <v>74</v>
      </c>
      <c r="C33" s="65"/>
      <c r="D33" s="18"/>
      <c r="E33" s="18"/>
      <c r="F33" s="18"/>
      <c r="G33" s="18"/>
      <c r="H33" s="43">
        <v>2</v>
      </c>
      <c r="I33" s="41" t="s">
        <v>73</v>
      </c>
      <c r="J33" s="18"/>
      <c r="K33" s="18"/>
      <c r="L33" s="41" t="s">
        <v>166</v>
      </c>
      <c r="M33" s="41"/>
      <c r="N33" s="41"/>
      <c r="O33" s="41"/>
      <c r="P33" s="41"/>
      <c r="Q33" s="54"/>
      <c r="R33" s="54"/>
      <c r="S33" s="43">
        <v>5</v>
      </c>
      <c r="T33" s="41" t="s">
        <v>76</v>
      </c>
      <c r="U33" s="41"/>
      <c r="V33" s="41"/>
      <c r="W33" s="64"/>
      <c r="X33" s="41" t="s">
        <v>177</v>
      </c>
      <c r="Y33" s="93">
        <v>3</v>
      </c>
      <c r="Z33" s="93">
        <v>1</v>
      </c>
      <c r="AA33" s="93">
        <v>0</v>
      </c>
      <c r="AB33" s="58">
        <f t="shared" si="15"/>
        <v>1</v>
      </c>
      <c r="AC33" s="93">
        <v>0</v>
      </c>
      <c r="AD33" s="27"/>
      <c r="AE33" s="48">
        <v>86</v>
      </c>
      <c r="AF33" s="47" t="s">
        <v>157</v>
      </c>
      <c r="AG33" s="47"/>
      <c r="AH33" s="47"/>
      <c r="AI33" s="64"/>
      <c r="AJ33" s="47" t="s">
        <v>15</v>
      </c>
      <c r="AK33" s="93">
        <v>3</v>
      </c>
      <c r="AL33" s="93">
        <v>1</v>
      </c>
      <c r="AM33" s="93">
        <v>0</v>
      </c>
      <c r="AN33" s="58">
        <f t="shared" si="16"/>
        <v>1</v>
      </c>
      <c r="AO33" s="93">
        <v>2</v>
      </c>
      <c r="AP33" s="46"/>
    </row>
    <row r="34" spans="1:42" ht="15.95" customHeight="1" x14ac:dyDescent="0.25">
      <c r="A34" s="54"/>
      <c r="Q34" s="54"/>
      <c r="R34" s="54"/>
      <c r="S34" s="43">
        <v>8</v>
      </c>
      <c r="T34" s="41" t="s">
        <v>187</v>
      </c>
      <c r="U34" s="41"/>
      <c r="V34" s="41"/>
      <c r="W34" s="64"/>
      <c r="X34" s="41" t="s">
        <v>177</v>
      </c>
      <c r="Y34" s="93">
        <v>1</v>
      </c>
      <c r="Z34" s="93">
        <v>1</v>
      </c>
      <c r="AA34" s="93">
        <v>0</v>
      </c>
      <c r="AB34" s="58">
        <f t="shared" si="15"/>
        <v>1</v>
      </c>
      <c r="AC34" s="93">
        <v>0</v>
      </c>
      <c r="AD34" s="27"/>
      <c r="AE34" s="48">
        <v>66</v>
      </c>
      <c r="AF34" s="47" t="s">
        <v>48</v>
      </c>
      <c r="AG34" s="47"/>
      <c r="AH34" s="47"/>
      <c r="AI34" s="64"/>
      <c r="AJ34" s="47" t="s">
        <v>15</v>
      </c>
      <c r="AK34" s="93">
        <v>1</v>
      </c>
      <c r="AL34" s="93">
        <v>0</v>
      </c>
      <c r="AM34" s="93">
        <v>1</v>
      </c>
      <c r="AN34" s="58">
        <f t="shared" si="16"/>
        <v>1</v>
      </c>
      <c r="AO34" s="93">
        <v>0</v>
      </c>
      <c r="AP34" s="46"/>
    </row>
    <row r="35" spans="1:42" ht="15.95" customHeight="1" x14ac:dyDescent="0.25">
      <c r="A35" s="54"/>
      <c r="B35" s="18"/>
      <c r="C35" s="20" t="s">
        <v>125</v>
      </c>
      <c r="D35" s="97"/>
      <c r="E35" s="41"/>
      <c r="F35" s="41"/>
      <c r="G35" s="19">
        <v>4</v>
      </c>
      <c r="H35" s="43">
        <v>1</v>
      </c>
      <c r="I35" s="41" t="s">
        <v>78</v>
      </c>
      <c r="J35" s="18"/>
      <c r="K35" s="18"/>
      <c r="L35" s="41" t="s">
        <v>259</v>
      </c>
      <c r="M35" s="41"/>
      <c r="N35" s="41"/>
      <c r="O35" s="41"/>
      <c r="P35" s="41"/>
      <c r="Q35" s="54"/>
      <c r="R35" s="54"/>
      <c r="S35" s="43">
        <v>13</v>
      </c>
      <c r="T35" s="41" t="s">
        <v>140</v>
      </c>
      <c r="U35" s="41"/>
      <c r="V35" s="41"/>
      <c r="W35" s="64"/>
      <c r="X35" s="41" t="s">
        <v>177</v>
      </c>
      <c r="Y35" s="93">
        <v>3</v>
      </c>
      <c r="Z35" s="93">
        <v>0</v>
      </c>
      <c r="AA35" s="93">
        <v>1</v>
      </c>
      <c r="AB35" s="58">
        <f t="shared" si="15"/>
        <v>1</v>
      </c>
      <c r="AC35" s="93">
        <v>0</v>
      </c>
      <c r="AD35" s="27"/>
      <c r="AE35" s="48">
        <v>55</v>
      </c>
      <c r="AF35" s="47" t="s">
        <v>62</v>
      </c>
      <c r="AG35" s="47"/>
      <c r="AH35" s="47"/>
      <c r="AI35" s="64"/>
      <c r="AJ35" s="47" t="s">
        <v>15</v>
      </c>
      <c r="AK35" s="93">
        <v>3</v>
      </c>
      <c r="AL35" s="93">
        <v>0</v>
      </c>
      <c r="AM35" s="93">
        <v>1</v>
      </c>
      <c r="AN35" s="58">
        <f t="shared" si="16"/>
        <v>1</v>
      </c>
      <c r="AO35" s="93">
        <v>2</v>
      </c>
      <c r="AP35" s="46"/>
    </row>
    <row r="36" spans="1:42" ht="15.95" customHeight="1" x14ac:dyDescent="0.25">
      <c r="A36" s="54"/>
      <c r="B36" s="43" t="s">
        <v>36</v>
      </c>
      <c r="C36" s="65" t="s">
        <v>190</v>
      </c>
      <c r="D36" s="18"/>
      <c r="E36" s="18"/>
      <c r="F36" s="18"/>
      <c r="G36" s="18"/>
      <c r="H36" s="43">
        <v>2</v>
      </c>
      <c r="I36" s="41" t="s">
        <v>44</v>
      </c>
      <c r="J36" s="18"/>
      <c r="K36" s="18"/>
      <c r="L36" s="41" t="s">
        <v>112</v>
      </c>
      <c r="M36" s="41"/>
      <c r="N36" s="41"/>
      <c r="O36" s="41"/>
      <c r="P36" s="41"/>
      <c r="Q36" s="54"/>
      <c r="R36" s="54"/>
      <c r="S36" s="43">
        <v>7</v>
      </c>
      <c r="T36" s="41" t="s">
        <v>46</v>
      </c>
      <c r="U36" s="41"/>
      <c r="V36" s="41"/>
      <c r="W36" s="64"/>
      <c r="X36" s="41" t="s">
        <v>177</v>
      </c>
      <c r="Y36" s="93">
        <v>3</v>
      </c>
      <c r="Z36" s="93">
        <v>0</v>
      </c>
      <c r="AA36" s="93">
        <v>0</v>
      </c>
      <c r="AB36" s="58">
        <f t="shared" si="15"/>
        <v>0</v>
      </c>
      <c r="AC36" s="93">
        <v>0</v>
      </c>
      <c r="AD36" s="27"/>
      <c r="AE36" s="48">
        <v>4</v>
      </c>
      <c r="AF36" s="47" t="s">
        <v>115</v>
      </c>
      <c r="AG36" s="47"/>
      <c r="AH36" s="47"/>
      <c r="AI36" s="64"/>
      <c r="AJ36" s="47" t="s">
        <v>15</v>
      </c>
      <c r="AK36" s="93">
        <v>3</v>
      </c>
      <c r="AL36" s="93">
        <v>0</v>
      </c>
      <c r="AM36" s="93">
        <v>0</v>
      </c>
      <c r="AN36" s="58">
        <f t="shared" si="16"/>
        <v>0</v>
      </c>
      <c r="AO36" s="93">
        <v>0</v>
      </c>
      <c r="AP36" s="46"/>
    </row>
    <row r="37" spans="1:42" ht="15.95" customHeight="1" x14ac:dyDescent="0.25">
      <c r="A37" s="54"/>
      <c r="C37" s="18"/>
      <c r="D37" s="18"/>
      <c r="E37" s="18"/>
      <c r="F37" s="18"/>
      <c r="G37" s="18"/>
      <c r="H37" s="43">
        <v>2</v>
      </c>
      <c r="I37" s="41" t="s">
        <v>44</v>
      </c>
      <c r="J37" s="41"/>
      <c r="K37" s="41"/>
      <c r="L37" s="41" t="s">
        <v>260</v>
      </c>
      <c r="M37" s="41"/>
      <c r="N37" s="41"/>
      <c r="O37" s="41"/>
      <c r="P37" s="41"/>
      <c r="Q37" s="54"/>
      <c r="R37" s="54"/>
      <c r="S37" s="43">
        <v>6</v>
      </c>
      <c r="T37" s="41" t="s">
        <v>114</v>
      </c>
      <c r="U37" s="41"/>
      <c r="V37" s="41"/>
      <c r="W37" s="64"/>
      <c r="X37" s="41" t="s">
        <v>177</v>
      </c>
      <c r="Y37" s="93">
        <v>3</v>
      </c>
      <c r="Z37" s="93">
        <v>0</v>
      </c>
      <c r="AA37" s="93">
        <v>0</v>
      </c>
      <c r="AB37" s="58">
        <f t="shared" si="15"/>
        <v>0</v>
      </c>
      <c r="AC37" s="93">
        <v>0</v>
      </c>
      <c r="AD37" s="27"/>
      <c r="AE37" s="48">
        <v>19</v>
      </c>
      <c r="AF37" s="47" t="s">
        <v>35</v>
      </c>
      <c r="AG37" s="47"/>
      <c r="AH37" s="47"/>
      <c r="AI37" s="64"/>
      <c r="AJ37" s="47" t="s">
        <v>15</v>
      </c>
      <c r="AK37" s="93">
        <v>1</v>
      </c>
      <c r="AL37" s="93">
        <v>0</v>
      </c>
      <c r="AM37" s="93">
        <v>0</v>
      </c>
      <c r="AN37" s="58">
        <f t="shared" si="16"/>
        <v>0</v>
      </c>
      <c r="AO37" s="93">
        <v>0</v>
      </c>
      <c r="AP37" s="46"/>
    </row>
    <row r="38" spans="1:42" ht="15.95" customHeight="1" thickBot="1" x14ac:dyDescent="0.3">
      <c r="A38" s="54"/>
      <c r="C38" s="65"/>
      <c r="D38" s="18"/>
      <c r="E38" s="18"/>
      <c r="F38" s="18"/>
      <c r="G38" s="18"/>
      <c r="H38" s="43">
        <v>2</v>
      </c>
      <c r="I38" s="41" t="s">
        <v>91</v>
      </c>
      <c r="J38" s="18"/>
      <c r="K38" s="18"/>
      <c r="L38" s="41"/>
      <c r="M38" s="41" t="s">
        <v>254</v>
      </c>
      <c r="Q38" s="54"/>
      <c r="R38" s="54"/>
      <c r="S38" s="33" t="s">
        <v>174</v>
      </c>
      <c r="T38" s="33"/>
      <c r="U38" s="33"/>
      <c r="V38" s="33"/>
      <c r="W38" s="33"/>
      <c r="X38" s="33"/>
      <c r="Y38" s="56">
        <f>SUM(Y27:Y37)</f>
        <v>30</v>
      </c>
      <c r="Z38" s="56">
        <f t="shared" ref="Z38:AC38" si="17">SUM(Z27:Z37)</f>
        <v>9</v>
      </c>
      <c r="AA38" s="56">
        <f>SUM(AA27:AA37)+SUMIF($X$3:$X$10,"SotF",$AF$3:$AF$10)</f>
        <v>15</v>
      </c>
      <c r="AB38" s="56">
        <f>+AA38+Z38</f>
        <v>24</v>
      </c>
      <c r="AC38" s="56">
        <f t="shared" si="17"/>
        <v>0</v>
      </c>
      <c r="AD38" s="27"/>
      <c r="AE38" s="33" t="s">
        <v>50</v>
      </c>
      <c r="AF38" s="33"/>
      <c r="AG38" s="33"/>
      <c r="AH38" s="33"/>
      <c r="AI38" s="33"/>
      <c r="AJ38" s="33"/>
      <c r="AK38" s="56">
        <f>SUM(AK27:AK37)</f>
        <v>30</v>
      </c>
      <c r="AL38" s="56">
        <f t="shared" ref="AL38" si="18">SUM(AL27:AL37)</f>
        <v>7</v>
      </c>
      <c r="AM38" s="56">
        <f>SUM(AM27:AM37)+SUMIF($X$3:$X$10,"State Farm",$AF$3:$AF$10)</f>
        <v>10</v>
      </c>
      <c r="AN38" s="56">
        <f>+AM38+AL38</f>
        <v>17</v>
      </c>
      <c r="AO38" s="56">
        <f t="shared" ref="AO38" si="19">SUM(AO27:AO37)</f>
        <v>4</v>
      </c>
      <c r="AP38" s="46"/>
    </row>
    <row r="39" spans="1:42" ht="15.95" customHeight="1" x14ac:dyDescent="0.25">
      <c r="A39" s="54"/>
      <c r="B39" s="8"/>
      <c r="C39" s="4"/>
      <c r="D39" s="4"/>
      <c r="E39" s="4"/>
      <c r="F39" s="4"/>
      <c r="G39" s="4"/>
      <c r="H39" s="4"/>
      <c r="I39" s="4"/>
      <c r="J39" s="7"/>
      <c r="K39" s="7"/>
      <c r="L39" s="7"/>
      <c r="M39" s="7"/>
      <c r="N39" s="7"/>
      <c r="O39" s="7"/>
      <c r="P39" s="7"/>
      <c r="Q39" s="54"/>
      <c r="R39" s="54"/>
      <c r="S39" s="34" t="s">
        <v>53</v>
      </c>
      <c r="T39" s="34"/>
      <c r="U39" s="34"/>
      <c r="V39" s="34"/>
      <c r="W39" s="35"/>
      <c r="X39" s="32" t="s">
        <v>54</v>
      </c>
      <c r="Y39" s="31">
        <v>1</v>
      </c>
      <c r="Z39" s="31">
        <v>1</v>
      </c>
      <c r="AA39" s="31">
        <v>1</v>
      </c>
      <c r="AB39" s="68">
        <f t="shared" ref="AB39" si="20">+Z39+AA39</f>
        <v>2</v>
      </c>
      <c r="AC39" s="31">
        <v>0</v>
      </c>
      <c r="AD39" s="27"/>
      <c r="AE39" s="35" t="s">
        <v>86</v>
      </c>
      <c r="AF39" s="35"/>
      <c r="AG39" s="35"/>
      <c r="AH39" s="35"/>
      <c r="AI39" s="35"/>
      <c r="AJ39" s="32" t="s">
        <v>87</v>
      </c>
      <c r="AK39" s="31">
        <v>1</v>
      </c>
      <c r="AL39" s="31">
        <v>0</v>
      </c>
      <c r="AM39" s="31">
        <v>1</v>
      </c>
      <c r="AN39" s="68">
        <f t="shared" ref="AN39" si="21">+AL39+AM39</f>
        <v>1</v>
      </c>
      <c r="AO39" s="31">
        <v>0</v>
      </c>
      <c r="AP39" s="46"/>
    </row>
    <row r="40" spans="1:42" ht="15.95" customHeight="1" x14ac:dyDescent="0.25">
      <c r="A40" s="54"/>
      <c r="B40" s="50" t="s">
        <v>93</v>
      </c>
      <c r="C40" s="20" t="s">
        <v>182</v>
      </c>
      <c r="D40" s="18"/>
      <c r="E40" s="42"/>
      <c r="F40" s="42"/>
      <c r="G40" s="19">
        <v>3</v>
      </c>
      <c r="H40" s="43">
        <v>1</v>
      </c>
      <c r="I40" s="41" t="s">
        <v>187</v>
      </c>
      <c r="J40" s="41"/>
      <c r="K40" s="41"/>
      <c r="L40" s="41" t="s">
        <v>90</v>
      </c>
      <c r="M40" s="41"/>
      <c r="N40" s="41"/>
      <c r="O40" s="41"/>
      <c r="P40" s="41"/>
      <c r="Q40" s="54"/>
      <c r="R40" s="54"/>
      <c r="S40" s="48">
        <v>9</v>
      </c>
      <c r="T40" s="47" t="s">
        <v>166</v>
      </c>
      <c r="U40" s="47"/>
      <c r="V40" s="47"/>
      <c r="W40" s="64"/>
      <c r="X40" s="47" t="s">
        <v>25</v>
      </c>
      <c r="Y40" s="93">
        <v>3</v>
      </c>
      <c r="Z40" s="93">
        <v>5</v>
      </c>
      <c r="AA40" s="93">
        <v>3</v>
      </c>
      <c r="AB40" s="58">
        <f t="shared" ref="AB40:AB49" si="22">+Z40+AA40</f>
        <v>8</v>
      </c>
      <c r="AC40" s="93">
        <v>0</v>
      </c>
      <c r="AD40" s="27"/>
      <c r="AE40" s="48">
        <v>10</v>
      </c>
      <c r="AF40" s="47" t="s">
        <v>71</v>
      </c>
      <c r="AG40" s="47"/>
      <c r="AH40" s="47"/>
      <c r="AI40" s="64"/>
      <c r="AJ40" s="47" t="s">
        <v>17</v>
      </c>
      <c r="AK40" s="93">
        <v>3</v>
      </c>
      <c r="AL40" s="93">
        <v>4</v>
      </c>
      <c r="AM40" s="93">
        <v>2</v>
      </c>
      <c r="AN40" s="58">
        <f t="shared" ref="AN40:AN49" si="23">+AL40+AM40</f>
        <v>6</v>
      </c>
      <c r="AO40" s="93">
        <v>0</v>
      </c>
      <c r="AP40" s="46"/>
    </row>
    <row r="41" spans="1:42" ht="15.95" customHeight="1" x14ac:dyDescent="0.25">
      <c r="A41" s="54"/>
      <c r="B41" s="48" t="s">
        <v>36</v>
      </c>
      <c r="C41" s="41" t="s">
        <v>190</v>
      </c>
      <c r="D41" s="18"/>
      <c r="E41" s="18"/>
      <c r="F41" s="18"/>
      <c r="G41" s="18"/>
      <c r="H41" s="43">
        <v>2</v>
      </c>
      <c r="I41" s="41" t="s">
        <v>90</v>
      </c>
      <c r="J41" s="41"/>
      <c r="K41" s="41"/>
      <c r="L41" s="41" t="s">
        <v>249</v>
      </c>
      <c r="M41" s="41"/>
      <c r="N41" s="41"/>
      <c r="O41" s="41"/>
      <c r="P41" s="41"/>
      <c r="Q41" s="54"/>
      <c r="R41" s="54"/>
      <c r="S41" s="48">
        <v>3</v>
      </c>
      <c r="T41" s="47" t="s">
        <v>67</v>
      </c>
      <c r="U41" s="47"/>
      <c r="V41" s="47"/>
      <c r="W41" s="64"/>
      <c r="X41" s="47" t="s">
        <v>25</v>
      </c>
      <c r="Y41" s="93">
        <v>3</v>
      </c>
      <c r="Z41" s="93">
        <v>0</v>
      </c>
      <c r="AA41" s="93">
        <v>5</v>
      </c>
      <c r="AB41" s="58">
        <f t="shared" si="22"/>
        <v>5</v>
      </c>
      <c r="AC41" s="93">
        <v>0</v>
      </c>
      <c r="AD41" s="27"/>
      <c r="AE41" s="48">
        <v>7</v>
      </c>
      <c r="AF41" s="47" t="s">
        <v>40</v>
      </c>
      <c r="AG41" s="47"/>
      <c r="AH41" s="47"/>
      <c r="AI41" s="64"/>
      <c r="AJ41" s="47" t="s">
        <v>17</v>
      </c>
      <c r="AK41" s="93">
        <v>3</v>
      </c>
      <c r="AL41" s="93">
        <v>3</v>
      </c>
      <c r="AM41" s="93">
        <v>3</v>
      </c>
      <c r="AN41" s="58">
        <f t="shared" si="23"/>
        <v>6</v>
      </c>
      <c r="AO41" s="93">
        <v>0</v>
      </c>
      <c r="AP41" s="46"/>
    </row>
    <row r="42" spans="1:42" ht="15.95" customHeight="1" x14ac:dyDescent="0.25">
      <c r="A42" s="54"/>
      <c r="C42" s="18"/>
      <c r="D42" s="41"/>
      <c r="E42" s="18"/>
      <c r="F42" s="18"/>
      <c r="G42" s="18"/>
      <c r="H42" s="43">
        <v>2</v>
      </c>
      <c r="I42" s="41" t="s">
        <v>161</v>
      </c>
      <c r="J42" s="18"/>
      <c r="K42" s="18"/>
      <c r="L42" s="41" t="s">
        <v>143</v>
      </c>
      <c r="M42" s="18"/>
      <c r="N42" s="18"/>
      <c r="Q42" s="54"/>
      <c r="R42" s="54"/>
      <c r="S42" s="48">
        <v>14</v>
      </c>
      <c r="T42" s="47" t="s">
        <v>73</v>
      </c>
      <c r="U42" s="47"/>
      <c r="V42" s="47"/>
      <c r="W42" s="64"/>
      <c r="X42" s="47" t="s">
        <v>25</v>
      </c>
      <c r="Y42" s="93">
        <v>3</v>
      </c>
      <c r="Z42" s="93">
        <v>2</v>
      </c>
      <c r="AA42" s="93">
        <v>2</v>
      </c>
      <c r="AB42" s="58">
        <f t="shared" si="22"/>
        <v>4</v>
      </c>
      <c r="AC42" s="93">
        <v>0</v>
      </c>
      <c r="AD42" s="27"/>
      <c r="AE42" s="48">
        <v>14</v>
      </c>
      <c r="AF42" s="47" t="s">
        <v>95</v>
      </c>
      <c r="AG42" s="47"/>
      <c r="AH42" s="47"/>
      <c r="AI42" s="64"/>
      <c r="AJ42" s="47" t="s">
        <v>17</v>
      </c>
      <c r="AK42" s="93">
        <v>3</v>
      </c>
      <c r="AL42" s="93">
        <v>0</v>
      </c>
      <c r="AM42" s="93">
        <v>3</v>
      </c>
      <c r="AN42" s="58">
        <f t="shared" si="23"/>
        <v>3</v>
      </c>
      <c r="AO42" s="93">
        <v>0</v>
      </c>
      <c r="AP42" s="46"/>
    </row>
    <row r="43" spans="1:42" ht="15.95" customHeight="1" x14ac:dyDescent="0.25">
      <c r="A43" s="54"/>
      <c r="C43" s="18"/>
      <c r="D43" s="18"/>
      <c r="E43" s="18"/>
      <c r="F43" s="18"/>
      <c r="G43" s="18"/>
      <c r="H43" s="43"/>
      <c r="I43" s="41"/>
      <c r="J43" s="18"/>
      <c r="K43" s="18"/>
      <c r="L43" s="41"/>
      <c r="M43" s="18"/>
      <c r="Q43" s="54"/>
      <c r="R43" s="54"/>
      <c r="S43" s="48">
        <v>18</v>
      </c>
      <c r="T43" s="47" t="s">
        <v>137</v>
      </c>
      <c r="U43" s="47"/>
      <c r="V43" s="47"/>
      <c r="W43" s="64"/>
      <c r="X43" s="47" t="s">
        <v>25</v>
      </c>
      <c r="Y43" s="93">
        <v>3</v>
      </c>
      <c r="Z43" s="93">
        <v>2</v>
      </c>
      <c r="AA43" s="93">
        <v>1</v>
      </c>
      <c r="AB43" s="58">
        <f t="shared" si="22"/>
        <v>3</v>
      </c>
      <c r="AC43" s="93">
        <v>0</v>
      </c>
      <c r="AD43" s="27"/>
      <c r="AE43" s="48">
        <v>4</v>
      </c>
      <c r="AF43" s="47" t="s">
        <v>45</v>
      </c>
      <c r="AG43" s="47"/>
      <c r="AH43" s="47"/>
      <c r="AI43" s="64"/>
      <c r="AJ43" s="47" t="s">
        <v>17</v>
      </c>
      <c r="AK43" s="93">
        <v>3</v>
      </c>
      <c r="AL43" s="93">
        <v>1</v>
      </c>
      <c r="AM43" s="93">
        <v>1</v>
      </c>
      <c r="AN43" s="58">
        <f t="shared" si="23"/>
        <v>2</v>
      </c>
      <c r="AO43" s="93">
        <v>0</v>
      </c>
      <c r="AP43" s="46"/>
    </row>
    <row r="44" spans="1:42" ht="15.95" customHeight="1" x14ac:dyDescent="0.25">
      <c r="A44" s="54"/>
      <c r="B44" s="26"/>
      <c r="C44" s="20" t="s">
        <v>124</v>
      </c>
      <c r="D44" s="18"/>
      <c r="E44" s="18"/>
      <c r="F44" s="42"/>
      <c r="G44" s="19">
        <v>3</v>
      </c>
      <c r="H44" s="43">
        <v>2</v>
      </c>
      <c r="I44" s="41" t="s">
        <v>157</v>
      </c>
      <c r="J44" s="18"/>
      <c r="K44" s="18"/>
      <c r="L44" s="41" t="s">
        <v>248</v>
      </c>
      <c r="M44" s="18"/>
      <c r="Q44" s="54"/>
      <c r="R44" s="54"/>
      <c r="S44" s="48">
        <v>13</v>
      </c>
      <c r="T44" s="47" t="s">
        <v>38</v>
      </c>
      <c r="U44" s="47"/>
      <c r="V44" s="47"/>
      <c r="W44" s="64"/>
      <c r="X44" s="47" t="s">
        <v>25</v>
      </c>
      <c r="Y44" s="93">
        <v>3</v>
      </c>
      <c r="Z44" s="93">
        <v>0</v>
      </c>
      <c r="AA44" s="93">
        <v>3</v>
      </c>
      <c r="AB44" s="58">
        <f t="shared" si="22"/>
        <v>3</v>
      </c>
      <c r="AC44" s="93">
        <v>0</v>
      </c>
      <c r="AD44" s="27"/>
      <c r="AE44" s="48">
        <v>5</v>
      </c>
      <c r="AF44" s="47" t="s">
        <v>94</v>
      </c>
      <c r="AG44" s="47"/>
      <c r="AH44" s="47"/>
      <c r="AI44" s="64"/>
      <c r="AJ44" s="47" t="s">
        <v>17</v>
      </c>
      <c r="AK44" s="93">
        <v>3</v>
      </c>
      <c r="AL44" s="93">
        <v>0</v>
      </c>
      <c r="AM44" s="93">
        <v>2</v>
      </c>
      <c r="AN44" s="58">
        <f t="shared" si="23"/>
        <v>2</v>
      </c>
      <c r="AO44" s="93">
        <v>0</v>
      </c>
      <c r="AP44" s="46"/>
    </row>
    <row r="45" spans="1:42" ht="15.95" customHeight="1" x14ac:dyDescent="0.25">
      <c r="A45" s="54"/>
      <c r="B45" s="48" t="s">
        <v>36</v>
      </c>
      <c r="C45" s="41" t="s">
        <v>190</v>
      </c>
      <c r="D45" s="42"/>
      <c r="E45" s="41"/>
      <c r="F45" s="41"/>
      <c r="G45" s="19"/>
      <c r="H45" s="43">
        <v>2</v>
      </c>
      <c r="I45" s="41" t="s">
        <v>136</v>
      </c>
      <c r="J45" s="41"/>
      <c r="K45" s="41"/>
      <c r="L45" s="41" t="s">
        <v>188</v>
      </c>
      <c r="M45" s="41"/>
      <c r="N45" s="41"/>
      <c r="O45" s="41"/>
      <c r="P45" s="41"/>
      <c r="Q45" s="54"/>
      <c r="R45" s="54"/>
      <c r="S45" s="48">
        <v>8</v>
      </c>
      <c r="T45" s="47" t="s">
        <v>167</v>
      </c>
      <c r="U45" s="47"/>
      <c r="V45" s="47"/>
      <c r="W45" s="64"/>
      <c r="X45" s="47" t="s">
        <v>25</v>
      </c>
      <c r="Y45" s="93">
        <v>3</v>
      </c>
      <c r="Z45" s="93">
        <v>1</v>
      </c>
      <c r="AA45" s="93">
        <v>1</v>
      </c>
      <c r="AB45" s="58">
        <f t="shared" si="22"/>
        <v>2</v>
      </c>
      <c r="AC45" s="93">
        <v>0</v>
      </c>
      <c r="AD45" s="27"/>
      <c r="AE45" s="48">
        <v>6</v>
      </c>
      <c r="AF45" s="47" t="s">
        <v>153</v>
      </c>
      <c r="AG45" s="47"/>
      <c r="AH45" s="47"/>
      <c r="AI45" s="64"/>
      <c r="AJ45" s="47" t="s">
        <v>17</v>
      </c>
      <c r="AK45" s="93">
        <v>3</v>
      </c>
      <c r="AL45" s="93">
        <v>0</v>
      </c>
      <c r="AM45" s="93">
        <v>1</v>
      </c>
      <c r="AN45" s="58">
        <f t="shared" si="23"/>
        <v>1</v>
      </c>
      <c r="AO45" s="93">
        <v>2</v>
      </c>
      <c r="AP45" s="46"/>
    </row>
    <row r="46" spans="1:42" ht="15.95" customHeight="1" x14ac:dyDescent="0.25">
      <c r="A46" s="54"/>
      <c r="C46" s="18"/>
      <c r="D46" s="18"/>
      <c r="E46" s="18"/>
      <c r="F46" s="18"/>
      <c r="G46" s="18"/>
      <c r="H46" s="43">
        <v>2</v>
      </c>
      <c r="I46" s="41" t="s">
        <v>165</v>
      </c>
      <c r="J46" s="18"/>
      <c r="K46" s="18"/>
      <c r="L46" s="41" t="s">
        <v>81</v>
      </c>
      <c r="M46" s="18"/>
      <c r="N46" s="18"/>
      <c r="Q46" s="54"/>
      <c r="R46" s="54"/>
      <c r="S46" s="48">
        <v>34</v>
      </c>
      <c r="T46" s="47" t="s">
        <v>139</v>
      </c>
      <c r="U46" s="47"/>
      <c r="V46" s="47"/>
      <c r="W46" s="64"/>
      <c r="X46" s="47" t="s">
        <v>25</v>
      </c>
      <c r="Y46" s="93">
        <v>3</v>
      </c>
      <c r="Z46" s="93">
        <v>0</v>
      </c>
      <c r="AA46" s="93">
        <v>2</v>
      </c>
      <c r="AB46" s="58">
        <f t="shared" si="22"/>
        <v>2</v>
      </c>
      <c r="AC46" s="93">
        <v>0</v>
      </c>
      <c r="AD46" s="27"/>
      <c r="AE46" s="48">
        <v>11</v>
      </c>
      <c r="AF46" s="47" t="s">
        <v>89</v>
      </c>
      <c r="AG46" s="47"/>
      <c r="AH46" s="47"/>
      <c r="AI46" s="64"/>
      <c r="AJ46" s="47" t="s">
        <v>17</v>
      </c>
      <c r="AK46" s="93">
        <v>3</v>
      </c>
      <c r="AL46" s="93">
        <v>0</v>
      </c>
      <c r="AM46" s="93">
        <v>1</v>
      </c>
      <c r="AN46" s="58">
        <f t="shared" si="23"/>
        <v>1</v>
      </c>
      <c r="AO46" s="93">
        <v>0</v>
      </c>
      <c r="AP46" s="46"/>
    </row>
    <row r="47" spans="1:42" ht="15.95" customHeight="1" x14ac:dyDescent="0.25">
      <c r="A47" s="54"/>
      <c r="B47" s="9"/>
      <c r="C47" s="10"/>
      <c r="D47" s="10"/>
      <c r="E47" s="10"/>
      <c r="F47" s="10"/>
      <c r="G47" s="11"/>
      <c r="H47" s="12"/>
      <c r="I47" s="10"/>
      <c r="J47" s="10"/>
      <c r="K47" s="12"/>
      <c r="L47" s="12"/>
      <c r="M47" s="12"/>
      <c r="N47" s="12"/>
      <c r="O47" s="12"/>
      <c r="P47" s="12"/>
      <c r="Q47" s="54"/>
      <c r="R47" s="54"/>
      <c r="S47" s="48">
        <v>27</v>
      </c>
      <c r="T47" s="47" t="s">
        <v>43</v>
      </c>
      <c r="U47" s="47"/>
      <c r="V47" s="47"/>
      <c r="W47" s="64"/>
      <c r="X47" s="47" t="s">
        <v>25</v>
      </c>
      <c r="Y47" s="93">
        <v>2</v>
      </c>
      <c r="Z47" s="93">
        <v>0</v>
      </c>
      <c r="AA47" s="93">
        <v>1</v>
      </c>
      <c r="AB47" s="58">
        <f t="shared" si="22"/>
        <v>1</v>
      </c>
      <c r="AC47" s="93">
        <v>0</v>
      </c>
      <c r="AD47" s="27"/>
      <c r="AE47" s="48">
        <v>2</v>
      </c>
      <c r="AF47" s="47" t="s">
        <v>138</v>
      </c>
      <c r="AG47" s="47"/>
      <c r="AH47" s="47"/>
      <c r="AI47" s="64"/>
      <c r="AJ47" s="47" t="s">
        <v>17</v>
      </c>
      <c r="AK47" s="93">
        <v>3</v>
      </c>
      <c r="AL47" s="93">
        <v>0</v>
      </c>
      <c r="AM47" s="93">
        <v>0</v>
      </c>
      <c r="AN47" s="58">
        <f t="shared" si="23"/>
        <v>0</v>
      </c>
      <c r="AO47" s="93">
        <v>2</v>
      </c>
      <c r="AP47" s="46"/>
    </row>
    <row r="48" spans="1:42" ht="15.95" customHeight="1" x14ac:dyDescent="0.25">
      <c r="A48" s="54"/>
      <c r="B48" s="26"/>
      <c r="C48" s="26"/>
      <c r="D48" s="26"/>
      <c r="E48" s="47" t="s">
        <v>211</v>
      </c>
      <c r="F48" s="47"/>
      <c r="G48" s="49">
        <f>SUM(G14:G47)</f>
        <v>24</v>
      </c>
      <c r="H48" s="49"/>
      <c r="I48" s="36"/>
      <c r="J48" s="47" t="s">
        <v>101</v>
      </c>
      <c r="K48" s="36"/>
      <c r="L48" s="49">
        <v>2</v>
      </c>
      <c r="N48" s="47" t="s">
        <v>132</v>
      </c>
      <c r="O48" s="49">
        <v>4</v>
      </c>
      <c r="P48" s="26"/>
      <c r="Q48" s="54"/>
      <c r="R48" s="54"/>
      <c r="S48" s="48">
        <v>4</v>
      </c>
      <c r="T48" s="47" t="s">
        <v>59</v>
      </c>
      <c r="U48" s="47"/>
      <c r="V48" s="47"/>
      <c r="W48" s="64"/>
      <c r="X48" s="47" t="s">
        <v>25</v>
      </c>
      <c r="Y48" s="93">
        <v>3</v>
      </c>
      <c r="Z48" s="93">
        <v>0</v>
      </c>
      <c r="AA48" s="93">
        <v>0</v>
      </c>
      <c r="AB48" s="58">
        <f t="shared" si="22"/>
        <v>0</v>
      </c>
      <c r="AC48" s="93">
        <v>0</v>
      </c>
      <c r="AD48" s="27"/>
      <c r="AE48" s="48">
        <v>15</v>
      </c>
      <c r="AF48" s="47" t="s">
        <v>98</v>
      </c>
      <c r="AG48" s="47"/>
      <c r="AH48" s="47"/>
      <c r="AI48" s="64"/>
      <c r="AJ48" s="47" t="s">
        <v>17</v>
      </c>
      <c r="AK48" s="93">
        <v>3</v>
      </c>
      <c r="AL48" s="93">
        <v>0</v>
      </c>
      <c r="AM48" s="93">
        <v>0</v>
      </c>
      <c r="AN48" s="58">
        <f t="shared" si="23"/>
        <v>0</v>
      </c>
      <c r="AO48" s="93">
        <v>0</v>
      </c>
      <c r="AP48" s="46"/>
    </row>
    <row r="49" spans="1:42" ht="15.95" customHeight="1" x14ac:dyDescent="0.25">
      <c r="A49" s="54"/>
      <c r="E49" s="47" t="s">
        <v>210</v>
      </c>
      <c r="F49" s="47"/>
      <c r="G49" s="49">
        <f>COUNTA(L15:L47)+COUNTIF(L15:L47,"*&amp;*")</f>
        <v>32</v>
      </c>
      <c r="Q49" s="54"/>
      <c r="R49" s="54"/>
      <c r="S49" s="48">
        <v>5</v>
      </c>
      <c r="T49" s="47" t="s">
        <v>63</v>
      </c>
      <c r="U49" s="47"/>
      <c r="V49" s="47"/>
      <c r="W49" s="64"/>
      <c r="X49" s="47" t="s">
        <v>25</v>
      </c>
      <c r="Y49" s="93">
        <v>3</v>
      </c>
      <c r="Z49" s="93">
        <v>0</v>
      </c>
      <c r="AA49" s="93">
        <v>0</v>
      </c>
      <c r="AB49" s="58">
        <f t="shared" si="22"/>
        <v>0</v>
      </c>
      <c r="AC49" s="93">
        <v>2</v>
      </c>
      <c r="AD49" s="27"/>
      <c r="AE49" s="48">
        <v>3</v>
      </c>
      <c r="AF49" s="47" t="s">
        <v>82</v>
      </c>
      <c r="AG49" s="47"/>
      <c r="AH49" s="47"/>
      <c r="AI49" s="64"/>
      <c r="AJ49" s="47" t="s">
        <v>17</v>
      </c>
      <c r="AK49" s="93">
        <v>2</v>
      </c>
      <c r="AL49" s="93">
        <v>0</v>
      </c>
      <c r="AM49" s="93">
        <v>0</v>
      </c>
      <c r="AN49" s="58">
        <f t="shared" si="23"/>
        <v>0</v>
      </c>
      <c r="AO49" s="93">
        <v>0</v>
      </c>
      <c r="AP49" s="46"/>
    </row>
    <row r="50" spans="1:42" ht="15.95" customHeight="1" thickBot="1" x14ac:dyDescent="0.3">
      <c r="A50" s="54"/>
      <c r="Q50" s="54"/>
      <c r="R50" s="54"/>
      <c r="S50" s="33" t="s">
        <v>245</v>
      </c>
      <c r="T50" s="33"/>
      <c r="U50" s="33"/>
      <c r="V50" s="33"/>
      <c r="W50" s="33"/>
      <c r="X50" s="33"/>
      <c r="Y50" s="56">
        <f>SUM(Y39:Y49)</f>
        <v>30</v>
      </c>
      <c r="Z50" s="56">
        <f t="shared" ref="Z50:AC50" si="24">SUM(Z39:Z49)</f>
        <v>11</v>
      </c>
      <c r="AA50" s="56">
        <f>SUM(AA39:AA49)+SUMIF($X$3:$X$10,"Dive Shop",$AF$3:$AF$10)</f>
        <v>19</v>
      </c>
      <c r="AB50" s="56">
        <f>+AA50+Z50</f>
        <v>30</v>
      </c>
      <c r="AC50" s="56">
        <f t="shared" si="24"/>
        <v>2</v>
      </c>
      <c r="AD50" s="27"/>
      <c r="AE50" s="33" t="s">
        <v>246</v>
      </c>
      <c r="AF50" s="33"/>
      <c r="AG50" s="33"/>
      <c r="AH50" s="33"/>
      <c r="AI50" s="33"/>
      <c r="AJ50" s="33"/>
      <c r="AK50" s="56">
        <f>SUM(AK39:AK49)</f>
        <v>30</v>
      </c>
      <c r="AL50" s="56">
        <f t="shared" ref="AL50" si="25">SUM(AL39:AL49)</f>
        <v>8</v>
      </c>
      <c r="AM50" s="56">
        <f>SUM(AM39:AM49)+SUMIF($X$3:$X$10,"Bruins",$AF$3:$AF$10)</f>
        <v>14</v>
      </c>
      <c r="AN50" s="56">
        <f>+AM50+AL50</f>
        <v>22</v>
      </c>
      <c r="AO50" s="56">
        <f t="shared" ref="AO50" si="26">SUM(AO39:AO49)</f>
        <v>4</v>
      </c>
      <c r="AP50" s="46"/>
    </row>
    <row r="51" spans="1:42" ht="15.95" customHeight="1" x14ac:dyDescent="0.25">
      <c r="A51" s="54"/>
      <c r="B51" s="20" t="s">
        <v>156</v>
      </c>
      <c r="C51" s="20"/>
      <c r="N51" s="20"/>
      <c r="O51" s="20"/>
      <c r="Q51" s="54"/>
      <c r="R51" s="54"/>
      <c r="S51" s="35" t="s">
        <v>21</v>
      </c>
      <c r="T51" s="35"/>
      <c r="U51" s="35"/>
      <c r="V51" s="35"/>
      <c r="W51" s="35"/>
      <c r="X51" s="32" t="s">
        <v>88</v>
      </c>
      <c r="Y51" s="31">
        <v>0</v>
      </c>
      <c r="Z51" s="31">
        <v>0</v>
      </c>
      <c r="AA51" s="31">
        <v>0</v>
      </c>
      <c r="AB51" s="68">
        <f t="shared" ref="AB51" si="27">+Z51+AA51</f>
        <v>0</v>
      </c>
      <c r="AC51" s="31">
        <v>0</v>
      </c>
      <c r="AD51" s="27"/>
      <c r="AE51" s="35" t="s">
        <v>23</v>
      </c>
      <c r="AF51" s="35"/>
      <c r="AG51" s="35"/>
      <c r="AH51" s="35"/>
      <c r="AI51" s="35"/>
      <c r="AJ51" s="32" t="s">
        <v>70</v>
      </c>
      <c r="AK51" s="31">
        <v>1</v>
      </c>
      <c r="AL51" s="31">
        <v>0</v>
      </c>
      <c r="AM51" s="31">
        <v>2</v>
      </c>
      <c r="AN51" s="68">
        <f t="shared" ref="AN51" si="28">+AL51+AM51</f>
        <v>2</v>
      </c>
      <c r="AO51" s="31">
        <v>0</v>
      </c>
      <c r="AP51" s="46"/>
    </row>
    <row r="52" spans="1:42" ht="15.95" customHeight="1" x14ac:dyDescent="0.25">
      <c r="A52" s="54"/>
      <c r="B52" s="18"/>
      <c r="Q52" s="54"/>
      <c r="R52" s="54"/>
      <c r="S52" s="48">
        <v>11</v>
      </c>
      <c r="T52" s="47" t="s">
        <v>55</v>
      </c>
      <c r="U52" s="47"/>
      <c r="V52" s="47"/>
      <c r="W52" s="64"/>
      <c r="X52" s="41" t="s">
        <v>21</v>
      </c>
      <c r="Y52" s="93">
        <v>3</v>
      </c>
      <c r="Z52" s="93">
        <v>2</v>
      </c>
      <c r="AA52" s="93">
        <v>0</v>
      </c>
      <c r="AB52" s="58">
        <f t="shared" ref="AB52:AB61" si="29">+Z52+AA52</f>
        <v>2</v>
      </c>
      <c r="AC52" s="93">
        <v>2</v>
      </c>
      <c r="AD52" s="27"/>
      <c r="AE52" s="48">
        <v>40</v>
      </c>
      <c r="AF52" s="47" t="s">
        <v>91</v>
      </c>
      <c r="AG52" s="47"/>
      <c r="AH52" s="47"/>
      <c r="AI52" s="64"/>
      <c r="AJ52" s="47" t="s">
        <v>23</v>
      </c>
      <c r="AK52" s="93">
        <v>3</v>
      </c>
      <c r="AL52" s="93">
        <v>3</v>
      </c>
      <c r="AM52" s="93">
        <v>0</v>
      </c>
      <c r="AN52" s="58">
        <f t="shared" ref="AN52:AN61" si="30">+AL52+AM52</f>
        <v>3</v>
      </c>
      <c r="AO52" s="93">
        <v>0</v>
      </c>
      <c r="AP52" s="46"/>
    </row>
    <row r="53" spans="1:42" ht="15.95" customHeight="1" x14ac:dyDescent="0.25">
      <c r="A53" s="54"/>
      <c r="B53" s="18"/>
      <c r="C53" s="20" t="s">
        <v>105</v>
      </c>
      <c r="I53" s="20" t="s">
        <v>120</v>
      </c>
      <c r="N53" s="20" t="s">
        <v>121</v>
      </c>
      <c r="O53" s="18"/>
      <c r="Q53" s="54"/>
      <c r="R53" s="54"/>
      <c r="S53" s="48">
        <v>9</v>
      </c>
      <c r="T53" s="47" t="s">
        <v>135</v>
      </c>
      <c r="U53" s="47"/>
      <c r="V53" s="47"/>
      <c r="W53" s="64"/>
      <c r="X53" s="41" t="s">
        <v>21</v>
      </c>
      <c r="Y53" s="93">
        <v>3</v>
      </c>
      <c r="Z53" s="93">
        <v>1</v>
      </c>
      <c r="AA53" s="93">
        <v>0</v>
      </c>
      <c r="AB53" s="58">
        <f t="shared" si="29"/>
        <v>1</v>
      </c>
      <c r="AC53" s="93">
        <v>0</v>
      </c>
      <c r="AD53" s="27"/>
      <c r="AE53" s="48">
        <v>28</v>
      </c>
      <c r="AF53" s="47" t="s">
        <v>44</v>
      </c>
      <c r="AG53" s="47"/>
      <c r="AH53" s="47"/>
      <c r="AI53" s="64"/>
      <c r="AJ53" s="47" t="s">
        <v>23</v>
      </c>
      <c r="AK53" s="93">
        <v>3</v>
      </c>
      <c r="AL53" s="93">
        <v>2</v>
      </c>
      <c r="AM53" s="93">
        <v>1</v>
      </c>
      <c r="AN53" s="58">
        <f t="shared" si="30"/>
        <v>3</v>
      </c>
      <c r="AO53" s="93">
        <v>0</v>
      </c>
      <c r="AP53" s="46"/>
    </row>
    <row r="54" spans="1:42" ht="15.95" customHeight="1" x14ac:dyDescent="0.25">
      <c r="A54" s="54"/>
      <c r="C54" s="41" t="s">
        <v>190</v>
      </c>
      <c r="I54" s="41" t="s">
        <v>264</v>
      </c>
      <c r="N54" s="41" t="s">
        <v>190</v>
      </c>
      <c r="Q54" s="54"/>
      <c r="R54" s="54"/>
      <c r="S54" s="48">
        <v>22</v>
      </c>
      <c r="T54" s="47" t="s">
        <v>113</v>
      </c>
      <c r="U54" s="47"/>
      <c r="V54" s="47"/>
      <c r="W54" s="64"/>
      <c r="X54" s="41" t="s">
        <v>21</v>
      </c>
      <c r="Y54" s="93">
        <v>3</v>
      </c>
      <c r="Z54" s="93">
        <v>0</v>
      </c>
      <c r="AA54" s="93">
        <v>1</v>
      </c>
      <c r="AB54" s="58">
        <f t="shared" si="29"/>
        <v>1</v>
      </c>
      <c r="AC54" s="93">
        <v>0</v>
      </c>
      <c r="AD54" s="27"/>
      <c r="AE54" s="48">
        <v>20</v>
      </c>
      <c r="AF54" s="47" t="s">
        <v>112</v>
      </c>
      <c r="AG54" s="47"/>
      <c r="AH54" s="47"/>
      <c r="AI54" s="64"/>
      <c r="AJ54" s="47" t="s">
        <v>23</v>
      </c>
      <c r="AK54" s="93">
        <v>3</v>
      </c>
      <c r="AL54" s="93">
        <v>1</v>
      </c>
      <c r="AM54" s="93">
        <v>2</v>
      </c>
      <c r="AN54" s="58">
        <f t="shared" si="30"/>
        <v>3</v>
      </c>
      <c r="AO54" s="93">
        <v>0</v>
      </c>
      <c r="AP54" s="46"/>
    </row>
    <row r="55" spans="1:42" ht="15.95" customHeight="1" x14ac:dyDescent="0.25">
      <c r="A55" s="54"/>
      <c r="Q55" s="54"/>
      <c r="R55" s="54"/>
      <c r="S55" s="48">
        <v>33</v>
      </c>
      <c r="T55" s="47" t="s">
        <v>80</v>
      </c>
      <c r="U55" s="47"/>
      <c r="V55" s="47"/>
      <c r="W55" s="64"/>
      <c r="X55" s="41" t="s">
        <v>21</v>
      </c>
      <c r="Y55" s="93">
        <v>3</v>
      </c>
      <c r="Z55" s="93">
        <v>0</v>
      </c>
      <c r="AA55" s="93">
        <v>1</v>
      </c>
      <c r="AB55" s="58">
        <f t="shared" si="29"/>
        <v>1</v>
      </c>
      <c r="AC55" s="93">
        <v>0</v>
      </c>
      <c r="AD55" s="27"/>
      <c r="AE55" s="48">
        <v>15</v>
      </c>
      <c r="AF55" s="47" t="s">
        <v>84</v>
      </c>
      <c r="AG55" s="47"/>
      <c r="AH55" s="47"/>
      <c r="AI55" s="64"/>
      <c r="AJ55" s="47" t="s">
        <v>23</v>
      </c>
      <c r="AK55" s="93">
        <v>3</v>
      </c>
      <c r="AL55" s="93">
        <v>1</v>
      </c>
      <c r="AM55" s="93">
        <v>1</v>
      </c>
      <c r="AN55" s="58">
        <f t="shared" si="30"/>
        <v>2</v>
      </c>
      <c r="AO55" s="93">
        <v>0</v>
      </c>
      <c r="AP55" s="46"/>
    </row>
    <row r="56" spans="1:42" ht="15.95" customHeight="1" x14ac:dyDescent="0.25">
      <c r="A56" s="54"/>
      <c r="Q56" s="54"/>
      <c r="R56" s="54"/>
      <c r="S56" s="48">
        <v>7</v>
      </c>
      <c r="T56" s="47" t="s">
        <v>142</v>
      </c>
      <c r="U56" s="47"/>
      <c r="V56" s="47"/>
      <c r="W56" s="64"/>
      <c r="X56" s="65" t="s">
        <v>21</v>
      </c>
      <c r="Y56" s="93">
        <v>3</v>
      </c>
      <c r="Z56" s="93">
        <v>0</v>
      </c>
      <c r="AA56" s="93">
        <v>1</v>
      </c>
      <c r="AB56" s="58">
        <f t="shared" si="29"/>
        <v>1</v>
      </c>
      <c r="AC56" s="93">
        <v>0</v>
      </c>
      <c r="AD56" s="27"/>
      <c r="AE56" s="48">
        <v>9</v>
      </c>
      <c r="AF56" s="47" t="s">
        <v>154</v>
      </c>
      <c r="AG56" s="47"/>
      <c r="AH56" s="47"/>
      <c r="AI56" s="64"/>
      <c r="AJ56" s="47" t="s">
        <v>23</v>
      </c>
      <c r="AK56" s="93">
        <v>3</v>
      </c>
      <c r="AL56" s="93">
        <v>0</v>
      </c>
      <c r="AM56" s="93">
        <v>2</v>
      </c>
      <c r="AN56" s="58">
        <f t="shared" si="30"/>
        <v>2</v>
      </c>
      <c r="AO56" s="93">
        <v>0</v>
      </c>
      <c r="AP56" s="46"/>
    </row>
    <row r="57" spans="1:42" ht="15.95" customHeight="1" x14ac:dyDescent="0.25">
      <c r="A57" s="54"/>
      <c r="Q57" s="54"/>
      <c r="R57" s="54"/>
      <c r="S57" s="48">
        <v>2</v>
      </c>
      <c r="T57" s="47" t="s">
        <v>41</v>
      </c>
      <c r="U57" s="47"/>
      <c r="V57" s="47"/>
      <c r="W57" s="64"/>
      <c r="X57" s="41" t="s">
        <v>21</v>
      </c>
      <c r="Y57" s="93">
        <v>3</v>
      </c>
      <c r="Z57" s="93">
        <v>0</v>
      </c>
      <c r="AA57" s="93">
        <v>1</v>
      </c>
      <c r="AB57" s="58">
        <f t="shared" si="29"/>
        <v>1</v>
      </c>
      <c r="AC57" s="93">
        <v>0</v>
      </c>
      <c r="AD57" s="27"/>
      <c r="AE57" s="48">
        <v>72</v>
      </c>
      <c r="AF57" s="47" t="s">
        <v>78</v>
      </c>
      <c r="AG57" s="47"/>
      <c r="AH57" s="47"/>
      <c r="AI57" s="64"/>
      <c r="AJ57" s="47" t="s">
        <v>23</v>
      </c>
      <c r="AK57" s="93">
        <v>3</v>
      </c>
      <c r="AL57" s="93">
        <v>1</v>
      </c>
      <c r="AM57" s="93">
        <v>0</v>
      </c>
      <c r="AN57" s="58">
        <f t="shared" si="30"/>
        <v>1</v>
      </c>
      <c r="AO57" s="93">
        <v>0</v>
      </c>
      <c r="AP57" s="46"/>
    </row>
    <row r="58" spans="1:42" ht="15.95" customHeight="1" x14ac:dyDescent="0.25">
      <c r="A58" s="54"/>
      <c r="Q58" s="46"/>
      <c r="R58" s="46"/>
      <c r="S58" s="48">
        <v>4</v>
      </c>
      <c r="T58" s="47" t="s">
        <v>39</v>
      </c>
      <c r="U58" s="47"/>
      <c r="V58" s="47"/>
      <c r="W58" s="64"/>
      <c r="X58" s="41" t="s">
        <v>21</v>
      </c>
      <c r="Y58" s="93">
        <v>3</v>
      </c>
      <c r="Z58" s="93">
        <v>0</v>
      </c>
      <c r="AA58" s="93">
        <v>0</v>
      </c>
      <c r="AB58" s="58">
        <f t="shared" si="29"/>
        <v>0</v>
      </c>
      <c r="AC58" s="93">
        <v>0</v>
      </c>
      <c r="AD58" s="27"/>
      <c r="AE58" s="48">
        <v>10</v>
      </c>
      <c r="AF58" s="47" t="s">
        <v>162</v>
      </c>
      <c r="AG58" s="47"/>
      <c r="AH58" s="47"/>
      <c r="AI58" s="64"/>
      <c r="AJ58" s="47" t="s">
        <v>23</v>
      </c>
      <c r="AK58" s="93">
        <v>3</v>
      </c>
      <c r="AL58" s="93">
        <v>0</v>
      </c>
      <c r="AM58" s="93">
        <v>1</v>
      </c>
      <c r="AN58" s="58">
        <f t="shared" si="30"/>
        <v>1</v>
      </c>
      <c r="AO58" s="93">
        <v>0</v>
      </c>
      <c r="AP58" s="46"/>
    </row>
    <row r="59" spans="1:42" ht="15.95" customHeight="1" x14ac:dyDescent="0.25">
      <c r="A59" s="46"/>
      <c r="Q59" s="54"/>
      <c r="R59" s="54"/>
      <c r="S59" s="48">
        <v>25</v>
      </c>
      <c r="T59" s="47" t="s">
        <v>92</v>
      </c>
      <c r="U59" s="47"/>
      <c r="V59" s="47"/>
      <c r="W59" s="64"/>
      <c r="X59" s="41" t="s">
        <v>21</v>
      </c>
      <c r="Y59" s="93">
        <v>3</v>
      </c>
      <c r="Z59" s="93">
        <v>0</v>
      </c>
      <c r="AA59" s="93">
        <v>0</v>
      </c>
      <c r="AB59" s="58">
        <f t="shared" si="29"/>
        <v>0</v>
      </c>
      <c r="AC59" s="93">
        <v>0</v>
      </c>
      <c r="AD59" s="27"/>
      <c r="AE59" s="48">
        <v>8</v>
      </c>
      <c r="AF59" s="47" t="s">
        <v>83</v>
      </c>
      <c r="AG59" s="47"/>
      <c r="AH59" s="47"/>
      <c r="AI59" s="64"/>
      <c r="AJ59" s="47" t="s">
        <v>23</v>
      </c>
      <c r="AK59" s="93">
        <v>3</v>
      </c>
      <c r="AL59" s="93">
        <v>0</v>
      </c>
      <c r="AM59" s="93">
        <v>1</v>
      </c>
      <c r="AN59" s="58">
        <f t="shared" si="30"/>
        <v>1</v>
      </c>
      <c r="AO59" s="93">
        <v>0</v>
      </c>
      <c r="AP59" s="46"/>
    </row>
    <row r="60" spans="1:42" ht="15.95" customHeight="1" x14ac:dyDescent="0.25">
      <c r="A60" s="54"/>
      <c r="Q60" s="46"/>
      <c r="R60" s="46"/>
      <c r="S60" s="48">
        <v>24</v>
      </c>
      <c r="T60" s="47" t="s">
        <v>97</v>
      </c>
      <c r="U60" s="47"/>
      <c r="V60" s="47"/>
      <c r="W60" s="64"/>
      <c r="X60" s="41" t="s">
        <v>21</v>
      </c>
      <c r="Y60" s="93">
        <v>3</v>
      </c>
      <c r="Z60" s="93">
        <v>0</v>
      </c>
      <c r="AA60" s="93">
        <v>0</v>
      </c>
      <c r="AB60" s="58">
        <f t="shared" si="29"/>
        <v>0</v>
      </c>
      <c r="AC60" s="93">
        <v>0</v>
      </c>
      <c r="AD60" s="27"/>
      <c r="AE60" s="48">
        <v>55</v>
      </c>
      <c r="AF60" s="47" t="s">
        <v>79</v>
      </c>
      <c r="AG60" s="47"/>
      <c r="AH60" s="47"/>
      <c r="AI60" s="64"/>
      <c r="AJ60" s="47" t="s">
        <v>23</v>
      </c>
      <c r="AK60" s="93">
        <v>3</v>
      </c>
      <c r="AL60" s="93">
        <v>0</v>
      </c>
      <c r="AM60" s="93">
        <v>0</v>
      </c>
      <c r="AN60" s="58">
        <f t="shared" si="30"/>
        <v>0</v>
      </c>
      <c r="AO60" s="93">
        <v>0</v>
      </c>
      <c r="AP60" s="46"/>
    </row>
    <row r="61" spans="1:42" ht="15.95" customHeight="1" x14ac:dyDescent="0.25">
      <c r="A61" s="46"/>
      <c r="Q61" s="54"/>
      <c r="R61" s="54"/>
      <c r="S61" s="48">
        <v>44</v>
      </c>
      <c r="T61" s="47" t="s">
        <v>148</v>
      </c>
      <c r="U61" s="47"/>
      <c r="V61" s="47"/>
      <c r="W61" s="64"/>
      <c r="X61" s="41" t="s">
        <v>21</v>
      </c>
      <c r="Y61" s="93">
        <v>3</v>
      </c>
      <c r="Z61" s="93">
        <v>0</v>
      </c>
      <c r="AA61" s="93">
        <v>0</v>
      </c>
      <c r="AB61" s="58">
        <f t="shared" si="29"/>
        <v>0</v>
      </c>
      <c r="AC61" s="93">
        <v>0</v>
      </c>
      <c r="AD61" s="27"/>
      <c r="AE61" s="48">
        <v>7</v>
      </c>
      <c r="AF61" s="47" t="s">
        <v>61</v>
      </c>
      <c r="AG61" s="47"/>
      <c r="AH61" s="47"/>
      <c r="AI61" s="64"/>
      <c r="AJ61" s="47" t="s">
        <v>23</v>
      </c>
      <c r="AK61" s="93">
        <v>2</v>
      </c>
      <c r="AL61" s="93">
        <v>0</v>
      </c>
      <c r="AM61" s="93">
        <v>0</v>
      </c>
      <c r="AN61" s="58">
        <f t="shared" si="30"/>
        <v>0</v>
      </c>
      <c r="AO61" s="93">
        <v>2</v>
      </c>
      <c r="AP61" s="46"/>
    </row>
    <row r="62" spans="1:42" ht="15.95" customHeight="1" thickBot="1" x14ac:dyDescent="0.3">
      <c r="A62" s="54"/>
      <c r="Q62" s="46"/>
      <c r="R62" s="46"/>
      <c r="S62" s="33" t="s">
        <v>103</v>
      </c>
      <c r="T62" s="33"/>
      <c r="U62" s="33"/>
      <c r="V62" s="33"/>
      <c r="W62" s="33"/>
      <c r="X62" s="33"/>
      <c r="Y62" s="56">
        <f>SUM(Y51:Y61)</f>
        <v>30</v>
      </c>
      <c r="Z62" s="56">
        <f t="shared" ref="Z62:AC62" si="31">SUM(Z51:Z61)</f>
        <v>3</v>
      </c>
      <c r="AA62" s="56">
        <f>SUM(AA51:AA61)+SUMIF($X$3:$X$10,"Eriton",$AF$3:$AF$10)</f>
        <v>4</v>
      </c>
      <c r="AB62" s="56">
        <f>+AA62+Z62</f>
        <v>7</v>
      </c>
      <c r="AC62" s="56">
        <f t="shared" si="31"/>
        <v>2</v>
      </c>
      <c r="AD62" s="27"/>
      <c r="AE62" s="33" t="s">
        <v>85</v>
      </c>
      <c r="AF62" s="33"/>
      <c r="AG62" s="33"/>
      <c r="AH62" s="33"/>
      <c r="AI62" s="33"/>
      <c r="AJ62" s="33"/>
      <c r="AK62" s="56">
        <f>SUM(AK51:AK61)</f>
        <v>30</v>
      </c>
      <c r="AL62" s="56">
        <f t="shared" ref="AL62:AO62" si="32">SUM(AL51:AL61)</f>
        <v>8</v>
      </c>
      <c r="AM62" s="56">
        <f>SUM(AM51:AM61)+SUMIF($X$3:$X$10,"Direct Staff",$AF$3:$AF$10)</f>
        <v>10</v>
      </c>
      <c r="AN62" s="56">
        <f>+AM62+AL62</f>
        <v>18</v>
      </c>
      <c r="AO62" s="56">
        <f t="shared" si="32"/>
        <v>2</v>
      </c>
      <c r="AP62" s="46"/>
    </row>
    <row r="63" spans="1:42" ht="15.95" customHeight="1" thickBot="1" x14ac:dyDescent="0.3">
      <c r="A63" s="46"/>
      <c r="Q63" s="46"/>
      <c r="R63" s="46"/>
      <c r="S63" s="27"/>
      <c r="T63" s="27"/>
      <c r="U63" s="27"/>
      <c r="V63" s="27"/>
      <c r="W63" s="27"/>
      <c r="X63" s="27"/>
      <c r="Y63" s="53">
        <f>Y26+Y38+Y50+Y62</f>
        <v>120</v>
      </c>
      <c r="Z63" s="53">
        <f>Z26+Z38+Z50+Z62</f>
        <v>29</v>
      </c>
      <c r="AA63" s="53">
        <f>AA26+AA38+AA50+AA62</f>
        <v>43</v>
      </c>
      <c r="AB63" s="53">
        <f>AB26+AB38+AB50+AB62</f>
        <v>72</v>
      </c>
      <c r="AC63" s="53">
        <f>AC26+AC38+AC50+AC62</f>
        <v>4</v>
      </c>
      <c r="AD63" s="27"/>
      <c r="AE63" s="27"/>
      <c r="AF63" s="27"/>
      <c r="AG63" s="27"/>
      <c r="AH63" s="27"/>
      <c r="AI63" s="52"/>
      <c r="AJ63" s="27"/>
      <c r="AK63" s="53">
        <f>AK26+AK38+AK50+AK62</f>
        <v>120</v>
      </c>
      <c r="AL63" s="53">
        <f>AL26+AL38+AL50+AL62</f>
        <v>33</v>
      </c>
      <c r="AM63" s="53">
        <f>AM26+AM38+AM50+AM62</f>
        <v>52</v>
      </c>
      <c r="AN63" s="53">
        <f>AN26+AN38+AN50+AN62</f>
        <v>85</v>
      </c>
      <c r="AO63" s="53">
        <f>AO26+AO38+AO50+AO62</f>
        <v>10</v>
      </c>
      <c r="AP63" s="46"/>
    </row>
    <row r="64" spans="1:42" ht="15.95" customHeight="1" thickTop="1" x14ac:dyDescent="0.25">
      <c r="A64" s="46"/>
      <c r="Q64" s="46"/>
      <c r="R64" s="4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38" t="s">
        <v>122</v>
      </c>
      <c r="AF64" s="37"/>
      <c r="AG64" s="37"/>
      <c r="AH64" s="37"/>
      <c r="AI64" s="38"/>
      <c r="AJ64" s="26"/>
      <c r="AK64" s="87">
        <f>Y63+AK63</f>
        <v>240</v>
      </c>
      <c r="AL64" s="48">
        <f>Z63+AL63</f>
        <v>62</v>
      </c>
      <c r="AM64" s="48">
        <f>AA63+AM63</f>
        <v>95</v>
      </c>
      <c r="AN64" s="87">
        <f>AB63+AN63</f>
        <v>157</v>
      </c>
      <c r="AO64" s="48">
        <f>AC63+AO63</f>
        <v>14</v>
      </c>
      <c r="AP64" s="46"/>
    </row>
    <row r="65" spans="1:42" ht="15.95" customHeight="1" x14ac:dyDescent="0.25">
      <c r="A65" s="46"/>
      <c r="B65" s="18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18"/>
      <c r="Q65" s="45"/>
      <c r="R65" s="45"/>
      <c r="AP65" s="13"/>
    </row>
    <row r="66" spans="1:42" ht="15.95" customHeight="1" x14ac:dyDescent="0.25">
      <c r="A66" s="45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Q66" s="45"/>
      <c r="R66" s="45"/>
      <c r="U66" s="69" t="str">
        <f>"Week "&amp;TEXT(C2+1,"##")</f>
        <v>Week 4</v>
      </c>
      <c r="V66" s="69"/>
      <c r="W66" s="69"/>
      <c r="X66" s="70">
        <f>7+E14</f>
        <v>44109</v>
      </c>
      <c r="Y66" s="70"/>
      <c r="Z66" s="18"/>
      <c r="AA66" s="80"/>
      <c r="AB66" s="81"/>
      <c r="AC66" s="61"/>
      <c r="AD66" s="61"/>
      <c r="AE66" s="18"/>
      <c r="AF66" s="18"/>
      <c r="AG66" s="69" t="str">
        <f>"Week "&amp;TEXT(C2+2,"##")</f>
        <v>Week 5</v>
      </c>
      <c r="AH66" s="69"/>
      <c r="AI66" s="69"/>
      <c r="AJ66" s="71">
        <f>+X66+7</f>
        <v>44116</v>
      </c>
      <c r="AK66" s="69"/>
      <c r="AL66" s="92"/>
      <c r="AM66" s="18"/>
      <c r="AN66" s="18"/>
      <c r="AO66" s="61"/>
      <c r="AP66" s="13"/>
    </row>
    <row r="67" spans="1:42" ht="15.95" customHeight="1" thickBot="1" x14ac:dyDescent="0.3">
      <c r="A67" s="45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Q67" s="45"/>
      <c r="R67" s="45"/>
      <c r="U67" s="445" t="s">
        <v>106</v>
      </c>
      <c r="V67" s="445"/>
      <c r="W67" s="99"/>
      <c r="X67" s="99" t="s">
        <v>107</v>
      </c>
      <c r="Y67" s="99"/>
      <c r="Z67" s="99" t="s">
        <v>108</v>
      </c>
      <c r="AA67" s="99"/>
      <c r="AB67" s="47"/>
      <c r="AC67" s="36"/>
      <c r="AD67" s="36"/>
      <c r="AG67" s="445" t="s">
        <v>106</v>
      </c>
      <c r="AH67" s="445"/>
      <c r="AI67" s="99"/>
      <c r="AJ67" s="99" t="s">
        <v>107</v>
      </c>
      <c r="AK67" s="99"/>
      <c r="AL67" s="99" t="s">
        <v>108</v>
      </c>
      <c r="AM67" s="99"/>
      <c r="AN67" s="47"/>
      <c r="AO67" s="36"/>
      <c r="AP67" s="13"/>
    </row>
    <row r="68" spans="1:42" ht="15.95" customHeight="1" x14ac:dyDescent="0.25">
      <c r="A68" s="4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Q68" s="45"/>
      <c r="R68" s="45"/>
      <c r="U68" s="443">
        <v>0.38541666666666669</v>
      </c>
      <c r="V68" s="443"/>
      <c r="W68" s="98"/>
      <c r="X68" s="49" t="s">
        <v>109</v>
      </c>
      <c r="Y68" s="442" t="s">
        <v>220</v>
      </c>
      <c r="Z68" s="442"/>
      <c r="AA68" s="442"/>
      <c r="AB68" s="39"/>
      <c r="AD68" s="36"/>
      <c r="AG68" s="443">
        <v>0.38541666666666669</v>
      </c>
      <c r="AH68" s="443"/>
      <c r="AI68" s="98"/>
      <c r="AJ68" s="49" t="s">
        <v>109</v>
      </c>
      <c r="AK68" s="442" t="s">
        <v>268</v>
      </c>
      <c r="AL68" s="442"/>
      <c r="AM68" s="442"/>
      <c r="AN68" s="39"/>
      <c r="AP68" s="13"/>
    </row>
    <row r="69" spans="1:42" ht="15.95" customHeight="1" x14ac:dyDescent="0.25">
      <c r="A69" s="45"/>
      <c r="Q69" s="45"/>
      <c r="R69" s="45"/>
      <c r="U69" s="443">
        <v>0.38541666666666669</v>
      </c>
      <c r="V69" s="443"/>
      <c r="W69" s="98"/>
      <c r="X69" s="49" t="s">
        <v>110</v>
      </c>
      <c r="Y69" s="442" t="s">
        <v>221</v>
      </c>
      <c r="Z69" s="442"/>
      <c r="AA69" s="442"/>
      <c r="AB69" s="39"/>
      <c r="AD69" s="36"/>
      <c r="AG69" s="443">
        <v>0.38541666666666669</v>
      </c>
      <c r="AH69" s="443"/>
      <c r="AI69" s="98"/>
      <c r="AJ69" s="49" t="s">
        <v>110</v>
      </c>
      <c r="AK69" s="442" t="s">
        <v>269</v>
      </c>
      <c r="AL69" s="442"/>
      <c r="AM69" s="442"/>
      <c r="AN69" s="39"/>
      <c r="AP69" s="13"/>
    </row>
    <row r="70" spans="1:42" ht="15.95" customHeight="1" x14ac:dyDescent="0.25">
      <c r="A70" s="45"/>
      <c r="B70" s="18"/>
      <c r="C70" s="18"/>
      <c r="I70" s="41"/>
      <c r="N70" s="18"/>
      <c r="O70" s="18"/>
      <c r="P70" s="18"/>
      <c r="Q70" s="45"/>
      <c r="R70" s="45"/>
      <c r="U70" s="443">
        <v>0.42708333333333331</v>
      </c>
      <c r="V70" s="443"/>
      <c r="W70" s="98"/>
      <c r="X70" s="49" t="s">
        <v>109</v>
      </c>
      <c r="Y70" s="442" t="s">
        <v>222</v>
      </c>
      <c r="Z70" s="442"/>
      <c r="AA70" s="442"/>
      <c r="AB70" s="39"/>
      <c r="AD70" s="36"/>
      <c r="AG70" s="443">
        <v>0.42708333333333331</v>
      </c>
      <c r="AH70" s="443"/>
      <c r="AI70" s="98"/>
      <c r="AJ70" s="49" t="s">
        <v>109</v>
      </c>
      <c r="AK70" s="442" t="s">
        <v>270</v>
      </c>
      <c r="AL70" s="442"/>
      <c r="AM70" s="442"/>
      <c r="AN70" s="39"/>
      <c r="AP70" s="13"/>
    </row>
    <row r="71" spans="1:42" ht="15.95" customHeight="1" x14ac:dyDescent="0.25">
      <c r="A71" s="45"/>
      <c r="B71" s="18"/>
      <c r="C71" s="18"/>
      <c r="N71" s="41"/>
      <c r="O71" s="18"/>
      <c r="P71" s="18"/>
      <c r="Q71" s="45"/>
      <c r="R71" s="45"/>
      <c r="U71" s="443">
        <v>0.42708333333333331</v>
      </c>
      <c r="V71" s="443"/>
      <c r="W71" s="98"/>
      <c r="X71" s="49" t="s">
        <v>110</v>
      </c>
      <c r="Y71" s="442" t="s">
        <v>223</v>
      </c>
      <c r="Z71" s="442"/>
      <c r="AA71" s="442"/>
      <c r="AB71" s="26"/>
      <c r="AC71" s="26"/>
      <c r="AD71" s="26"/>
      <c r="AG71" s="443">
        <v>0.42708333333333331</v>
      </c>
      <c r="AH71" s="443"/>
      <c r="AI71" s="98"/>
      <c r="AJ71" s="49" t="s">
        <v>110</v>
      </c>
      <c r="AK71" s="442" t="s">
        <v>271</v>
      </c>
      <c r="AL71" s="442"/>
      <c r="AM71" s="442"/>
      <c r="AN71" s="26"/>
      <c r="AO71" s="26"/>
      <c r="AP71" s="13"/>
    </row>
    <row r="72" spans="1:42" ht="15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13"/>
    </row>
    <row r="73" spans="1:42" ht="15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13"/>
    </row>
    <row r="74" spans="1:42" ht="20.25" x14ac:dyDescent="0.3">
      <c r="A74" s="45"/>
      <c r="B74" s="431" t="s">
        <v>0</v>
      </c>
      <c r="C74" s="431"/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5"/>
      <c r="R74" s="45"/>
      <c r="S74" s="431" t="s">
        <v>168</v>
      </c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431"/>
      <c r="AE74" s="431"/>
      <c r="AF74" s="431"/>
      <c r="AG74" s="431"/>
      <c r="AH74" s="431"/>
      <c r="AI74" s="431"/>
      <c r="AJ74" s="431"/>
      <c r="AK74" s="431"/>
      <c r="AL74" s="431"/>
      <c r="AM74" s="431"/>
      <c r="AN74" s="431"/>
      <c r="AO74" s="431"/>
      <c r="AP74" s="45"/>
    </row>
    <row r="75" spans="1:42" ht="18.600000000000001" customHeight="1" x14ac:dyDescent="0.3">
      <c r="A75" s="46"/>
      <c r="B75" s="60" t="s">
        <v>146</v>
      </c>
      <c r="C75" s="60">
        <f>+C2</f>
        <v>3</v>
      </c>
      <c r="D75" s="59"/>
      <c r="E75" s="59"/>
      <c r="F75" s="59"/>
      <c r="G75" s="431" t="s">
        <v>209</v>
      </c>
      <c r="H75" s="431"/>
      <c r="I75" s="431"/>
      <c r="J75" s="431"/>
      <c r="K75" s="431"/>
      <c r="L75" s="431"/>
      <c r="M75" s="431"/>
      <c r="N75" s="59"/>
      <c r="O75" s="59"/>
      <c r="P75" s="59"/>
      <c r="Q75" s="46"/>
      <c r="R75" s="46"/>
      <c r="S75" s="72"/>
      <c r="T75" s="73"/>
      <c r="U75" s="73"/>
      <c r="V75" s="73"/>
      <c r="W75" s="73"/>
      <c r="X75" s="73"/>
      <c r="Y75" s="73"/>
      <c r="Z75" s="74"/>
      <c r="AA75" s="74"/>
      <c r="AB75" s="74"/>
      <c r="AC75" s="74"/>
      <c r="AD75" s="75"/>
      <c r="AE75" s="74"/>
      <c r="AF75" s="74"/>
      <c r="AG75" s="74"/>
      <c r="AH75" s="74"/>
      <c r="AI75" s="74"/>
      <c r="AJ75" s="74"/>
      <c r="AK75" s="76"/>
      <c r="AL75" s="42"/>
      <c r="AM75" s="42"/>
      <c r="AN75" s="43"/>
      <c r="AO75" s="43"/>
      <c r="AP75" s="46"/>
    </row>
    <row r="76" spans="1:42" ht="18.75" thickBot="1" x14ac:dyDescent="0.3">
      <c r="A76" s="46"/>
      <c r="B76" s="18"/>
      <c r="C76" s="18"/>
      <c r="N76" s="18"/>
      <c r="O76" s="18"/>
      <c r="P76" s="18"/>
      <c r="Q76" s="45"/>
      <c r="R76" s="45"/>
      <c r="S76" s="14" t="s">
        <v>141</v>
      </c>
      <c r="T76" s="14"/>
      <c r="U76" s="14"/>
      <c r="V76" s="16"/>
      <c r="W76" s="16"/>
      <c r="X76" s="16"/>
      <c r="Y76" s="16" t="s">
        <v>4</v>
      </c>
      <c r="Z76" s="16" t="s">
        <v>30</v>
      </c>
      <c r="AA76" s="16" t="s">
        <v>31</v>
      </c>
      <c r="AB76" s="16" t="s">
        <v>32</v>
      </c>
      <c r="AC76" s="16" t="s">
        <v>3</v>
      </c>
      <c r="AD76" s="43"/>
      <c r="AE76" s="14" t="s">
        <v>141</v>
      </c>
      <c r="AF76" s="14"/>
      <c r="AG76" s="14"/>
      <c r="AH76" s="16"/>
      <c r="AI76" s="16"/>
      <c r="AJ76" s="16"/>
      <c r="AK76" s="16" t="s">
        <v>4</v>
      </c>
      <c r="AL76" s="16" t="s">
        <v>30</v>
      </c>
      <c r="AM76" s="16" t="s">
        <v>31</v>
      </c>
      <c r="AN76" s="16" t="s">
        <v>32</v>
      </c>
      <c r="AO76" s="16" t="s">
        <v>3</v>
      </c>
      <c r="AP76" s="45"/>
    </row>
    <row r="77" spans="1:42" ht="15.75" customHeight="1" x14ac:dyDescent="0.25">
      <c r="A77" s="46"/>
      <c r="B77" s="18"/>
      <c r="C77" s="18"/>
      <c r="N77" s="18"/>
      <c r="O77" s="18"/>
      <c r="P77" s="18"/>
      <c r="Q77" s="45"/>
      <c r="R77" s="45"/>
      <c r="S77" s="66">
        <v>6.5</v>
      </c>
      <c r="T77" s="41" t="s">
        <v>242</v>
      </c>
      <c r="U77" s="18"/>
      <c r="V77" s="18"/>
      <c r="W77" s="18"/>
      <c r="X77" s="18"/>
      <c r="Y77" s="43">
        <v>2</v>
      </c>
      <c r="Z77" s="43">
        <v>0</v>
      </c>
      <c r="AA77" s="43">
        <v>0</v>
      </c>
      <c r="AB77" s="43">
        <f t="shared" ref="AB77:AB82" si="33">+Z77+AA77</f>
        <v>0</v>
      </c>
      <c r="AC77" s="43">
        <v>0</v>
      </c>
      <c r="AP77" s="45"/>
    </row>
    <row r="78" spans="1:42" ht="15.75" customHeight="1" thickBot="1" x14ac:dyDescent="0.3">
      <c r="A78" s="46"/>
      <c r="B78" s="18"/>
      <c r="C78" s="18"/>
      <c r="D78" s="14" t="s">
        <v>123</v>
      </c>
      <c r="E78" s="14"/>
      <c r="F78" s="14"/>
      <c r="G78" s="16" t="s">
        <v>2</v>
      </c>
      <c r="H78" s="16"/>
      <c r="I78" s="16" t="s">
        <v>4</v>
      </c>
      <c r="J78" s="16" t="s">
        <v>30</v>
      </c>
      <c r="K78" s="16" t="s">
        <v>31</v>
      </c>
      <c r="L78" s="16" t="s">
        <v>32</v>
      </c>
      <c r="M78" s="16" t="s">
        <v>3</v>
      </c>
      <c r="N78" s="18"/>
      <c r="O78" s="18"/>
      <c r="P78" s="18"/>
      <c r="Q78" s="46"/>
      <c r="R78" s="46"/>
      <c r="S78" s="66">
        <v>7</v>
      </c>
      <c r="T78" s="41" t="s">
        <v>266</v>
      </c>
      <c r="U78" s="18"/>
      <c r="V78" s="18"/>
      <c r="W78" s="18"/>
      <c r="X78" s="18"/>
      <c r="Y78" s="43">
        <v>1</v>
      </c>
      <c r="Z78" s="43">
        <v>0</v>
      </c>
      <c r="AA78" s="43">
        <v>2</v>
      </c>
      <c r="AB78" s="43">
        <f t="shared" si="33"/>
        <v>2</v>
      </c>
      <c r="AC78" s="43">
        <v>0</v>
      </c>
      <c r="AP78" s="46"/>
    </row>
    <row r="79" spans="1:42" ht="15.75" customHeight="1" x14ac:dyDescent="0.25">
      <c r="A79" s="46"/>
      <c r="B79" s="18"/>
      <c r="C79" s="18"/>
      <c r="D79" s="47" t="s">
        <v>166</v>
      </c>
      <c r="E79" s="47"/>
      <c r="F79" s="47"/>
      <c r="G79" s="47" t="s">
        <v>25</v>
      </c>
      <c r="I79" s="48">
        <v>3</v>
      </c>
      <c r="J79" s="48">
        <v>5</v>
      </c>
      <c r="K79" s="48">
        <v>3</v>
      </c>
      <c r="L79" s="43">
        <v>8</v>
      </c>
      <c r="M79" s="48">
        <v>0</v>
      </c>
      <c r="N79" s="18"/>
      <c r="O79" s="18"/>
      <c r="P79" s="18"/>
      <c r="Q79" s="46"/>
      <c r="R79" s="46"/>
      <c r="S79" s="66">
        <v>8</v>
      </c>
      <c r="T79" s="41" t="s">
        <v>265</v>
      </c>
      <c r="U79" s="18"/>
      <c r="V79" s="18"/>
      <c r="W79" s="18"/>
      <c r="X79" s="18"/>
      <c r="Y79" s="43">
        <v>1</v>
      </c>
      <c r="Z79" s="43">
        <v>1</v>
      </c>
      <c r="AA79" s="43">
        <v>1</v>
      </c>
      <c r="AB79" s="43">
        <f t="shared" si="33"/>
        <v>2</v>
      </c>
      <c r="AC79" s="43">
        <v>0</v>
      </c>
      <c r="AE79" s="82"/>
      <c r="AF79" s="83" t="s">
        <v>164</v>
      </c>
      <c r="AG79" s="22"/>
      <c r="AH79" s="22"/>
      <c r="AI79" s="22"/>
      <c r="AJ79" s="22"/>
      <c r="AK79" s="68">
        <f>SUM(AK77:AK78)</f>
        <v>0</v>
      </c>
      <c r="AL79" s="68">
        <f t="shared" ref="AL79:AO79" si="34">SUM(AL77:AL78)</f>
        <v>0</v>
      </c>
      <c r="AM79" s="68">
        <f t="shared" si="34"/>
        <v>0</v>
      </c>
      <c r="AN79" s="68">
        <f t="shared" si="34"/>
        <v>0</v>
      </c>
      <c r="AO79" s="68">
        <f t="shared" si="34"/>
        <v>0</v>
      </c>
      <c r="AP79" s="46"/>
    </row>
    <row r="80" spans="1:42" ht="15.75" customHeight="1" x14ac:dyDescent="0.25">
      <c r="A80" s="46"/>
      <c r="B80" s="18"/>
      <c r="C80" s="18"/>
      <c r="D80" s="47" t="s">
        <v>71</v>
      </c>
      <c r="E80" s="47"/>
      <c r="F80" s="47"/>
      <c r="G80" s="47" t="s">
        <v>17</v>
      </c>
      <c r="I80" s="48">
        <v>3</v>
      </c>
      <c r="J80" s="48">
        <v>4</v>
      </c>
      <c r="K80" s="48">
        <v>2</v>
      </c>
      <c r="L80" s="43">
        <v>6</v>
      </c>
      <c r="M80" s="48">
        <v>0</v>
      </c>
      <c r="N80" s="18"/>
      <c r="O80" s="18"/>
      <c r="P80" s="18"/>
      <c r="Q80" s="46"/>
      <c r="R80" s="46"/>
      <c r="S80" s="66">
        <v>9</v>
      </c>
      <c r="T80" s="41" t="s">
        <v>189</v>
      </c>
      <c r="U80" s="18"/>
      <c r="V80" s="18"/>
      <c r="W80" s="18"/>
      <c r="X80" s="18"/>
      <c r="Y80" s="43">
        <v>2</v>
      </c>
      <c r="Z80" s="43">
        <v>2</v>
      </c>
      <c r="AA80" s="43">
        <v>0</v>
      </c>
      <c r="AB80" s="43">
        <f t="shared" si="33"/>
        <v>2</v>
      </c>
      <c r="AC80" s="43">
        <v>0</v>
      </c>
      <c r="AE80" s="66"/>
      <c r="AF80" s="41"/>
      <c r="AG80" s="18"/>
      <c r="AH80" s="18"/>
      <c r="AI80" s="18"/>
      <c r="AJ80" s="18"/>
      <c r="AK80" s="43"/>
      <c r="AL80" s="43"/>
      <c r="AM80" s="43"/>
      <c r="AN80" s="43"/>
      <c r="AO80" s="43"/>
      <c r="AP80" s="46"/>
    </row>
    <row r="81" spans="1:42" ht="15.75" customHeight="1" x14ac:dyDescent="0.25">
      <c r="A81" s="46"/>
      <c r="B81" s="18"/>
      <c r="C81" s="18"/>
      <c r="D81" s="47" t="s">
        <v>40</v>
      </c>
      <c r="E81" s="47"/>
      <c r="F81" s="47"/>
      <c r="G81" s="47" t="s">
        <v>17</v>
      </c>
      <c r="I81" s="48">
        <v>3</v>
      </c>
      <c r="J81" s="48">
        <v>3</v>
      </c>
      <c r="K81" s="48">
        <v>3</v>
      </c>
      <c r="L81" s="43">
        <v>6</v>
      </c>
      <c r="M81" s="48">
        <v>0</v>
      </c>
      <c r="N81" s="18"/>
      <c r="O81" s="18"/>
      <c r="P81" s="18"/>
      <c r="Q81" s="46"/>
      <c r="R81" s="46"/>
      <c r="S81" s="66">
        <v>7</v>
      </c>
      <c r="T81" s="41" t="s">
        <v>267</v>
      </c>
      <c r="U81" s="18"/>
      <c r="V81" s="18"/>
      <c r="W81" s="18"/>
      <c r="X81" s="18"/>
      <c r="Y81" s="43">
        <v>1</v>
      </c>
      <c r="Z81" s="43">
        <v>0</v>
      </c>
      <c r="AA81" s="43">
        <v>0</v>
      </c>
      <c r="AB81" s="43">
        <f t="shared" si="33"/>
        <v>0</v>
      </c>
      <c r="AC81" s="43">
        <v>0</v>
      </c>
      <c r="AL81" s="43"/>
      <c r="AM81" s="43"/>
      <c r="AN81" s="43"/>
      <c r="AO81" s="43"/>
      <c r="AP81" s="46"/>
    </row>
    <row r="82" spans="1:42" ht="15.75" customHeight="1" x14ac:dyDescent="0.25">
      <c r="A82" s="46"/>
      <c r="B82" s="18"/>
      <c r="C82" s="18"/>
      <c r="D82" s="47" t="s">
        <v>161</v>
      </c>
      <c r="E82" s="47"/>
      <c r="F82" s="47"/>
      <c r="G82" s="47" t="s">
        <v>177</v>
      </c>
      <c r="I82" s="48">
        <v>3</v>
      </c>
      <c r="J82" s="48">
        <v>1</v>
      </c>
      <c r="K82" s="48">
        <v>5</v>
      </c>
      <c r="L82" s="43">
        <v>6</v>
      </c>
      <c r="M82" s="48">
        <v>0</v>
      </c>
      <c r="N82" s="18"/>
      <c r="O82" s="18"/>
      <c r="P82" s="18"/>
      <c r="Q82" s="46"/>
      <c r="R82" s="46"/>
      <c r="S82" s="66">
        <v>9</v>
      </c>
      <c r="T82" s="41" t="s">
        <v>207</v>
      </c>
      <c r="U82" s="18"/>
      <c r="V82" s="18"/>
      <c r="W82" s="18"/>
      <c r="X82" s="18"/>
      <c r="Y82" s="43">
        <v>2</v>
      </c>
      <c r="Z82" s="43">
        <v>1</v>
      </c>
      <c r="AA82" s="43">
        <v>0</v>
      </c>
      <c r="AB82" s="43">
        <f t="shared" si="33"/>
        <v>1</v>
      </c>
      <c r="AC82" s="43">
        <v>0</v>
      </c>
      <c r="AL82" s="43"/>
      <c r="AM82" s="43"/>
      <c r="AN82" s="43"/>
      <c r="AO82" s="43"/>
      <c r="AP82" s="46"/>
    </row>
    <row r="83" spans="1:42" ht="15.75" customHeight="1" x14ac:dyDescent="0.25">
      <c r="A83" s="46"/>
      <c r="C83" s="18"/>
      <c r="D83" s="47" t="s">
        <v>165</v>
      </c>
      <c r="E83" s="47"/>
      <c r="F83" s="47"/>
      <c r="G83" s="47" t="s">
        <v>15</v>
      </c>
      <c r="I83" s="48">
        <v>3</v>
      </c>
      <c r="J83" s="48">
        <v>3</v>
      </c>
      <c r="K83" s="48">
        <v>2</v>
      </c>
      <c r="L83" s="43">
        <v>5</v>
      </c>
      <c r="M83" s="48">
        <v>0</v>
      </c>
      <c r="Q83" s="46"/>
      <c r="R83" s="46"/>
      <c r="S83" s="66">
        <v>6</v>
      </c>
      <c r="T83" s="41" t="s">
        <v>163</v>
      </c>
      <c r="U83" s="18"/>
      <c r="V83" s="18"/>
      <c r="W83" s="18"/>
      <c r="X83" s="18"/>
      <c r="Y83" s="43">
        <v>2</v>
      </c>
      <c r="Z83" s="43">
        <v>0</v>
      </c>
      <c r="AA83" s="43">
        <v>1</v>
      </c>
      <c r="AB83" s="43">
        <f t="shared" ref="AB83:AB84" si="35">+Z83+AA83</f>
        <v>1</v>
      </c>
      <c r="AC83" s="43">
        <v>0</v>
      </c>
      <c r="AL83" s="43"/>
      <c r="AM83" s="43"/>
      <c r="AN83" s="43"/>
      <c r="AO83" s="43"/>
      <c r="AP83" s="46"/>
    </row>
    <row r="84" spans="1:42" ht="15.75" customHeight="1" thickBot="1" x14ac:dyDescent="0.3">
      <c r="A84" s="46"/>
      <c r="C84" s="18"/>
      <c r="D84" s="47" t="s">
        <v>90</v>
      </c>
      <c r="E84" s="47"/>
      <c r="F84" s="47"/>
      <c r="G84" s="47" t="s">
        <v>177</v>
      </c>
      <c r="I84" s="48">
        <v>3</v>
      </c>
      <c r="J84" s="48">
        <v>2</v>
      </c>
      <c r="K84" s="48">
        <v>3</v>
      </c>
      <c r="L84" s="43">
        <v>5</v>
      </c>
      <c r="M84" s="48">
        <v>0</v>
      </c>
      <c r="Q84" s="46"/>
      <c r="R84" s="46"/>
      <c r="S84" s="66">
        <v>6.5</v>
      </c>
      <c r="T84" s="41" t="s">
        <v>171</v>
      </c>
      <c r="Y84" s="43">
        <v>2</v>
      </c>
      <c r="Z84" s="43">
        <v>1</v>
      </c>
      <c r="AA84" s="43">
        <v>0</v>
      </c>
      <c r="AB84" s="43">
        <f t="shared" si="35"/>
        <v>1</v>
      </c>
      <c r="AC84" s="43">
        <v>0</v>
      </c>
      <c r="AL84" s="43"/>
      <c r="AM84" s="43"/>
      <c r="AN84" s="43"/>
      <c r="AO84" s="43"/>
      <c r="AP84" s="46"/>
    </row>
    <row r="85" spans="1:42" ht="15.75" customHeight="1" x14ac:dyDescent="0.25">
      <c r="A85" s="46"/>
      <c r="C85" s="18"/>
      <c r="D85" s="47" t="s">
        <v>37</v>
      </c>
      <c r="E85" s="47"/>
      <c r="F85" s="47"/>
      <c r="G85" s="47" t="s">
        <v>179</v>
      </c>
      <c r="I85" s="48">
        <v>3</v>
      </c>
      <c r="J85" s="48">
        <v>2</v>
      </c>
      <c r="K85" s="48">
        <v>3</v>
      </c>
      <c r="L85" s="43">
        <v>5</v>
      </c>
      <c r="M85" s="48">
        <v>0</v>
      </c>
      <c r="Q85" s="46"/>
      <c r="R85" s="46"/>
      <c r="S85" s="82"/>
      <c r="T85" s="83" t="s">
        <v>164</v>
      </c>
      <c r="U85" s="22"/>
      <c r="V85" s="22"/>
      <c r="W85" s="22"/>
      <c r="X85" s="22"/>
      <c r="Y85" s="68">
        <f>SUM(Y77:Y84)</f>
        <v>13</v>
      </c>
      <c r="Z85" s="68">
        <f>SUM(Z77:Z84)</f>
        <v>5</v>
      </c>
      <c r="AA85" s="68">
        <f>SUM(AA77:AA84)</f>
        <v>4</v>
      </c>
      <c r="AB85" s="68">
        <f>SUM(AB77:AB84)</f>
        <v>9</v>
      </c>
      <c r="AC85" s="68">
        <f>SUM(AC77:AC84)</f>
        <v>0</v>
      </c>
      <c r="AE85" s="66"/>
      <c r="AF85" s="41"/>
      <c r="AG85" s="18"/>
      <c r="AH85" s="18"/>
      <c r="AI85" s="18"/>
      <c r="AJ85" s="18"/>
      <c r="AK85" s="43"/>
      <c r="AL85" s="43"/>
      <c r="AM85" s="43"/>
      <c r="AN85" s="43"/>
      <c r="AO85" s="43"/>
      <c r="AP85" s="46"/>
    </row>
    <row r="86" spans="1:42" ht="15.75" customHeight="1" x14ac:dyDescent="0.25">
      <c r="A86" s="46"/>
      <c r="C86" s="18"/>
      <c r="D86" s="47" t="s">
        <v>134</v>
      </c>
      <c r="E86" s="47"/>
      <c r="F86" s="47"/>
      <c r="G86" s="47" t="s">
        <v>179</v>
      </c>
      <c r="I86" s="48">
        <v>3</v>
      </c>
      <c r="J86" s="48">
        <v>2</v>
      </c>
      <c r="K86" s="48">
        <v>3</v>
      </c>
      <c r="L86" s="43">
        <v>5</v>
      </c>
      <c r="M86" s="48">
        <v>0</v>
      </c>
      <c r="Q86" s="51"/>
      <c r="R86" s="51"/>
      <c r="T86" s="76" t="s">
        <v>159</v>
      </c>
      <c r="Y86" s="58">
        <f>+Y85+AK79</f>
        <v>13</v>
      </c>
      <c r="Z86" s="58">
        <f>+Z85+AL79</f>
        <v>5</v>
      </c>
      <c r="AA86" s="58">
        <f>+AA85+AM79</f>
        <v>4</v>
      </c>
      <c r="AB86" s="58">
        <f>+AB85+AN79</f>
        <v>9</v>
      </c>
      <c r="AC86" s="58">
        <f>+AC85+AO79</f>
        <v>0</v>
      </c>
      <c r="AE86" s="66"/>
      <c r="AF86" s="41"/>
      <c r="AK86" s="43"/>
      <c r="AL86" s="43"/>
      <c r="AM86" s="43"/>
      <c r="AN86" s="43"/>
      <c r="AO86" s="43"/>
      <c r="AP86" s="51"/>
    </row>
    <row r="87" spans="1:42" ht="15.75" customHeight="1" x14ac:dyDescent="0.25">
      <c r="A87" s="46"/>
      <c r="C87" s="18"/>
      <c r="D87" s="47" t="s">
        <v>67</v>
      </c>
      <c r="E87" s="47"/>
      <c r="F87" s="47"/>
      <c r="G87" s="47" t="s">
        <v>25</v>
      </c>
      <c r="I87" s="48">
        <v>3</v>
      </c>
      <c r="J87" s="48">
        <v>0</v>
      </c>
      <c r="K87" s="48">
        <v>5</v>
      </c>
      <c r="L87" s="43">
        <v>5</v>
      </c>
      <c r="M87" s="48">
        <v>0</v>
      </c>
      <c r="Q87" s="51"/>
      <c r="R87" s="51"/>
      <c r="S87" s="66"/>
      <c r="T87" s="41"/>
      <c r="U87" s="18"/>
      <c r="V87" s="18"/>
      <c r="W87" s="18"/>
      <c r="X87" s="18"/>
      <c r="Y87" s="43"/>
      <c r="Z87" s="43"/>
      <c r="AA87" s="43"/>
      <c r="AB87" s="43"/>
      <c r="AC87" s="43"/>
      <c r="AE87" s="66"/>
      <c r="AF87" s="41"/>
      <c r="AG87" s="18"/>
      <c r="AH87" s="18"/>
      <c r="AI87" s="18"/>
      <c r="AJ87" s="18"/>
      <c r="AK87" s="43"/>
      <c r="AL87" s="43"/>
      <c r="AM87" s="43"/>
      <c r="AN87" s="43"/>
      <c r="AO87" s="43"/>
      <c r="AP87" s="51"/>
    </row>
    <row r="88" spans="1:42" ht="15.75" customHeight="1" x14ac:dyDescent="0.25">
      <c r="A88" s="46"/>
      <c r="C88" s="18"/>
      <c r="D88" s="47" t="s">
        <v>150</v>
      </c>
      <c r="E88" s="47"/>
      <c r="F88" s="47"/>
      <c r="G88" s="47" t="s">
        <v>177</v>
      </c>
      <c r="I88" s="48">
        <v>3</v>
      </c>
      <c r="J88" s="48">
        <v>2</v>
      </c>
      <c r="K88" s="48">
        <v>2</v>
      </c>
      <c r="L88" s="43">
        <v>4</v>
      </c>
      <c r="M88" s="48">
        <v>0</v>
      </c>
      <c r="Q88" s="51"/>
      <c r="R88" s="51"/>
      <c r="S88" s="66"/>
      <c r="T88" s="41"/>
      <c r="U88" s="18"/>
      <c r="V88" s="18"/>
      <c r="W88" s="18"/>
      <c r="X88" s="18"/>
      <c r="Y88" s="43"/>
      <c r="Z88" s="43"/>
      <c r="AA88" s="43"/>
      <c r="AB88" s="43"/>
      <c r="AC88" s="43"/>
      <c r="AE88" s="66"/>
      <c r="AF88" s="41"/>
      <c r="AG88" s="18"/>
      <c r="AH88" s="18"/>
      <c r="AI88" s="18"/>
      <c r="AJ88" s="18"/>
      <c r="AK88" s="43"/>
      <c r="AL88" s="43"/>
      <c r="AM88" s="43"/>
      <c r="AN88" s="43"/>
      <c r="AO88" s="43"/>
      <c r="AP88" s="51"/>
    </row>
    <row r="89" spans="1:42" ht="15.75" customHeight="1" x14ac:dyDescent="0.25">
      <c r="A89" s="46"/>
      <c r="C89" s="18"/>
      <c r="D89" s="47" t="s">
        <v>73</v>
      </c>
      <c r="E89" s="47"/>
      <c r="F89" s="47"/>
      <c r="G89" s="47" t="s">
        <v>25</v>
      </c>
      <c r="I89" s="48">
        <v>3</v>
      </c>
      <c r="J89" s="48">
        <v>2</v>
      </c>
      <c r="K89" s="48">
        <v>2</v>
      </c>
      <c r="L89" s="43">
        <v>4</v>
      </c>
      <c r="M89" s="48">
        <v>0</v>
      </c>
      <c r="Q89" s="54"/>
      <c r="R89" s="54"/>
      <c r="S89" s="66"/>
      <c r="T89" s="41"/>
      <c r="U89" s="18"/>
      <c r="V89" s="18"/>
      <c r="W89" s="18"/>
      <c r="X89" s="18"/>
      <c r="Y89" s="43"/>
      <c r="Z89" s="43"/>
      <c r="AA89" s="43"/>
      <c r="AB89" s="43"/>
      <c r="AC89" s="43"/>
      <c r="AE89" s="66"/>
      <c r="AF89" s="41"/>
      <c r="AK89" s="43"/>
      <c r="AL89" s="43"/>
      <c r="AM89" s="43"/>
      <c r="AN89" s="43"/>
      <c r="AO89" s="43"/>
      <c r="AP89" s="54"/>
    </row>
    <row r="90" spans="1:42" ht="15.75" customHeight="1" x14ac:dyDescent="0.25">
      <c r="A90" s="46"/>
      <c r="C90" s="18"/>
      <c r="D90" s="47" t="s">
        <v>57</v>
      </c>
      <c r="E90" s="47"/>
      <c r="F90" s="47"/>
      <c r="G90" s="47" t="s">
        <v>179</v>
      </c>
      <c r="I90" s="48">
        <v>3</v>
      </c>
      <c r="J90" s="48">
        <v>1</v>
      </c>
      <c r="K90" s="48">
        <v>3</v>
      </c>
      <c r="L90" s="43">
        <v>4</v>
      </c>
      <c r="M90" s="48">
        <v>0</v>
      </c>
      <c r="Q90" s="54"/>
      <c r="R90" s="54"/>
      <c r="S90" s="66"/>
      <c r="T90" s="41"/>
      <c r="U90" s="18"/>
      <c r="V90" s="18"/>
      <c r="W90" s="18"/>
      <c r="X90" s="18"/>
      <c r="Y90" s="43"/>
      <c r="Z90" s="43"/>
      <c r="AA90" s="43"/>
      <c r="AB90" s="43"/>
      <c r="AC90" s="43"/>
      <c r="AE90" s="66"/>
      <c r="AF90" s="41"/>
      <c r="AG90" s="18"/>
      <c r="AH90" s="18"/>
      <c r="AI90" s="18"/>
      <c r="AJ90" s="18"/>
      <c r="AK90" s="43"/>
      <c r="AL90" s="43"/>
      <c r="AM90" s="43"/>
      <c r="AN90" s="43"/>
      <c r="AO90" s="43"/>
      <c r="AP90" s="54"/>
    </row>
    <row r="91" spans="1:42" ht="15.75" customHeight="1" x14ac:dyDescent="0.25">
      <c r="A91" s="46"/>
      <c r="C91" s="18"/>
      <c r="D91" s="47" t="s">
        <v>49</v>
      </c>
      <c r="E91" s="47"/>
      <c r="F91" s="47"/>
      <c r="G91" s="47" t="s">
        <v>179</v>
      </c>
      <c r="I91" s="48">
        <v>3</v>
      </c>
      <c r="J91" s="48">
        <v>1</v>
      </c>
      <c r="K91" s="48">
        <v>3</v>
      </c>
      <c r="L91" s="43">
        <v>4</v>
      </c>
      <c r="M91" s="48">
        <v>0</v>
      </c>
      <c r="Q91" s="54"/>
      <c r="R91" s="54"/>
      <c r="S91" s="66"/>
      <c r="T91" s="41"/>
      <c r="U91" s="18"/>
      <c r="V91" s="18"/>
      <c r="W91" s="18"/>
      <c r="X91" s="18"/>
      <c r="Y91" s="43"/>
      <c r="Z91" s="43"/>
      <c r="AA91" s="43"/>
      <c r="AB91" s="43"/>
      <c r="AC91" s="43"/>
      <c r="AE91" s="66"/>
      <c r="AF91" s="41"/>
      <c r="AK91" s="43"/>
      <c r="AL91" s="43"/>
      <c r="AM91" s="43"/>
      <c r="AN91" s="43"/>
      <c r="AO91" s="43"/>
      <c r="AP91" s="54"/>
    </row>
    <row r="92" spans="1:42" ht="15.75" customHeight="1" x14ac:dyDescent="0.25">
      <c r="A92" s="46"/>
      <c r="C92" s="18"/>
      <c r="D92" s="47" t="s">
        <v>158</v>
      </c>
      <c r="E92" s="47"/>
      <c r="F92" s="47"/>
      <c r="G92" s="47" t="s">
        <v>179</v>
      </c>
      <c r="I92" s="48">
        <v>3</v>
      </c>
      <c r="J92" s="48">
        <v>3</v>
      </c>
      <c r="K92" s="48">
        <v>0</v>
      </c>
      <c r="L92" s="43">
        <v>3</v>
      </c>
      <c r="M92" s="48">
        <v>0</v>
      </c>
      <c r="Q92" s="54"/>
      <c r="R92" s="54"/>
      <c r="S92" s="66"/>
      <c r="T92" s="41"/>
      <c r="U92" s="18"/>
      <c r="V92" s="18"/>
      <c r="W92" s="18"/>
      <c r="X92" s="18"/>
      <c r="Y92" s="43"/>
      <c r="Z92" s="43"/>
      <c r="AA92" s="43"/>
      <c r="AB92" s="43"/>
      <c r="AC92" s="43"/>
      <c r="AE92" s="66"/>
      <c r="AF92" s="41"/>
      <c r="AG92" s="18"/>
      <c r="AH92" s="18"/>
      <c r="AI92" s="18"/>
      <c r="AJ92" s="18"/>
      <c r="AK92" s="43"/>
      <c r="AL92" s="43"/>
      <c r="AM92" s="43"/>
      <c r="AN92" s="43"/>
      <c r="AO92" s="43"/>
      <c r="AP92" s="54"/>
    </row>
    <row r="93" spans="1:42" ht="15.75" customHeight="1" x14ac:dyDescent="0.25">
      <c r="A93" s="46"/>
      <c r="C93" s="18"/>
      <c r="D93" s="47" t="s">
        <v>91</v>
      </c>
      <c r="E93" s="47"/>
      <c r="F93" s="47"/>
      <c r="G93" s="47" t="s">
        <v>23</v>
      </c>
      <c r="I93" s="48">
        <v>3</v>
      </c>
      <c r="J93" s="48">
        <v>3</v>
      </c>
      <c r="K93" s="48">
        <v>0</v>
      </c>
      <c r="L93" s="43">
        <v>3</v>
      </c>
      <c r="M93" s="48">
        <v>0</v>
      </c>
      <c r="Q93" s="54"/>
      <c r="R93" s="54"/>
      <c r="S93" s="66"/>
      <c r="T93" s="41"/>
      <c r="Y93" s="43"/>
      <c r="Z93" s="43"/>
      <c r="AA93" s="43"/>
      <c r="AB93" s="43"/>
      <c r="AC93" s="43"/>
      <c r="AE93" s="66"/>
      <c r="AF93" s="41"/>
      <c r="AK93" s="43"/>
      <c r="AL93" s="43"/>
      <c r="AM93" s="43"/>
      <c r="AN93" s="43"/>
      <c r="AO93" s="43"/>
      <c r="AP93" s="54"/>
    </row>
    <row r="94" spans="1:42" ht="15.75" customHeight="1" x14ac:dyDescent="0.25">
      <c r="A94" s="46"/>
      <c r="C94" s="18"/>
      <c r="D94" s="47" t="s">
        <v>117</v>
      </c>
      <c r="E94" s="47"/>
      <c r="F94" s="47"/>
      <c r="G94" s="47" t="s">
        <v>19</v>
      </c>
      <c r="I94" s="48">
        <v>3</v>
      </c>
      <c r="J94" s="48">
        <v>2</v>
      </c>
      <c r="K94" s="48">
        <v>1</v>
      </c>
      <c r="L94" s="43">
        <v>3</v>
      </c>
      <c r="M94" s="48">
        <v>0</v>
      </c>
      <c r="Q94" s="54"/>
      <c r="R94" s="54"/>
      <c r="S94" s="66"/>
      <c r="T94" s="41"/>
      <c r="U94" s="18"/>
      <c r="V94" s="18"/>
      <c r="W94" s="18"/>
      <c r="X94" s="18"/>
      <c r="Y94" s="43"/>
      <c r="Z94" s="43"/>
      <c r="AA94" s="43"/>
      <c r="AB94" s="43"/>
      <c r="AC94" s="43"/>
      <c r="AE94" s="66"/>
      <c r="AF94" s="41"/>
      <c r="AG94" s="18"/>
      <c r="AH94" s="18"/>
      <c r="AI94" s="18"/>
      <c r="AJ94" s="18"/>
      <c r="AK94" s="43"/>
      <c r="AL94" s="43"/>
      <c r="AM94" s="43"/>
      <c r="AN94" s="43"/>
      <c r="AO94" s="43"/>
      <c r="AP94" s="54"/>
    </row>
    <row r="95" spans="1:42" ht="15.75" customHeight="1" x14ac:dyDescent="0.25">
      <c r="A95" s="46"/>
      <c r="C95" s="18"/>
      <c r="D95" s="47" t="s">
        <v>143</v>
      </c>
      <c r="E95" s="47"/>
      <c r="F95" s="47"/>
      <c r="G95" s="47" t="s">
        <v>177</v>
      </c>
      <c r="I95" s="48">
        <v>3</v>
      </c>
      <c r="J95" s="48">
        <v>2</v>
      </c>
      <c r="K95" s="48">
        <v>1</v>
      </c>
      <c r="L95" s="43">
        <v>3</v>
      </c>
      <c r="M95" s="48">
        <v>0</v>
      </c>
      <c r="Q95" s="54"/>
      <c r="R95" s="54"/>
      <c r="S95" s="66"/>
      <c r="T95" s="41"/>
      <c r="U95" s="18"/>
      <c r="V95" s="18"/>
      <c r="W95" s="18"/>
      <c r="X95" s="18"/>
      <c r="Y95" s="43"/>
      <c r="Z95" s="43"/>
      <c r="AA95" s="43"/>
      <c r="AB95" s="43"/>
      <c r="AC95" s="43"/>
      <c r="AE95" s="66"/>
      <c r="AF95" s="41"/>
      <c r="AG95" s="18"/>
      <c r="AH95" s="18"/>
      <c r="AI95" s="18"/>
      <c r="AJ95" s="18"/>
      <c r="AK95" s="43"/>
      <c r="AL95" s="43"/>
      <c r="AM95" s="43"/>
      <c r="AN95" s="43"/>
      <c r="AO95" s="43"/>
      <c r="AP95" s="54"/>
    </row>
    <row r="96" spans="1:42" ht="15.75" customHeight="1" x14ac:dyDescent="0.25">
      <c r="A96" s="46"/>
      <c r="C96" s="18"/>
      <c r="D96" s="47" t="s">
        <v>137</v>
      </c>
      <c r="E96" s="47"/>
      <c r="F96" s="47"/>
      <c r="G96" s="47" t="s">
        <v>25</v>
      </c>
      <c r="I96" s="48">
        <v>3</v>
      </c>
      <c r="J96" s="48">
        <v>2</v>
      </c>
      <c r="K96" s="48">
        <v>1</v>
      </c>
      <c r="L96" s="43">
        <v>3</v>
      </c>
      <c r="M96" s="48">
        <v>0</v>
      </c>
      <c r="Q96" s="54"/>
      <c r="R96" s="54"/>
      <c r="S96" s="66"/>
      <c r="T96" s="41"/>
      <c r="U96" s="18"/>
      <c r="V96" s="18"/>
      <c r="W96" s="18"/>
      <c r="X96" s="18"/>
      <c r="Y96" s="43"/>
      <c r="Z96" s="43"/>
      <c r="AA96" s="43"/>
      <c r="AB96" s="43"/>
      <c r="AC96" s="43"/>
      <c r="AE96" s="66"/>
      <c r="AF96" s="41"/>
      <c r="AG96" s="18"/>
      <c r="AH96" s="18"/>
      <c r="AI96" s="18"/>
      <c r="AJ96" s="18"/>
      <c r="AK96" s="43"/>
      <c r="AL96" s="43"/>
      <c r="AM96" s="43"/>
      <c r="AN96" s="43"/>
      <c r="AO96" s="43"/>
      <c r="AP96" s="54"/>
    </row>
    <row r="97" spans="1:42" ht="15.75" customHeight="1" x14ac:dyDescent="0.25">
      <c r="A97" s="46"/>
      <c r="C97" s="18"/>
      <c r="D97" s="47" t="s">
        <v>44</v>
      </c>
      <c r="E97" s="47"/>
      <c r="F97" s="47"/>
      <c r="G97" s="47" t="s">
        <v>23</v>
      </c>
      <c r="I97" s="48">
        <v>3</v>
      </c>
      <c r="J97" s="48">
        <v>2</v>
      </c>
      <c r="K97" s="48">
        <v>1</v>
      </c>
      <c r="L97" s="43">
        <v>3</v>
      </c>
      <c r="M97" s="48">
        <v>0</v>
      </c>
      <c r="Q97" s="54"/>
      <c r="R97" s="54"/>
      <c r="S97" s="66"/>
      <c r="T97" s="41"/>
      <c r="U97" s="18"/>
      <c r="V97" s="18"/>
      <c r="W97" s="18"/>
      <c r="X97" s="18"/>
      <c r="Y97" s="43"/>
      <c r="Z97" s="43"/>
      <c r="AA97" s="43"/>
      <c r="AB97" s="43"/>
      <c r="AC97" s="43"/>
      <c r="AE97" s="66"/>
      <c r="AF97" s="41"/>
      <c r="AG97" s="18"/>
      <c r="AH97" s="18"/>
      <c r="AI97" s="18"/>
      <c r="AJ97" s="18"/>
      <c r="AK97" s="43"/>
      <c r="AL97" s="43"/>
      <c r="AM97" s="43"/>
      <c r="AN97" s="43"/>
      <c r="AO97" s="43"/>
      <c r="AP97" s="54"/>
    </row>
    <row r="98" spans="1:42" ht="15.75" customHeight="1" x14ac:dyDescent="0.25">
      <c r="A98" s="46"/>
      <c r="C98" s="18"/>
      <c r="D98" s="47" t="s">
        <v>112</v>
      </c>
      <c r="E98" s="47"/>
      <c r="F98" s="47"/>
      <c r="G98" s="47" t="s">
        <v>23</v>
      </c>
      <c r="I98" s="48">
        <v>3</v>
      </c>
      <c r="J98" s="48">
        <v>1</v>
      </c>
      <c r="K98" s="48">
        <v>2</v>
      </c>
      <c r="L98" s="43">
        <v>3</v>
      </c>
      <c r="M98" s="48">
        <v>0</v>
      </c>
      <c r="Q98" s="54"/>
      <c r="R98" s="54"/>
      <c r="S98" s="66"/>
      <c r="T98" s="41"/>
      <c r="Y98" s="43"/>
      <c r="Z98" s="43"/>
      <c r="AA98" s="43"/>
      <c r="AB98" s="43"/>
      <c r="AC98" s="43"/>
      <c r="AE98" s="66"/>
      <c r="AF98" s="41"/>
      <c r="AG98" s="18"/>
      <c r="AH98" s="18"/>
      <c r="AI98" s="18"/>
      <c r="AJ98" s="18"/>
      <c r="AK98" s="43"/>
      <c r="AL98" s="43"/>
      <c r="AM98" s="43"/>
      <c r="AN98" s="43"/>
      <c r="AO98" s="43"/>
      <c r="AP98" s="54"/>
    </row>
    <row r="99" spans="1:42" ht="15.75" customHeight="1" x14ac:dyDescent="0.25">
      <c r="A99" s="46"/>
      <c r="C99" s="18"/>
      <c r="D99" s="47" t="s">
        <v>38</v>
      </c>
      <c r="E99" s="47"/>
      <c r="F99" s="47"/>
      <c r="G99" s="47" t="s">
        <v>25</v>
      </c>
      <c r="I99" s="48">
        <v>3</v>
      </c>
      <c r="J99" s="48">
        <v>0</v>
      </c>
      <c r="K99" s="48">
        <v>3</v>
      </c>
      <c r="L99" s="43">
        <v>3</v>
      </c>
      <c r="M99" s="48">
        <v>0</v>
      </c>
      <c r="Q99" s="54"/>
      <c r="R99" s="54"/>
      <c r="S99" s="66"/>
      <c r="T99" s="41"/>
      <c r="U99" s="18"/>
      <c r="V99" s="18"/>
      <c r="W99" s="18"/>
      <c r="X99" s="18"/>
      <c r="Y99" s="43"/>
      <c r="Z99" s="43"/>
      <c r="AA99" s="43"/>
      <c r="AB99" s="43"/>
      <c r="AC99" s="43"/>
      <c r="AE99" s="66"/>
      <c r="AF99" s="41"/>
      <c r="AK99" s="43"/>
      <c r="AL99" s="43"/>
      <c r="AM99" s="43"/>
      <c r="AN99" s="43"/>
      <c r="AO99" s="43"/>
      <c r="AP99" s="54"/>
    </row>
    <row r="100" spans="1:42" ht="15.75" customHeight="1" x14ac:dyDescent="0.25">
      <c r="A100" s="46"/>
      <c r="C100" s="18"/>
      <c r="D100" s="47" t="s">
        <v>188</v>
      </c>
      <c r="E100" s="47"/>
      <c r="F100" s="47"/>
      <c r="G100" s="47" t="s">
        <v>15</v>
      </c>
      <c r="I100" s="48">
        <v>3</v>
      </c>
      <c r="J100" s="48">
        <v>0</v>
      </c>
      <c r="K100" s="48">
        <v>3</v>
      </c>
      <c r="L100" s="43">
        <v>3</v>
      </c>
      <c r="M100" s="48">
        <v>0</v>
      </c>
      <c r="Q100" s="54"/>
      <c r="R100" s="54"/>
      <c r="S100" s="66"/>
      <c r="T100" s="41"/>
      <c r="U100" s="18"/>
      <c r="V100" s="18"/>
      <c r="W100" s="18"/>
      <c r="X100" s="18"/>
      <c r="Y100" s="43"/>
      <c r="Z100" s="43"/>
      <c r="AA100" s="43"/>
      <c r="AB100" s="43"/>
      <c r="AC100" s="43"/>
      <c r="AE100" s="66"/>
      <c r="AF100" s="41"/>
      <c r="AG100" s="18"/>
      <c r="AH100" s="18"/>
      <c r="AI100" s="18"/>
      <c r="AJ100" s="18"/>
      <c r="AK100" s="43"/>
      <c r="AL100" s="43"/>
      <c r="AM100" s="43"/>
      <c r="AN100" s="43"/>
      <c r="AO100" s="43"/>
      <c r="AP100" s="54"/>
    </row>
    <row r="101" spans="1:42" ht="15.75" customHeight="1" x14ac:dyDescent="0.25">
      <c r="A101" s="46"/>
      <c r="C101" s="18"/>
      <c r="D101" s="47" t="s">
        <v>81</v>
      </c>
      <c r="E101" s="47"/>
      <c r="F101" s="47"/>
      <c r="G101" s="47" t="s">
        <v>15</v>
      </c>
      <c r="I101" s="48">
        <v>3</v>
      </c>
      <c r="J101" s="48">
        <v>0</v>
      </c>
      <c r="K101" s="48">
        <v>3</v>
      </c>
      <c r="L101" s="43">
        <v>3</v>
      </c>
      <c r="M101" s="48">
        <v>0</v>
      </c>
      <c r="Q101" s="54"/>
      <c r="R101" s="54"/>
      <c r="S101" s="66"/>
      <c r="T101" s="41"/>
      <c r="U101" s="18"/>
      <c r="V101" s="18"/>
      <c r="W101" s="18"/>
      <c r="X101" s="18"/>
      <c r="Y101" s="43"/>
      <c r="Z101" s="43"/>
      <c r="AA101" s="43"/>
      <c r="AB101" s="43"/>
      <c r="AC101" s="43"/>
      <c r="AE101" s="66"/>
      <c r="AF101" s="41"/>
      <c r="AG101" s="18"/>
      <c r="AH101" s="18"/>
      <c r="AI101" s="18"/>
      <c r="AJ101" s="18"/>
      <c r="AK101" s="43"/>
      <c r="AL101" s="43"/>
      <c r="AM101" s="43"/>
      <c r="AN101" s="43"/>
      <c r="AO101" s="43"/>
      <c r="AP101" s="54"/>
    </row>
    <row r="102" spans="1:42" ht="15.75" customHeight="1" x14ac:dyDescent="0.25">
      <c r="A102" s="46"/>
      <c r="C102" s="18"/>
      <c r="D102" s="47" t="s">
        <v>95</v>
      </c>
      <c r="E102" s="47"/>
      <c r="F102" s="47"/>
      <c r="G102" s="47" t="s">
        <v>17</v>
      </c>
      <c r="I102" s="48">
        <v>3</v>
      </c>
      <c r="J102" s="48">
        <v>0</v>
      </c>
      <c r="K102" s="48">
        <v>3</v>
      </c>
      <c r="L102" s="43">
        <v>3</v>
      </c>
      <c r="M102" s="48">
        <v>0</v>
      </c>
      <c r="Q102" s="54"/>
      <c r="R102" s="54"/>
      <c r="S102" s="66"/>
      <c r="T102" s="41"/>
      <c r="Y102" s="43"/>
      <c r="Z102" s="43"/>
      <c r="AA102" s="43"/>
      <c r="AB102" s="43"/>
      <c r="AC102" s="43"/>
      <c r="AE102" s="66"/>
      <c r="AF102" s="41"/>
      <c r="AK102" s="43"/>
      <c r="AL102" s="43"/>
      <c r="AN102" s="43"/>
      <c r="AP102" s="54"/>
    </row>
    <row r="103" spans="1:42" ht="15.75" customHeight="1" x14ac:dyDescent="0.25">
      <c r="A103" s="46"/>
      <c r="C103" s="18"/>
      <c r="D103" s="47"/>
      <c r="E103" s="47"/>
      <c r="F103" s="47"/>
      <c r="G103" s="47"/>
      <c r="I103" s="48"/>
      <c r="J103" s="48"/>
      <c r="K103" s="48"/>
      <c r="L103" s="43"/>
      <c r="M103" s="48"/>
      <c r="Q103" s="54"/>
      <c r="R103" s="54"/>
      <c r="S103" s="66"/>
      <c r="T103" s="41"/>
      <c r="U103" s="18"/>
      <c r="V103" s="18"/>
      <c r="W103" s="18"/>
      <c r="X103" s="18"/>
      <c r="Y103" s="43"/>
      <c r="Z103" s="43"/>
      <c r="AA103" s="43"/>
      <c r="AB103" s="43"/>
      <c r="AC103" s="43"/>
      <c r="AE103" s="66"/>
      <c r="AF103" s="41"/>
      <c r="AG103" s="18"/>
      <c r="AH103" s="18"/>
      <c r="AI103" s="18"/>
      <c r="AJ103" s="18"/>
      <c r="AK103" s="43"/>
      <c r="AL103" s="43"/>
      <c r="AM103" s="43"/>
      <c r="AN103" s="43"/>
      <c r="AP103" s="54"/>
    </row>
    <row r="104" spans="1:42" ht="15.75" customHeight="1" x14ac:dyDescent="0.25">
      <c r="A104" s="46"/>
      <c r="C104" s="18"/>
      <c r="Q104" s="54"/>
      <c r="R104" s="54"/>
      <c r="S104" s="66"/>
      <c r="T104" s="41"/>
      <c r="U104" s="18"/>
      <c r="V104" s="18"/>
      <c r="W104" s="18"/>
      <c r="X104" s="18"/>
      <c r="Y104" s="43"/>
      <c r="Z104" s="43"/>
      <c r="AA104" s="43"/>
      <c r="AB104" s="43"/>
      <c r="AC104" s="43"/>
      <c r="AP104" s="54"/>
    </row>
    <row r="105" spans="1:42" ht="15.75" customHeight="1" thickBot="1" x14ac:dyDescent="0.3">
      <c r="A105" s="46"/>
      <c r="C105" s="18"/>
      <c r="D105" s="14" t="s">
        <v>147</v>
      </c>
      <c r="E105" s="14"/>
      <c r="F105" s="14"/>
      <c r="G105" s="16" t="s">
        <v>2</v>
      </c>
      <c r="H105" s="16"/>
      <c r="I105" s="16" t="s">
        <v>4</v>
      </c>
      <c r="J105" s="16" t="s">
        <v>30</v>
      </c>
      <c r="K105" s="16" t="s">
        <v>31</v>
      </c>
      <c r="L105" s="16" t="s">
        <v>32</v>
      </c>
      <c r="M105" s="16" t="s">
        <v>3</v>
      </c>
      <c r="N105" s="72"/>
      <c r="Q105" s="54"/>
      <c r="R105" s="54"/>
      <c r="AP105" s="54"/>
    </row>
    <row r="106" spans="1:42" ht="15.75" customHeight="1" x14ac:dyDescent="0.25">
      <c r="A106" s="46"/>
      <c r="C106" s="18"/>
      <c r="D106" s="47" t="s">
        <v>61</v>
      </c>
      <c r="E106" s="47"/>
      <c r="F106" s="47"/>
      <c r="G106" s="47" t="s">
        <v>23</v>
      </c>
      <c r="I106" s="48">
        <v>2</v>
      </c>
      <c r="J106" s="48">
        <v>0</v>
      </c>
      <c r="K106" s="48">
        <v>0</v>
      </c>
      <c r="L106" s="43">
        <f t="shared" ref="L106:L112" si="36">+J106+K106</f>
        <v>0</v>
      </c>
      <c r="M106" s="48">
        <v>2</v>
      </c>
      <c r="N106" s="72"/>
      <c r="Q106" s="54"/>
      <c r="R106" s="54"/>
      <c r="AP106" s="54"/>
    </row>
    <row r="107" spans="1:42" ht="15.75" customHeight="1" x14ac:dyDescent="0.25">
      <c r="A107" s="46"/>
      <c r="C107" s="18"/>
      <c r="D107" s="47" t="s">
        <v>55</v>
      </c>
      <c r="E107" s="47"/>
      <c r="F107" s="47"/>
      <c r="G107" s="47" t="s">
        <v>21</v>
      </c>
      <c r="I107" s="48">
        <v>3</v>
      </c>
      <c r="J107" s="48">
        <v>2</v>
      </c>
      <c r="K107" s="48">
        <v>0</v>
      </c>
      <c r="L107" s="43">
        <f t="shared" si="36"/>
        <v>2</v>
      </c>
      <c r="M107" s="48">
        <v>2</v>
      </c>
      <c r="N107" s="72"/>
      <c r="Q107" s="54"/>
      <c r="R107" s="54"/>
      <c r="AP107" s="54"/>
    </row>
    <row r="108" spans="1:42" ht="15.75" customHeight="1" thickBot="1" x14ac:dyDescent="0.3">
      <c r="A108" s="46"/>
      <c r="C108" s="18"/>
      <c r="D108" s="47" t="s">
        <v>157</v>
      </c>
      <c r="E108" s="47"/>
      <c r="F108" s="47"/>
      <c r="G108" s="47" t="s">
        <v>15</v>
      </c>
      <c r="I108" s="48">
        <v>3</v>
      </c>
      <c r="J108" s="48">
        <v>1</v>
      </c>
      <c r="K108" s="48">
        <v>0</v>
      </c>
      <c r="L108" s="43">
        <f t="shared" si="36"/>
        <v>1</v>
      </c>
      <c r="M108" s="48">
        <v>2</v>
      </c>
      <c r="N108" s="72"/>
      <c r="Q108" s="54"/>
      <c r="R108" s="54"/>
      <c r="S108" s="14" t="s">
        <v>155</v>
      </c>
      <c r="T108" s="14"/>
      <c r="U108" s="14"/>
      <c r="V108" s="16"/>
      <c r="W108" s="16"/>
      <c r="X108" s="16"/>
      <c r="Y108" s="16" t="s">
        <v>4</v>
      </c>
      <c r="Z108" s="16" t="s">
        <v>30</v>
      </c>
      <c r="AA108" s="16" t="s">
        <v>31</v>
      </c>
      <c r="AB108" s="16" t="s">
        <v>32</v>
      </c>
      <c r="AC108" s="16" t="s">
        <v>3</v>
      </c>
      <c r="AE108" s="14" t="s">
        <v>155</v>
      </c>
      <c r="AF108" s="14"/>
      <c r="AG108" s="14"/>
      <c r="AH108" s="16"/>
      <c r="AI108" s="16"/>
      <c r="AJ108" s="16"/>
      <c r="AK108" s="16" t="s">
        <v>4</v>
      </c>
      <c r="AL108" s="16" t="s">
        <v>30</v>
      </c>
      <c r="AM108" s="16" t="s">
        <v>31</v>
      </c>
      <c r="AN108" s="16" t="s">
        <v>32</v>
      </c>
      <c r="AO108" s="16" t="s">
        <v>3</v>
      </c>
      <c r="AP108" s="54"/>
    </row>
    <row r="109" spans="1:42" ht="15.75" customHeight="1" x14ac:dyDescent="0.25">
      <c r="A109" s="46"/>
      <c r="C109" s="18"/>
      <c r="D109" s="47" t="s">
        <v>62</v>
      </c>
      <c r="E109" s="47"/>
      <c r="F109" s="47"/>
      <c r="G109" s="47" t="s">
        <v>15</v>
      </c>
      <c r="I109" s="48">
        <v>3</v>
      </c>
      <c r="J109" s="48">
        <v>0</v>
      </c>
      <c r="K109" s="48">
        <v>1</v>
      </c>
      <c r="L109" s="43">
        <f t="shared" si="36"/>
        <v>1</v>
      </c>
      <c r="M109" s="48">
        <v>2</v>
      </c>
      <c r="N109" s="72"/>
      <c r="Q109" s="54"/>
      <c r="R109" s="54"/>
      <c r="S109" s="66">
        <v>6.5</v>
      </c>
      <c r="T109" s="41" t="s">
        <v>83</v>
      </c>
      <c r="Y109" s="43">
        <v>1</v>
      </c>
      <c r="Z109" s="43">
        <v>0</v>
      </c>
      <c r="AA109" s="43">
        <v>1</v>
      </c>
      <c r="AB109" s="43">
        <f>+Z109+AA109</f>
        <v>1</v>
      </c>
      <c r="AC109" s="43">
        <v>0</v>
      </c>
      <c r="AE109" s="66"/>
      <c r="AF109" s="41"/>
      <c r="AK109" s="43"/>
      <c r="AL109" s="43"/>
      <c r="AM109" s="43"/>
      <c r="AN109" s="43"/>
      <c r="AO109" s="43"/>
      <c r="AP109" s="54"/>
    </row>
    <row r="110" spans="1:42" ht="15.75" customHeight="1" thickBot="1" x14ac:dyDescent="0.3">
      <c r="A110" s="46"/>
      <c r="C110" s="18"/>
      <c r="D110" s="47" t="s">
        <v>153</v>
      </c>
      <c r="E110" s="47"/>
      <c r="F110" s="47"/>
      <c r="G110" s="47" t="s">
        <v>17</v>
      </c>
      <c r="I110" s="48">
        <v>3</v>
      </c>
      <c r="J110" s="48">
        <v>0</v>
      </c>
      <c r="K110" s="48">
        <v>1</v>
      </c>
      <c r="L110" s="43">
        <f t="shared" si="36"/>
        <v>1</v>
      </c>
      <c r="M110" s="48">
        <v>2</v>
      </c>
      <c r="N110" s="72"/>
      <c r="Q110" s="54"/>
      <c r="R110" s="54"/>
      <c r="AE110" s="66"/>
      <c r="AF110" s="41"/>
      <c r="AK110" s="43"/>
      <c r="AL110" s="43"/>
      <c r="AM110" s="43"/>
      <c r="AN110" s="43"/>
      <c r="AO110" s="43"/>
      <c r="AP110" s="54"/>
    </row>
    <row r="111" spans="1:42" ht="15.75" customHeight="1" x14ac:dyDescent="0.25">
      <c r="A111" s="46"/>
      <c r="C111" s="18"/>
      <c r="D111" s="47" t="s">
        <v>63</v>
      </c>
      <c r="E111" s="47"/>
      <c r="F111" s="47"/>
      <c r="G111" s="47" t="s">
        <v>25</v>
      </c>
      <c r="I111" s="48">
        <v>3</v>
      </c>
      <c r="J111" s="48">
        <v>0</v>
      </c>
      <c r="K111" s="48">
        <v>0</v>
      </c>
      <c r="L111" s="43">
        <f t="shared" si="36"/>
        <v>0</v>
      </c>
      <c r="M111" s="48">
        <v>2</v>
      </c>
      <c r="N111" s="72"/>
      <c r="Q111" s="54"/>
      <c r="R111" s="54"/>
      <c r="S111" s="82"/>
      <c r="T111" s="83" t="s">
        <v>164</v>
      </c>
      <c r="U111" s="22"/>
      <c r="V111" s="22"/>
      <c r="W111" s="22"/>
      <c r="X111" s="22"/>
      <c r="Y111" s="68">
        <f>SUM(Y109:Y110)</f>
        <v>1</v>
      </c>
      <c r="Z111" s="68">
        <f>SUM(Z109:Z110)</f>
        <v>0</v>
      </c>
      <c r="AA111" s="68">
        <f>SUM(AA109:AA110)</f>
        <v>1</v>
      </c>
      <c r="AB111" s="68">
        <f>SUM(AB109:AB110)</f>
        <v>1</v>
      </c>
      <c r="AC111" s="68">
        <f>SUM(AC109:AC110)</f>
        <v>0</v>
      </c>
      <c r="AE111" s="82"/>
      <c r="AF111" s="83" t="s">
        <v>164</v>
      </c>
      <c r="AG111" s="22"/>
      <c r="AH111" s="22"/>
      <c r="AI111" s="22"/>
      <c r="AJ111" s="22"/>
      <c r="AK111" s="68">
        <f>SUM(AK109:AK110)</f>
        <v>0</v>
      </c>
      <c r="AL111" s="68">
        <f>SUM(AL109:AL110)</f>
        <v>0</v>
      </c>
      <c r="AM111" s="68">
        <f>SUM(AM109:AM110)</f>
        <v>0</v>
      </c>
      <c r="AN111" s="68">
        <f>SUM(AN109:AN110)</f>
        <v>0</v>
      </c>
      <c r="AO111" s="68">
        <f>SUM(AO109:AO110)</f>
        <v>0</v>
      </c>
      <c r="AP111" s="54"/>
    </row>
    <row r="112" spans="1:42" ht="15.75" customHeight="1" x14ac:dyDescent="0.25">
      <c r="A112" s="46"/>
      <c r="D112" s="47" t="s">
        <v>138</v>
      </c>
      <c r="E112" s="47"/>
      <c r="F112" s="47"/>
      <c r="G112" s="47" t="s">
        <v>17</v>
      </c>
      <c r="I112" s="48">
        <v>3</v>
      </c>
      <c r="J112" s="48">
        <v>0</v>
      </c>
      <c r="K112" s="48">
        <v>0</v>
      </c>
      <c r="L112" s="43">
        <f t="shared" si="36"/>
        <v>0</v>
      </c>
      <c r="M112" s="48">
        <v>2</v>
      </c>
      <c r="Q112" s="54"/>
      <c r="R112" s="54"/>
      <c r="T112" s="76" t="s">
        <v>160</v>
      </c>
      <c r="U112" s="86"/>
      <c r="V112" s="86"/>
      <c r="W112" s="86"/>
      <c r="X112" s="86"/>
      <c r="Y112" s="58">
        <f>+Y111+AK111</f>
        <v>1</v>
      </c>
      <c r="Z112" s="58">
        <f>+Z111+AL111</f>
        <v>0</v>
      </c>
      <c r="AA112" s="58">
        <f>+AA111+AM111</f>
        <v>1</v>
      </c>
      <c r="AB112" s="58">
        <f>+AB111+AN111</f>
        <v>1</v>
      </c>
      <c r="AC112" s="58">
        <f>+AC111+AO111</f>
        <v>0</v>
      </c>
      <c r="AE112" s="66"/>
      <c r="AF112" s="41"/>
      <c r="AK112" s="43"/>
      <c r="AL112" s="43"/>
      <c r="AM112" s="43"/>
      <c r="AN112" s="43"/>
      <c r="AO112" s="43"/>
      <c r="AP112" s="54"/>
    </row>
    <row r="113" spans="1:42" ht="15.75" customHeight="1" x14ac:dyDescent="0.25">
      <c r="A113" s="46"/>
      <c r="Q113" s="54"/>
      <c r="R113" s="54"/>
      <c r="S113" s="66"/>
      <c r="T113" s="41"/>
      <c r="Y113" s="43"/>
      <c r="Z113" s="43"/>
      <c r="AA113" s="43"/>
      <c r="AB113" s="43"/>
      <c r="AC113" s="43"/>
      <c r="AE113" s="66"/>
      <c r="AF113" s="41"/>
      <c r="AK113" s="43"/>
      <c r="AL113" s="43"/>
      <c r="AM113" s="43"/>
      <c r="AN113" s="43"/>
      <c r="AO113" s="43"/>
      <c r="AP113" s="54"/>
    </row>
    <row r="114" spans="1:42" ht="15.75" customHeight="1" x14ac:dyDescent="0.25">
      <c r="A114" s="46"/>
      <c r="Q114" s="54"/>
      <c r="R114" s="54"/>
      <c r="S114" s="66"/>
      <c r="T114" s="41" t="s">
        <v>159</v>
      </c>
      <c r="U114" s="18"/>
      <c r="V114" s="18"/>
      <c r="W114" s="18"/>
      <c r="X114" s="18"/>
      <c r="Y114" s="43">
        <f>+Y86+Y112</f>
        <v>14</v>
      </c>
      <c r="Z114" s="43">
        <f>+Z86+Z112</f>
        <v>5</v>
      </c>
      <c r="AA114" s="43">
        <f>+AA86+AA112</f>
        <v>5</v>
      </c>
      <c r="AB114" s="43">
        <f>+AB86+AB112</f>
        <v>10</v>
      </c>
      <c r="AC114" s="43">
        <f>+AC86+AC112</f>
        <v>0</v>
      </c>
      <c r="AE114" s="66"/>
      <c r="AF114" s="41"/>
      <c r="AK114" s="43"/>
      <c r="AL114" s="43"/>
      <c r="AM114" s="43"/>
      <c r="AN114" s="43"/>
      <c r="AO114" s="43"/>
      <c r="AP114" s="54"/>
    </row>
    <row r="115" spans="1:42" ht="15.75" customHeight="1" x14ac:dyDescent="0.25">
      <c r="A115" s="46"/>
      <c r="Q115" s="54"/>
      <c r="R115" s="54"/>
      <c r="S115" s="66"/>
      <c r="T115" s="41" t="s">
        <v>144</v>
      </c>
      <c r="U115" s="18"/>
      <c r="V115" s="18"/>
      <c r="W115" s="18"/>
      <c r="X115" s="18"/>
      <c r="Y115" s="43">
        <f>+Y15+Y27+Y39+Y51+AK15+AK27+AK39+AK51</f>
        <v>14</v>
      </c>
      <c r="Z115" s="43">
        <f>+Z15+Z27+Z39+Z51+AL15+AL27+AL39+AL51</f>
        <v>5</v>
      </c>
      <c r="AA115" s="43">
        <f>+AA15+AA27+AA39+AA51+AM15+AM27+AM39+AM51</f>
        <v>5</v>
      </c>
      <c r="AB115" s="43">
        <f>+AB15+AB27+AB39+AB51+AN15+AN27+AN39+AN51</f>
        <v>10</v>
      </c>
      <c r="AC115" s="43">
        <f>+AC15+AC27+AC39+AC51+AO15+AO27+AO39+AO51</f>
        <v>0</v>
      </c>
      <c r="AE115" s="66"/>
      <c r="AF115" s="41"/>
      <c r="AK115" s="43"/>
      <c r="AL115" s="43"/>
      <c r="AM115" s="43"/>
      <c r="AN115" s="43"/>
      <c r="AO115" s="43"/>
      <c r="AP115" s="54"/>
    </row>
    <row r="116" spans="1:42" ht="15.75" customHeight="1" x14ac:dyDescent="0.25">
      <c r="A116" s="46"/>
      <c r="Q116" s="54"/>
      <c r="R116" s="54"/>
      <c r="S116" s="66"/>
      <c r="T116" s="41"/>
      <c r="Y116" s="43"/>
      <c r="Z116" s="43"/>
      <c r="AA116" s="43"/>
      <c r="AB116" s="43"/>
      <c r="AC116" s="43"/>
      <c r="AE116" s="66"/>
      <c r="AF116" s="41"/>
      <c r="AK116" s="43"/>
      <c r="AL116" s="43"/>
      <c r="AM116" s="43"/>
      <c r="AN116" s="43"/>
      <c r="AO116" s="43"/>
      <c r="AP116" s="54"/>
    </row>
    <row r="117" spans="1:42" ht="15.75" customHeight="1" x14ac:dyDescent="0.25">
      <c r="A117" s="46"/>
      <c r="Q117" s="54"/>
      <c r="R117" s="54"/>
      <c r="S117" s="66"/>
      <c r="T117" s="41"/>
      <c r="Y117" s="43"/>
      <c r="Z117" s="43"/>
      <c r="AA117" s="43"/>
      <c r="AB117" s="43"/>
      <c r="AC117" s="43"/>
      <c r="AE117" s="66"/>
      <c r="AF117" s="41"/>
      <c r="AK117" s="43"/>
      <c r="AL117" s="43"/>
      <c r="AM117" s="43"/>
      <c r="AN117" s="43"/>
      <c r="AO117" s="43"/>
      <c r="AP117" s="54"/>
    </row>
    <row r="118" spans="1:42" ht="15.75" customHeight="1" x14ac:dyDescent="0.25">
      <c r="A118" s="46"/>
      <c r="Q118" s="54"/>
      <c r="R118" s="54"/>
      <c r="S118" s="66"/>
      <c r="T118" s="41"/>
      <c r="Y118" s="43"/>
      <c r="Z118" s="43"/>
      <c r="AA118" s="43"/>
      <c r="AB118" s="43"/>
      <c r="AC118" s="43"/>
      <c r="AE118" s="66"/>
      <c r="AF118" s="41"/>
      <c r="AK118" s="43"/>
      <c r="AL118" s="43"/>
      <c r="AM118" s="43"/>
      <c r="AN118" s="43"/>
      <c r="AO118" s="43"/>
      <c r="AP118" s="54"/>
    </row>
    <row r="119" spans="1:42" ht="15.75" customHeight="1" x14ac:dyDescent="0.25">
      <c r="A119" s="46"/>
      <c r="Q119" s="54"/>
      <c r="R119" s="54"/>
      <c r="S119" s="66"/>
      <c r="T119" s="41"/>
      <c r="Y119" s="43"/>
      <c r="Z119" s="43"/>
      <c r="AA119" s="43"/>
      <c r="AB119" s="43"/>
      <c r="AC119" s="43"/>
      <c r="AE119" s="66"/>
      <c r="AF119" s="41"/>
      <c r="AK119" s="43"/>
      <c r="AL119" s="43"/>
      <c r="AM119" s="43"/>
      <c r="AN119" s="43"/>
      <c r="AO119" s="43"/>
      <c r="AP119" s="54"/>
    </row>
    <row r="120" spans="1:42" ht="15.75" customHeight="1" x14ac:dyDescent="0.25">
      <c r="A120" s="46"/>
      <c r="Q120" s="54"/>
      <c r="R120" s="54"/>
      <c r="S120" s="66"/>
      <c r="T120" s="41"/>
      <c r="Y120" s="43"/>
      <c r="Z120" s="43"/>
      <c r="AA120" s="43"/>
      <c r="AB120" s="43"/>
      <c r="AC120" s="43"/>
      <c r="AE120" s="66"/>
      <c r="AF120" s="41"/>
      <c r="AK120" s="43"/>
      <c r="AL120" s="43"/>
      <c r="AM120" s="43"/>
      <c r="AN120" s="43"/>
      <c r="AO120" s="43"/>
      <c r="AP120" s="54"/>
    </row>
    <row r="121" spans="1:42" ht="15.75" customHeight="1" x14ac:dyDescent="0.25">
      <c r="A121" s="46"/>
      <c r="Q121" s="54"/>
      <c r="R121" s="54"/>
      <c r="S121" s="66"/>
      <c r="T121" s="41"/>
      <c r="Y121" s="43"/>
      <c r="Z121" s="43"/>
      <c r="AA121" s="43"/>
      <c r="AB121" s="43"/>
      <c r="AC121" s="43"/>
      <c r="AE121" s="66"/>
      <c r="AF121" s="41"/>
      <c r="AK121" s="43"/>
      <c r="AL121" s="43"/>
      <c r="AM121" s="43"/>
      <c r="AN121" s="43"/>
      <c r="AO121" s="43"/>
      <c r="AP121" s="54"/>
    </row>
    <row r="122" spans="1:42" ht="15.75" customHeight="1" x14ac:dyDescent="0.25">
      <c r="A122" s="46"/>
      <c r="Q122" s="54"/>
      <c r="R122" s="54"/>
      <c r="S122" s="66"/>
      <c r="T122" s="41"/>
      <c r="Y122" s="43"/>
      <c r="Z122" s="43"/>
      <c r="AA122" s="43"/>
      <c r="AB122" s="43"/>
      <c r="AC122" s="43"/>
      <c r="AE122" s="66"/>
      <c r="AF122" s="41"/>
      <c r="AK122" s="43"/>
      <c r="AL122" s="43"/>
      <c r="AM122" s="43"/>
      <c r="AN122" s="43"/>
      <c r="AO122" s="43"/>
      <c r="AP122" s="54"/>
    </row>
    <row r="123" spans="1:42" ht="15.75" customHeight="1" x14ac:dyDescent="0.25">
      <c r="A123" s="46"/>
      <c r="Q123" s="54"/>
      <c r="R123" s="54"/>
      <c r="AE123" s="66"/>
      <c r="AF123" s="41"/>
      <c r="AK123" s="43"/>
      <c r="AL123" s="43"/>
      <c r="AM123" s="43"/>
      <c r="AN123" s="43"/>
      <c r="AO123" s="43"/>
      <c r="AP123" s="54"/>
    </row>
    <row r="124" spans="1:42" ht="15.75" customHeight="1" x14ac:dyDescent="0.25">
      <c r="A124" s="46"/>
      <c r="Q124" s="54"/>
      <c r="R124" s="54"/>
      <c r="AP124" s="54"/>
    </row>
    <row r="125" spans="1:42" ht="15.75" customHeight="1" x14ac:dyDescent="0.25">
      <c r="A125" s="46"/>
      <c r="Q125" s="54"/>
      <c r="R125" s="54"/>
      <c r="AP125" s="54"/>
    </row>
    <row r="126" spans="1:42" ht="15.75" customHeight="1" x14ac:dyDescent="0.25">
      <c r="A126" s="46"/>
      <c r="Q126" s="54"/>
      <c r="R126" s="54"/>
      <c r="AP126" s="54"/>
    </row>
    <row r="127" spans="1:42" ht="15.75" customHeight="1" x14ac:dyDescent="0.25">
      <c r="A127" s="46"/>
      <c r="Q127" s="54"/>
      <c r="R127" s="54"/>
      <c r="AP127" s="54"/>
    </row>
    <row r="128" spans="1:42" ht="15.75" customHeight="1" x14ac:dyDescent="0.25">
      <c r="A128" s="46"/>
      <c r="Q128" s="54"/>
      <c r="R128" s="54"/>
      <c r="AP128" s="54"/>
    </row>
    <row r="129" spans="1:42" ht="15.75" customHeight="1" x14ac:dyDescent="0.25">
      <c r="A129" s="46"/>
      <c r="Q129" s="54"/>
      <c r="R129" s="54"/>
      <c r="AP129" s="54"/>
    </row>
    <row r="130" spans="1:42" ht="15.75" customHeight="1" thickBot="1" x14ac:dyDescent="0.3">
      <c r="A130" s="46"/>
      <c r="Q130" s="54"/>
      <c r="R130" s="54"/>
      <c r="S130" s="67"/>
      <c r="T130" s="67" t="s">
        <v>145</v>
      </c>
      <c r="U130" s="67"/>
      <c r="V130" s="67"/>
      <c r="W130" s="67"/>
      <c r="X130" s="67"/>
      <c r="Y130" s="67"/>
      <c r="Z130" s="17" t="s">
        <v>4</v>
      </c>
      <c r="AA130" s="17" t="s">
        <v>8</v>
      </c>
      <c r="AB130" s="17" t="s">
        <v>9</v>
      </c>
      <c r="AC130" s="17" t="s">
        <v>10</v>
      </c>
      <c r="AD130" s="17" t="s">
        <v>129</v>
      </c>
      <c r="AE130" s="17" t="s">
        <v>3</v>
      </c>
      <c r="AF130" s="17" t="s">
        <v>130</v>
      </c>
      <c r="AG130" s="17" t="s">
        <v>5</v>
      </c>
      <c r="AH130" s="17" t="s">
        <v>7</v>
      </c>
      <c r="AI130" s="17" t="s">
        <v>6</v>
      </c>
      <c r="AJ130" s="17" t="s">
        <v>131</v>
      </c>
      <c r="AP130" s="54"/>
    </row>
    <row r="131" spans="1:42" ht="15.75" customHeight="1" x14ac:dyDescent="0.25">
      <c r="A131" s="46"/>
      <c r="Q131" s="46"/>
      <c r="R131" s="46"/>
      <c r="S131" s="64">
        <v>6.5</v>
      </c>
      <c r="T131" s="41" t="s">
        <v>251</v>
      </c>
      <c r="U131" s="41"/>
      <c r="V131" s="41"/>
      <c r="W131" s="42"/>
      <c r="X131" s="41"/>
      <c r="Y131" s="43"/>
      <c r="Z131" s="43">
        <v>1</v>
      </c>
      <c r="AA131" s="43">
        <v>0</v>
      </c>
      <c r="AB131" s="43">
        <v>0</v>
      </c>
      <c r="AC131" s="43">
        <v>1</v>
      </c>
      <c r="AD131" s="85">
        <f>(2*AA131+AC131)/(2*Z131)</f>
        <v>0.5</v>
      </c>
      <c r="AE131" s="43">
        <v>0</v>
      </c>
      <c r="AF131" s="43">
        <v>0</v>
      </c>
      <c r="AG131" s="43">
        <v>3</v>
      </c>
      <c r="AH131" s="43">
        <v>0</v>
      </c>
      <c r="AI131" s="43">
        <v>0</v>
      </c>
      <c r="AJ131" s="85">
        <f>+AG131/Z131</f>
        <v>3</v>
      </c>
      <c r="AP131" s="46"/>
    </row>
    <row r="132" spans="1:42" ht="15.75" customHeight="1" thickBot="1" x14ac:dyDescent="0.3">
      <c r="A132" s="46"/>
      <c r="Q132" s="54"/>
      <c r="R132" s="54"/>
      <c r="S132" s="64"/>
      <c r="T132" s="41"/>
      <c r="U132" s="41"/>
      <c r="V132" s="41"/>
      <c r="W132" s="42"/>
      <c r="X132" s="41"/>
      <c r="Y132" s="43"/>
      <c r="Z132" s="43"/>
      <c r="AA132" s="43"/>
      <c r="AB132" s="43"/>
      <c r="AC132" s="43"/>
      <c r="AD132" s="63"/>
      <c r="AE132" s="43"/>
      <c r="AF132" s="43"/>
      <c r="AG132" s="43"/>
      <c r="AH132" s="43"/>
      <c r="AI132" s="43"/>
      <c r="AJ132" s="57"/>
      <c r="AP132" s="54"/>
    </row>
    <row r="133" spans="1:42" ht="15.75" customHeight="1" x14ac:dyDescent="0.25">
      <c r="A133" s="46"/>
      <c r="Q133" s="46"/>
      <c r="R133" s="46"/>
      <c r="S133" s="82"/>
      <c r="T133" s="84"/>
      <c r="U133" s="83" t="s">
        <v>27</v>
      </c>
      <c r="V133" s="84"/>
      <c r="W133" s="84"/>
      <c r="X133" s="83"/>
      <c r="Y133" s="68"/>
      <c r="Z133" s="68">
        <f>SUM(Z131:Z132)</f>
        <v>1</v>
      </c>
      <c r="AA133" s="68">
        <f>SUM(AA131:AA132)</f>
        <v>0</v>
      </c>
      <c r="AB133" s="68">
        <f>SUM(AB131:AB132)</f>
        <v>0</v>
      </c>
      <c r="AC133" s="68">
        <f>SUM(AC131:AC132)</f>
        <v>1</v>
      </c>
      <c r="AD133" s="85">
        <f>(2*AA133+AC133)/(2*Z133)</f>
        <v>0.5</v>
      </c>
      <c r="AE133" s="68">
        <f>SUM(AE131:AE132)</f>
        <v>0</v>
      </c>
      <c r="AF133" s="68">
        <f>SUM(AF131:AF132)</f>
        <v>0</v>
      </c>
      <c r="AG133" s="68">
        <f>SUM(AG131:AG132)</f>
        <v>3</v>
      </c>
      <c r="AH133" s="68">
        <f>SUM(AH131:AH132)</f>
        <v>0</v>
      </c>
      <c r="AI133" s="68">
        <f>SUM(AI131:AI132)</f>
        <v>0</v>
      </c>
      <c r="AJ133" s="85">
        <f>+AG133/Z133</f>
        <v>3</v>
      </c>
      <c r="AP133" s="46"/>
    </row>
    <row r="134" spans="1:42" ht="15.75" customHeight="1" x14ac:dyDescent="0.25">
      <c r="A134" s="46"/>
      <c r="Q134" s="46"/>
      <c r="R134" s="46"/>
      <c r="S134" s="64"/>
      <c r="T134" s="41"/>
      <c r="U134" s="41"/>
      <c r="V134" s="41"/>
      <c r="W134" s="42"/>
      <c r="X134" s="41"/>
      <c r="Y134" s="43"/>
      <c r="Z134" s="43"/>
      <c r="AA134" s="43"/>
      <c r="AB134" s="43"/>
      <c r="AC134" s="43"/>
      <c r="AD134" s="63"/>
      <c r="AE134" s="43"/>
      <c r="AF134" s="43"/>
      <c r="AG134" s="43"/>
      <c r="AH134" s="43"/>
      <c r="AI134" s="43"/>
      <c r="AJ134" s="57"/>
      <c r="AP134" s="46"/>
    </row>
    <row r="135" spans="1:42" ht="15.75" customHeight="1" x14ac:dyDescent="0.25">
      <c r="A135" s="46"/>
      <c r="Q135" s="46"/>
      <c r="R135" s="46"/>
      <c r="S135" s="64"/>
      <c r="T135" s="41"/>
      <c r="U135" s="41"/>
      <c r="V135" s="41"/>
      <c r="W135" s="42"/>
      <c r="X135" s="41"/>
      <c r="Y135" s="43"/>
      <c r="Z135" s="43"/>
      <c r="AA135" s="43"/>
      <c r="AB135" s="43"/>
      <c r="AC135" s="43"/>
      <c r="AD135" s="63"/>
      <c r="AE135" s="43"/>
      <c r="AF135" s="43"/>
      <c r="AG135" s="43"/>
      <c r="AH135" s="43"/>
      <c r="AI135" s="43"/>
      <c r="AJ135" s="57"/>
      <c r="AP135" s="46"/>
    </row>
    <row r="136" spans="1:42" ht="15.75" customHeight="1" x14ac:dyDescent="0.25">
      <c r="A136" s="46"/>
      <c r="Q136" s="46"/>
      <c r="R136" s="46"/>
      <c r="S136" s="64"/>
      <c r="T136" s="41"/>
      <c r="U136" s="41"/>
      <c r="V136" s="41"/>
      <c r="W136" s="42"/>
      <c r="X136" s="41"/>
      <c r="Y136" s="43"/>
      <c r="Z136" s="43"/>
      <c r="AA136" s="43"/>
      <c r="AB136" s="43"/>
      <c r="AC136" s="43"/>
      <c r="AD136" s="63"/>
      <c r="AE136" s="43"/>
      <c r="AF136" s="43"/>
      <c r="AG136" s="43"/>
      <c r="AH136" s="43"/>
      <c r="AI136" s="43"/>
      <c r="AJ136" s="57"/>
      <c r="AP136" s="46"/>
    </row>
    <row r="137" spans="1:42" ht="15.75" customHeight="1" x14ac:dyDescent="0.25">
      <c r="A137" s="46"/>
      <c r="Q137" s="46"/>
      <c r="R137" s="46"/>
      <c r="S137" s="64"/>
      <c r="T137" s="41"/>
      <c r="U137" s="41"/>
      <c r="V137" s="41"/>
      <c r="W137" s="42"/>
      <c r="X137" s="41"/>
      <c r="Y137" s="43"/>
      <c r="Z137" s="43"/>
      <c r="AA137" s="43"/>
      <c r="AB137" s="43"/>
      <c r="AC137" s="43"/>
      <c r="AD137" s="63"/>
      <c r="AE137" s="43"/>
      <c r="AF137" s="43"/>
      <c r="AG137" s="43"/>
      <c r="AH137" s="43"/>
      <c r="AI137" s="43"/>
      <c r="AJ137" s="57"/>
      <c r="AP137" s="46"/>
    </row>
    <row r="138" spans="1:42" ht="15.75" customHeight="1" x14ac:dyDescent="0.25">
      <c r="A138" s="46"/>
      <c r="Q138" s="46"/>
      <c r="R138" s="46"/>
      <c r="S138" s="64"/>
      <c r="T138" s="41"/>
      <c r="Z138" s="43"/>
      <c r="AA138" s="43"/>
      <c r="AB138" s="43"/>
      <c r="AC138" s="43"/>
      <c r="AD138" s="63"/>
      <c r="AE138" s="43"/>
      <c r="AF138" s="43"/>
      <c r="AG138" s="43"/>
      <c r="AH138" s="43"/>
      <c r="AI138" s="43"/>
      <c r="AJ138" s="57"/>
      <c r="AP138" s="46"/>
    </row>
    <row r="139" spans="1:42" ht="15.75" customHeight="1" x14ac:dyDescent="0.25">
      <c r="A139" s="46"/>
      <c r="Q139" s="46"/>
      <c r="R139" s="46"/>
      <c r="S139" s="64"/>
      <c r="T139" s="41"/>
      <c r="U139" s="41"/>
      <c r="V139" s="41"/>
      <c r="W139" s="42"/>
      <c r="X139" s="41"/>
      <c r="Y139" s="43"/>
      <c r="Z139" s="43"/>
      <c r="AA139" s="43"/>
      <c r="AB139" s="43"/>
      <c r="AC139" s="43"/>
      <c r="AD139" s="63"/>
      <c r="AE139" s="43"/>
      <c r="AF139" s="43"/>
      <c r="AG139" s="43"/>
      <c r="AH139" s="43"/>
      <c r="AI139" s="43"/>
      <c r="AJ139" s="57"/>
      <c r="AP139" s="46"/>
    </row>
    <row r="140" spans="1:42" ht="15.75" customHeight="1" x14ac:dyDescent="0.25">
      <c r="A140" s="46"/>
      <c r="Q140" s="45"/>
      <c r="R140" s="45"/>
      <c r="AP140" s="45"/>
    </row>
    <row r="141" spans="1:42" ht="15.75" customHeight="1" x14ac:dyDescent="0.25">
      <c r="A141" s="46"/>
      <c r="Q141" s="45"/>
      <c r="R141" s="45"/>
      <c r="AP141" s="45"/>
    </row>
    <row r="142" spans="1:42" ht="15.75" customHeight="1" x14ac:dyDescent="0.25">
      <c r="A142" s="46"/>
      <c r="Q142" s="45"/>
      <c r="R142" s="45"/>
      <c r="AP142" s="45"/>
    </row>
    <row r="143" spans="1:42" ht="15.75" customHeight="1" x14ac:dyDescent="0.25">
      <c r="A143" s="46"/>
      <c r="Q143" s="45"/>
      <c r="R143" s="45"/>
      <c r="AP143" s="45"/>
    </row>
    <row r="144" spans="1:42" ht="15.75" customHeight="1" x14ac:dyDescent="0.25">
      <c r="A144" s="46"/>
      <c r="D144" s="47"/>
      <c r="E144" s="47"/>
      <c r="F144" s="47"/>
      <c r="G144" s="47"/>
      <c r="I144" s="48"/>
      <c r="J144" s="48"/>
      <c r="K144" s="48"/>
      <c r="L144" s="43"/>
      <c r="M144" s="48"/>
      <c r="Q144" s="45"/>
      <c r="R144" s="45"/>
      <c r="AP144" s="45"/>
    </row>
    <row r="145" spans="1:42" ht="15.75" x14ac:dyDescent="0.25">
      <c r="A145" s="46"/>
      <c r="Q145" s="45"/>
      <c r="R145" s="45"/>
      <c r="AP145" s="45"/>
    </row>
    <row r="146" spans="1:42" ht="15" x14ac:dyDescent="0.2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13"/>
    </row>
  </sheetData>
  <mergeCells count="24">
    <mergeCell ref="U70:V70"/>
    <mergeCell ref="Y70:AA70"/>
    <mergeCell ref="AG70:AH70"/>
    <mergeCell ref="AK70:AM70"/>
    <mergeCell ref="G75:M75"/>
    <mergeCell ref="U71:V71"/>
    <mergeCell ref="Y71:AA71"/>
    <mergeCell ref="AG71:AH71"/>
    <mergeCell ref="AK71:AM71"/>
    <mergeCell ref="B74:P74"/>
    <mergeCell ref="S74:AO74"/>
    <mergeCell ref="B1:P1"/>
    <mergeCell ref="G2:M2"/>
    <mergeCell ref="E14:F14"/>
    <mergeCell ref="U67:V67"/>
    <mergeCell ref="AG67:AH67"/>
    <mergeCell ref="U68:V68"/>
    <mergeCell ref="Y68:AA68"/>
    <mergeCell ref="AG68:AH68"/>
    <mergeCell ref="AK68:AM68"/>
    <mergeCell ref="U69:V69"/>
    <mergeCell ref="Y69:AA69"/>
    <mergeCell ref="AG69:AH69"/>
    <mergeCell ref="AK69:AM69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2D3C-94EC-4D82-85CB-52E31854E997}">
  <dimension ref="A1:AP146"/>
  <sheetViews>
    <sheetView zoomScale="69" zoomScaleNormal="69" zoomScaleSheetLayoutView="78" workbookViewId="0">
      <selection activeCell="C2" sqref="C2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3" width="9.7109375" style="44" customWidth="1"/>
    <col min="14" max="15" width="10.7109375" style="44" customWidth="1"/>
    <col min="16" max="16" width="18.7109375" style="44" customWidth="1"/>
    <col min="17" max="18" width="2.7109375" style="44" customWidth="1"/>
    <col min="19" max="19" width="5.85546875" style="44" customWidth="1"/>
    <col min="20" max="23" width="6" style="44" customWidth="1"/>
    <col min="24" max="24" width="14.7109375" style="44" customWidth="1"/>
    <col min="25" max="31" width="5.85546875" style="44" customWidth="1"/>
    <col min="32" max="35" width="6" style="44" customWidth="1"/>
    <col min="36" max="36" width="14.7109375" style="44" customWidth="1"/>
    <col min="37" max="41" width="5.85546875" style="44" customWidth="1"/>
    <col min="42" max="42" width="2.7109375" style="44" customWidth="1"/>
    <col min="43" max="16384" width="9.140625" style="44"/>
  </cols>
  <sheetData>
    <row r="1" spans="1:42" ht="24" customHeight="1" x14ac:dyDescent="0.3">
      <c r="A1" s="45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5"/>
      <c r="R1" s="45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55"/>
      <c r="AL1" s="46"/>
      <c r="AM1" s="46"/>
      <c r="AN1" s="46"/>
      <c r="AO1" s="46"/>
      <c r="AP1" s="45"/>
    </row>
    <row r="2" spans="1:42" ht="18.600000000000001" customHeight="1" thickBot="1" x14ac:dyDescent="0.35">
      <c r="A2" s="46"/>
      <c r="B2" s="60" t="s">
        <v>146</v>
      </c>
      <c r="C2" s="60">
        <v>2</v>
      </c>
      <c r="D2" s="59"/>
      <c r="E2" s="59"/>
      <c r="F2" s="59"/>
      <c r="G2" s="431" t="s">
        <v>209</v>
      </c>
      <c r="H2" s="431"/>
      <c r="I2" s="431"/>
      <c r="J2" s="431"/>
      <c r="K2" s="431"/>
      <c r="L2" s="431"/>
      <c r="M2" s="431"/>
      <c r="N2" s="59"/>
      <c r="O2" s="59"/>
      <c r="P2" s="59"/>
      <c r="Q2" s="46"/>
      <c r="R2" s="46"/>
      <c r="S2" s="72"/>
      <c r="T2" s="25" t="s">
        <v>1</v>
      </c>
      <c r="U2" s="25"/>
      <c r="V2" s="25"/>
      <c r="W2" s="25"/>
      <c r="X2" s="25" t="s">
        <v>2</v>
      </c>
      <c r="Y2" s="25"/>
      <c r="Z2" s="24" t="s">
        <v>4</v>
      </c>
      <c r="AA2" s="24" t="s">
        <v>8</v>
      </c>
      <c r="AB2" s="24" t="s">
        <v>9</v>
      </c>
      <c r="AC2" s="24" t="s">
        <v>10</v>
      </c>
      <c r="AD2" s="40" t="s">
        <v>129</v>
      </c>
      <c r="AE2" s="24" t="s">
        <v>3</v>
      </c>
      <c r="AF2" s="24" t="s">
        <v>130</v>
      </c>
      <c r="AG2" s="24" t="s">
        <v>5</v>
      </c>
      <c r="AH2" s="24" t="s">
        <v>7</v>
      </c>
      <c r="AI2" s="24" t="s">
        <v>6</v>
      </c>
      <c r="AJ2" s="24" t="s">
        <v>131</v>
      </c>
      <c r="AK2" s="41"/>
      <c r="AL2" s="42"/>
      <c r="AM2" s="42"/>
      <c r="AN2" s="43"/>
      <c r="AO2" s="43"/>
      <c r="AP2" s="45"/>
    </row>
    <row r="3" spans="1:42" ht="18.75" thickBot="1" x14ac:dyDescent="0.3">
      <c r="A3" s="46"/>
      <c r="B3" s="14" t="s">
        <v>151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16" t="str">
        <f>"Week "&amp;TEXT(C2-1,"##")</f>
        <v>Week 1</v>
      </c>
      <c r="Q3" s="46"/>
      <c r="R3" s="46"/>
      <c r="S3" s="94"/>
      <c r="T3" s="41" t="s">
        <v>24</v>
      </c>
      <c r="V3" s="41"/>
      <c r="W3" s="42"/>
      <c r="X3" s="41" t="s">
        <v>25</v>
      </c>
      <c r="Y3" s="43"/>
      <c r="Z3" s="43">
        <v>2</v>
      </c>
      <c r="AA3" s="43">
        <v>2</v>
      </c>
      <c r="AB3" s="43">
        <v>0</v>
      </c>
      <c r="AC3" s="43">
        <v>0</v>
      </c>
      <c r="AD3" s="63">
        <f t="shared" ref="AD3:AD10" si="0">+(AA3*2+AC3)/(2*Z3)</f>
        <v>1</v>
      </c>
      <c r="AE3" s="43">
        <v>0</v>
      </c>
      <c r="AF3" s="43">
        <v>0</v>
      </c>
      <c r="AG3" s="43">
        <v>1</v>
      </c>
      <c r="AH3" s="43">
        <v>0</v>
      </c>
      <c r="AI3" s="43">
        <v>1</v>
      </c>
      <c r="AJ3" s="77">
        <f t="shared" ref="AJ3:AJ10" si="1">+AG3/Z3</f>
        <v>0.5</v>
      </c>
      <c r="AK3" s="18"/>
      <c r="AL3" s="18"/>
      <c r="AO3" s="43"/>
      <c r="AP3" s="45"/>
    </row>
    <row r="4" spans="1:42" ht="18" x14ac:dyDescent="0.25">
      <c r="A4" s="46"/>
      <c r="B4" s="19">
        <v>3</v>
      </c>
      <c r="C4" s="20" t="s">
        <v>53</v>
      </c>
      <c r="D4" s="42"/>
      <c r="E4" s="20"/>
      <c r="F4" s="42"/>
      <c r="G4" s="19">
        <v>2</v>
      </c>
      <c r="H4" s="19">
        <v>0</v>
      </c>
      <c r="I4" s="19">
        <v>0</v>
      </c>
      <c r="J4" s="19">
        <f t="shared" ref="J4:J11" si="2">2*G4+I4</f>
        <v>4</v>
      </c>
      <c r="K4" s="91">
        <f t="shared" ref="K4:K11" si="3">+J4/((G4+H4+I4)*2)</f>
        <v>1</v>
      </c>
      <c r="L4" s="19">
        <f>+$Z$50</f>
        <v>8</v>
      </c>
      <c r="M4" s="19">
        <v>1</v>
      </c>
      <c r="N4" s="19">
        <f>+$AA$50</f>
        <v>15</v>
      </c>
      <c r="O4" s="19">
        <f>+$AC$50</f>
        <v>0</v>
      </c>
      <c r="P4" s="19">
        <v>1</v>
      </c>
      <c r="Q4" s="51"/>
      <c r="R4" s="46"/>
      <c r="S4" s="94"/>
      <c r="T4" s="41" t="s">
        <v>16</v>
      </c>
      <c r="V4" s="41"/>
      <c r="W4" s="42"/>
      <c r="X4" s="41" t="s">
        <v>17</v>
      </c>
      <c r="Y4" s="43"/>
      <c r="Z4" s="43">
        <v>2</v>
      </c>
      <c r="AA4" s="43">
        <v>1</v>
      </c>
      <c r="AB4" s="43">
        <v>0</v>
      </c>
      <c r="AC4" s="43">
        <v>1</v>
      </c>
      <c r="AD4" s="63">
        <f t="shared" si="0"/>
        <v>0.75</v>
      </c>
      <c r="AE4" s="43">
        <v>0</v>
      </c>
      <c r="AF4" s="43">
        <v>0</v>
      </c>
      <c r="AG4" s="43">
        <v>2</v>
      </c>
      <c r="AH4" s="43">
        <v>0</v>
      </c>
      <c r="AI4" s="43">
        <v>0</v>
      </c>
      <c r="AJ4" s="78">
        <f t="shared" si="1"/>
        <v>1</v>
      </c>
      <c r="AK4" s="18"/>
      <c r="AL4" s="18"/>
      <c r="AO4" s="43"/>
      <c r="AP4" s="45"/>
    </row>
    <row r="5" spans="1:42" ht="18" x14ac:dyDescent="0.25">
      <c r="A5" s="46"/>
      <c r="B5" s="19">
        <v>2</v>
      </c>
      <c r="C5" s="20" t="s">
        <v>172</v>
      </c>
      <c r="D5" s="42"/>
      <c r="E5" s="42"/>
      <c r="F5" s="42"/>
      <c r="G5" s="19">
        <v>1</v>
      </c>
      <c r="H5" s="19">
        <v>0</v>
      </c>
      <c r="I5" s="19">
        <v>1</v>
      </c>
      <c r="J5" s="19">
        <f t="shared" si="2"/>
        <v>3</v>
      </c>
      <c r="K5" s="91">
        <f t="shared" si="3"/>
        <v>0.75</v>
      </c>
      <c r="L5" s="19">
        <f>+$Z$38</f>
        <v>6</v>
      </c>
      <c r="M5" s="19">
        <v>3</v>
      </c>
      <c r="N5" s="19">
        <f>+$AA$38</f>
        <v>11</v>
      </c>
      <c r="O5" s="19">
        <f>+$AC$38</f>
        <v>0</v>
      </c>
      <c r="P5" s="19">
        <v>2</v>
      </c>
      <c r="Q5" s="51"/>
      <c r="R5" s="46"/>
      <c r="S5" s="94"/>
      <c r="T5" s="41" t="s">
        <v>18</v>
      </c>
      <c r="V5" s="41"/>
      <c r="W5" s="42"/>
      <c r="X5" s="41" t="s">
        <v>177</v>
      </c>
      <c r="Y5" s="43"/>
      <c r="Z5" s="43">
        <v>2</v>
      </c>
      <c r="AA5" s="43">
        <v>1</v>
      </c>
      <c r="AB5" s="43">
        <v>0</v>
      </c>
      <c r="AC5" s="43">
        <v>1</v>
      </c>
      <c r="AD5" s="63">
        <f t="shared" si="0"/>
        <v>0.75</v>
      </c>
      <c r="AE5" s="43">
        <v>0</v>
      </c>
      <c r="AF5" s="43">
        <v>0</v>
      </c>
      <c r="AG5" s="43">
        <v>3</v>
      </c>
      <c r="AH5" s="43">
        <v>0</v>
      </c>
      <c r="AI5" s="43">
        <v>0</v>
      </c>
      <c r="AJ5" s="79">
        <f t="shared" si="1"/>
        <v>1.5</v>
      </c>
      <c r="AK5" s="18"/>
      <c r="AL5" s="18"/>
      <c r="AO5" s="43"/>
      <c r="AP5" s="45"/>
    </row>
    <row r="6" spans="1:42" ht="18" x14ac:dyDescent="0.25">
      <c r="A6" s="46"/>
      <c r="B6" s="19">
        <v>5</v>
      </c>
      <c r="C6" s="20" t="s">
        <v>173</v>
      </c>
      <c r="D6" s="42"/>
      <c r="E6" s="20"/>
      <c r="F6" s="42"/>
      <c r="G6" s="19">
        <v>1</v>
      </c>
      <c r="H6" s="19">
        <v>0</v>
      </c>
      <c r="I6" s="19">
        <v>1</v>
      </c>
      <c r="J6" s="19">
        <f t="shared" si="2"/>
        <v>3</v>
      </c>
      <c r="K6" s="91">
        <f t="shared" si="3"/>
        <v>0.75</v>
      </c>
      <c r="L6" s="19">
        <f>+$AL$26</f>
        <v>9</v>
      </c>
      <c r="M6" s="19">
        <v>6</v>
      </c>
      <c r="N6" s="19">
        <f>+$AM$26</f>
        <v>16</v>
      </c>
      <c r="O6" s="19">
        <f>+$AO$26</f>
        <v>0</v>
      </c>
      <c r="P6" s="19">
        <v>2</v>
      </c>
      <c r="Q6" s="51"/>
      <c r="R6" s="46"/>
      <c r="S6" s="94"/>
      <c r="T6" s="41" t="s">
        <v>22</v>
      </c>
      <c r="V6" s="41"/>
      <c r="W6" s="42"/>
      <c r="X6" s="41" t="s">
        <v>15</v>
      </c>
      <c r="Y6" s="43"/>
      <c r="Z6" s="43">
        <v>2</v>
      </c>
      <c r="AA6" s="43">
        <v>0</v>
      </c>
      <c r="AB6" s="43">
        <v>1</v>
      </c>
      <c r="AC6" s="43">
        <v>1</v>
      </c>
      <c r="AD6" s="63">
        <f t="shared" si="0"/>
        <v>0.25</v>
      </c>
      <c r="AE6" s="43">
        <v>0</v>
      </c>
      <c r="AF6" s="43">
        <v>0</v>
      </c>
      <c r="AG6" s="43">
        <v>5</v>
      </c>
      <c r="AH6" s="43">
        <v>0</v>
      </c>
      <c r="AI6" s="43">
        <v>0</v>
      </c>
      <c r="AJ6" s="78">
        <f t="shared" si="1"/>
        <v>2.5</v>
      </c>
      <c r="AK6" s="18"/>
      <c r="AL6" s="18"/>
      <c r="AO6" s="43"/>
      <c r="AP6" s="45"/>
    </row>
    <row r="7" spans="1:42" ht="18" x14ac:dyDescent="0.25">
      <c r="A7" s="46"/>
      <c r="B7" s="19">
        <v>7</v>
      </c>
      <c r="C7" s="20" t="s">
        <v>86</v>
      </c>
      <c r="D7" s="42"/>
      <c r="E7" s="20"/>
      <c r="F7" s="42"/>
      <c r="G7" s="19">
        <v>1</v>
      </c>
      <c r="H7" s="19">
        <v>0</v>
      </c>
      <c r="I7" s="19">
        <v>1</v>
      </c>
      <c r="J7" s="19">
        <f t="shared" si="2"/>
        <v>3</v>
      </c>
      <c r="K7" s="91">
        <f t="shared" si="3"/>
        <v>0.75</v>
      </c>
      <c r="L7" s="19">
        <f>+$AL$50</f>
        <v>3</v>
      </c>
      <c r="M7" s="19">
        <v>2</v>
      </c>
      <c r="N7" s="19">
        <f>+$AM$50</f>
        <v>6</v>
      </c>
      <c r="O7" s="19">
        <f>+$AO$50</f>
        <v>2</v>
      </c>
      <c r="P7" s="19">
        <v>2</v>
      </c>
      <c r="Q7" s="51"/>
      <c r="R7" s="46"/>
      <c r="S7" s="94"/>
      <c r="T7" s="41" t="s">
        <v>127</v>
      </c>
      <c r="V7" s="41"/>
      <c r="W7" s="42"/>
      <c r="X7" s="41" t="s">
        <v>19</v>
      </c>
      <c r="Y7" s="43"/>
      <c r="Z7" s="43">
        <v>2</v>
      </c>
      <c r="AA7" s="43">
        <v>0</v>
      </c>
      <c r="AB7" s="43">
        <v>1</v>
      </c>
      <c r="AC7" s="43">
        <v>1</v>
      </c>
      <c r="AD7" s="63">
        <f t="shared" si="0"/>
        <v>0.25</v>
      </c>
      <c r="AE7" s="43">
        <v>0</v>
      </c>
      <c r="AF7" s="43">
        <v>1</v>
      </c>
      <c r="AG7" s="43">
        <v>6</v>
      </c>
      <c r="AH7" s="43">
        <v>0</v>
      </c>
      <c r="AI7" s="43">
        <v>0</v>
      </c>
      <c r="AJ7" s="79">
        <f t="shared" si="1"/>
        <v>3</v>
      </c>
      <c r="AK7" s="18"/>
      <c r="AL7" s="18"/>
      <c r="AO7" s="43"/>
      <c r="AP7" s="45"/>
    </row>
    <row r="8" spans="1:42" ht="18" x14ac:dyDescent="0.25">
      <c r="A8" s="46"/>
      <c r="B8" s="19">
        <v>1</v>
      </c>
      <c r="C8" s="20" t="s">
        <v>51</v>
      </c>
      <c r="D8" s="42"/>
      <c r="E8" s="42"/>
      <c r="F8" s="42"/>
      <c r="G8" s="19">
        <v>0</v>
      </c>
      <c r="H8" s="19">
        <v>1</v>
      </c>
      <c r="I8" s="19">
        <v>1</v>
      </c>
      <c r="J8" s="19">
        <f t="shared" si="2"/>
        <v>1</v>
      </c>
      <c r="K8" s="91">
        <f t="shared" si="3"/>
        <v>0.25</v>
      </c>
      <c r="L8" s="19">
        <f>+$Z$26</f>
        <v>3</v>
      </c>
      <c r="M8" s="19">
        <v>6</v>
      </c>
      <c r="N8" s="19">
        <f>+$AA$26</f>
        <v>2</v>
      </c>
      <c r="O8" s="19">
        <f>+$AC$26</f>
        <v>0</v>
      </c>
      <c r="P8" s="19">
        <v>2</v>
      </c>
      <c r="Q8" s="51"/>
      <c r="R8" s="46"/>
      <c r="S8" s="94"/>
      <c r="T8" s="41" t="s">
        <v>180</v>
      </c>
      <c r="V8" s="41"/>
      <c r="W8" s="42"/>
      <c r="X8" s="41" t="s">
        <v>173</v>
      </c>
      <c r="Y8" s="43"/>
      <c r="Z8" s="43">
        <v>2</v>
      </c>
      <c r="AA8" s="43">
        <v>1</v>
      </c>
      <c r="AB8" s="43">
        <v>0</v>
      </c>
      <c r="AC8" s="43">
        <v>1</v>
      </c>
      <c r="AD8" s="63">
        <f t="shared" si="0"/>
        <v>0.75</v>
      </c>
      <c r="AE8" s="43">
        <v>0</v>
      </c>
      <c r="AF8" s="43">
        <v>0</v>
      </c>
      <c r="AG8" s="43">
        <v>6</v>
      </c>
      <c r="AH8" s="43">
        <v>0</v>
      </c>
      <c r="AI8" s="43">
        <v>0</v>
      </c>
      <c r="AJ8" s="78">
        <f t="shared" si="1"/>
        <v>3</v>
      </c>
      <c r="AK8" s="18"/>
      <c r="AL8" s="18"/>
      <c r="AO8" s="43"/>
      <c r="AP8" s="45"/>
    </row>
    <row r="9" spans="1:42" ht="18" x14ac:dyDescent="0.25">
      <c r="A9" s="46"/>
      <c r="B9" s="19">
        <v>6</v>
      </c>
      <c r="C9" s="20" t="s">
        <v>15</v>
      </c>
      <c r="D9" s="42"/>
      <c r="E9" s="20"/>
      <c r="F9" s="42"/>
      <c r="G9" s="19">
        <v>0</v>
      </c>
      <c r="H9" s="19">
        <v>1</v>
      </c>
      <c r="I9" s="19">
        <v>1</v>
      </c>
      <c r="J9" s="19">
        <f t="shared" si="2"/>
        <v>1</v>
      </c>
      <c r="K9" s="91">
        <f t="shared" si="3"/>
        <v>0.25</v>
      </c>
      <c r="L9" s="19">
        <f>+$AL$38</f>
        <v>4</v>
      </c>
      <c r="M9" s="19">
        <v>5</v>
      </c>
      <c r="N9" s="19">
        <f>+$AM$38</f>
        <v>6</v>
      </c>
      <c r="O9" s="19">
        <f>+$AO$38</f>
        <v>4</v>
      </c>
      <c r="P9" s="19">
        <v>2</v>
      </c>
      <c r="Q9" s="51"/>
      <c r="R9" s="46"/>
      <c r="S9" s="94"/>
      <c r="T9" s="41" t="s">
        <v>149</v>
      </c>
      <c r="V9" s="41"/>
      <c r="W9" s="42"/>
      <c r="X9" s="41" t="s">
        <v>23</v>
      </c>
      <c r="Y9" s="43"/>
      <c r="Z9" s="43">
        <v>2</v>
      </c>
      <c r="AA9" s="43">
        <v>0</v>
      </c>
      <c r="AB9" s="43">
        <v>1</v>
      </c>
      <c r="AC9" s="43">
        <v>1</v>
      </c>
      <c r="AD9" s="63">
        <f t="shared" si="0"/>
        <v>0.25</v>
      </c>
      <c r="AE9" s="43">
        <v>0</v>
      </c>
      <c r="AF9" s="43">
        <v>0</v>
      </c>
      <c r="AG9" s="43">
        <v>7</v>
      </c>
      <c r="AH9" s="43">
        <v>0</v>
      </c>
      <c r="AI9" s="43">
        <v>0</v>
      </c>
      <c r="AJ9" s="79">
        <f t="shared" si="1"/>
        <v>3.5</v>
      </c>
      <c r="AK9" s="18"/>
      <c r="AL9" s="18"/>
      <c r="AO9" s="43"/>
      <c r="AP9" s="45"/>
    </row>
    <row r="10" spans="1:42" ht="18" x14ac:dyDescent="0.25">
      <c r="A10" s="51"/>
      <c r="B10" s="19">
        <v>8</v>
      </c>
      <c r="C10" s="20" t="s">
        <v>23</v>
      </c>
      <c r="D10" s="42"/>
      <c r="E10" s="42"/>
      <c r="F10" s="42"/>
      <c r="G10" s="19">
        <v>0</v>
      </c>
      <c r="H10" s="19">
        <v>1</v>
      </c>
      <c r="I10" s="19">
        <v>1</v>
      </c>
      <c r="J10" s="19">
        <f t="shared" si="2"/>
        <v>1</v>
      </c>
      <c r="K10" s="91">
        <f t="shared" si="3"/>
        <v>0.25</v>
      </c>
      <c r="L10" s="19">
        <f>+$AL$62</f>
        <v>4</v>
      </c>
      <c r="M10" s="19">
        <v>7</v>
      </c>
      <c r="N10" s="19">
        <f>+$AM$62</f>
        <v>5</v>
      </c>
      <c r="O10" s="19">
        <f>+$AO$62</f>
        <v>2</v>
      </c>
      <c r="P10" s="19">
        <v>2</v>
      </c>
      <c r="Q10" s="51"/>
      <c r="R10" s="51"/>
      <c r="S10" s="94"/>
      <c r="T10" s="41" t="s">
        <v>126</v>
      </c>
      <c r="V10" s="41"/>
      <c r="W10" s="42"/>
      <c r="X10" s="41" t="s">
        <v>21</v>
      </c>
      <c r="Y10" s="43"/>
      <c r="Z10" s="43">
        <v>2</v>
      </c>
      <c r="AA10" s="43">
        <v>0</v>
      </c>
      <c r="AB10" s="43">
        <v>2</v>
      </c>
      <c r="AC10" s="43">
        <v>0</v>
      </c>
      <c r="AD10" s="63">
        <f t="shared" si="0"/>
        <v>0</v>
      </c>
      <c r="AE10" s="43">
        <v>0</v>
      </c>
      <c r="AF10" s="43">
        <v>0</v>
      </c>
      <c r="AG10" s="43">
        <v>8</v>
      </c>
      <c r="AH10" s="43">
        <v>0</v>
      </c>
      <c r="AI10" s="43">
        <v>0</v>
      </c>
      <c r="AJ10" s="78">
        <f t="shared" si="1"/>
        <v>4</v>
      </c>
      <c r="AK10" s="18"/>
      <c r="AL10" s="18"/>
      <c r="AO10" s="43"/>
      <c r="AP10" s="45"/>
    </row>
    <row r="11" spans="1:42" ht="18.75" thickBot="1" x14ac:dyDescent="0.3">
      <c r="A11" s="51"/>
      <c r="B11" s="19">
        <v>4</v>
      </c>
      <c r="C11" s="20" t="s">
        <v>21</v>
      </c>
      <c r="D11" s="42"/>
      <c r="E11" s="20"/>
      <c r="F11" s="42"/>
      <c r="G11" s="19">
        <v>0</v>
      </c>
      <c r="H11" s="19">
        <v>2</v>
      </c>
      <c r="I11" s="19">
        <v>0</v>
      </c>
      <c r="J11" s="19">
        <f t="shared" si="2"/>
        <v>0</v>
      </c>
      <c r="K11" s="91">
        <f t="shared" si="3"/>
        <v>0</v>
      </c>
      <c r="L11" s="19">
        <f>+$Z$62</f>
        <v>1</v>
      </c>
      <c r="M11" s="19">
        <v>8</v>
      </c>
      <c r="N11" s="19">
        <f>+$AA$62</f>
        <v>2</v>
      </c>
      <c r="O11" s="19">
        <f>+$AC$62</f>
        <v>2</v>
      </c>
      <c r="P11" s="19">
        <v>8</v>
      </c>
      <c r="Q11" s="51"/>
      <c r="R11" s="51"/>
      <c r="S11" s="72"/>
      <c r="T11" s="41" t="s">
        <v>26</v>
      </c>
      <c r="V11" s="41"/>
      <c r="W11" s="42"/>
      <c r="X11" s="41"/>
      <c r="Y11" s="43"/>
      <c r="Z11" s="43">
        <f>+Z133</f>
        <v>0</v>
      </c>
      <c r="AA11" s="43">
        <f>+AA133</f>
        <v>0</v>
      </c>
      <c r="AB11" s="43">
        <f>+AB133</f>
        <v>0</v>
      </c>
      <c r="AC11" s="43">
        <f>+AC133</f>
        <v>0</v>
      </c>
      <c r="AD11" s="63"/>
      <c r="AE11" s="43">
        <f>+AE133</f>
        <v>0</v>
      </c>
      <c r="AF11" s="43">
        <f>+AF133</f>
        <v>0</v>
      </c>
      <c r="AG11" s="43">
        <f>+AG133</f>
        <v>0</v>
      </c>
      <c r="AH11" s="43">
        <f>+AH133</f>
        <v>0</v>
      </c>
      <c r="AI11" s="43">
        <f>+AI133</f>
        <v>0</v>
      </c>
      <c r="AJ11" s="57"/>
      <c r="AK11" s="41"/>
      <c r="AL11" s="42"/>
      <c r="AO11" s="42"/>
      <c r="AP11" s="45"/>
    </row>
    <row r="12" spans="1:42" ht="18" x14ac:dyDescent="0.25">
      <c r="A12" s="51"/>
      <c r="B12" s="21"/>
      <c r="C12" s="21"/>
      <c r="D12" s="21"/>
      <c r="E12" s="22"/>
      <c r="F12" s="21"/>
      <c r="G12" s="23">
        <f>SUM(G4:G11)</f>
        <v>5</v>
      </c>
      <c r="H12" s="23">
        <f>SUM(H4:H11)</f>
        <v>5</v>
      </c>
      <c r="I12" s="23">
        <f>SUM(I4:I11)</f>
        <v>6</v>
      </c>
      <c r="J12" s="23"/>
      <c r="K12" s="23"/>
      <c r="L12" s="23">
        <f>SUM(L4:L11)</f>
        <v>38</v>
      </c>
      <c r="M12" s="23">
        <f>SUM(M4:M11)</f>
        <v>38</v>
      </c>
      <c r="N12" s="23">
        <f>SUM(N4:N11)</f>
        <v>63</v>
      </c>
      <c r="O12" s="23">
        <f>SUM(O4:O11)</f>
        <v>10</v>
      </c>
      <c r="P12" s="23"/>
      <c r="Q12" s="51"/>
      <c r="R12" s="51"/>
      <c r="S12" s="72"/>
      <c r="T12" s="84"/>
      <c r="U12" s="83" t="s">
        <v>27</v>
      </c>
      <c r="V12" s="84"/>
      <c r="W12" s="84"/>
      <c r="X12" s="83"/>
      <c r="Y12" s="68"/>
      <c r="Z12" s="68">
        <f t="shared" ref="Z12:AI12" si="4">SUM(Z3:Z11)</f>
        <v>16</v>
      </c>
      <c r="AA12" s="68">
        <f t="shared" si="4"/>
        <v>5</v>
      </c>
      <c r="AB12" s="68">
        <f t="shared" si="4"/>
        <v>5</v>
      </c>
      <c r="AC12" s="68">
        <f t="shared" si="4"/>
        <v>6</v>
      </c>
      <c r="AD12" s="68"/>
      <c r="AE12" s="68">
        <f t="shared" si="4"/>
        <v>0</v>
      </c>
      <c r="AF12" s="68">
        <f t="shared" si="4"/>
        <v>1</v>
      </c>
      <c r="AG12" s="68">
        <f t="shared" si="4"/>
        <v>38</v>
      </c>
      <c r="AH12" s="68">
        <f t="shared" si="4"/>
        <v>0</v>
      </c>
      <c r="AI12" s="68">
        <f t="shared" si="4"/>
        <v>1</v>
      </c>
      <c r="AJ12" s="85">
        <f>+AG12/Z12</f>
        <v>2.375</v>
      </c>
      <c r="AK12" s="18"/>
      <c r="AL12" s="18"/>
      <c r="AO12" s="18"/>
      <c r="AP12" s="45"/>
    </row>
    <row r="13" spans="1:42" ht="15.75" x14ac:dyDescent="0.25">
      <c r="A13" s="54"/>
      <c r="B13" s="1"/>
      <c r="C13" s="1"/>
      <c r="D13" s="1"/>
      <c r="P13" s="1"/>
      <c r="Q13" s="54"/>
      <c r="R13" s="54"/>
      <c r="AP13" s="45"/>
    </row>
    <row r="14" spans="1:42" ht="15.95" customHeight="1" thickBot="1" x14ac:dyDescent="0.3">
      <c r="A14" s="54"/>
      <c r="B14" s="62" t="str">
        <f>"Summary for Week "&amp;TEXT(C2,"##")&amp;":"</f>
        <v>Summary for Week 2:</v>
      </c>
      <c r="C14" s="2"/>
      <c r="D14" s="2"/>
      <c r="E14" s="424">
        <v>44095</v>
      </c>
      <c r="F14" s="424"/>
      <c r="G14" s="8" t="s">
        <v>128</v>
      </c>
      <c r="H14" s="8" t="s">
        <v>33</v>
      </c>
      <c r="I14" s="8" t="s">
        <v>170</v>
      </c>
      <c r="J14" s="3"/>
      <c r="K14" s="3"/>
      <c r="L14" s="8" t="s">
        <v>169</v>
      </c>
      <c r="M14" s="3"/>
      <c r="N14" s="3"/>
      <c r="O14" s="3"/>
      <c r="P14" s="3"/>
      <c r="Q14" s="54"/>
      <c r="R14" s="54"/>
      <c r="S14" s="52" t="s">
        <v>28</v>
      </c>
      <c r="T14" s="52"/>
      <c r="U14" s="52"/>
      <c r="V14" s="52"/>
      <c r="W14" s="52"/>
      <c r="X14" s="55" t="s">
        <v>29</v>
      </c>
      <c r="Y14" s="46" t="s">
        <v>4</v>
      </c>
      <c r="Z14" s="46" t="s">
        <v>30</v>
      </c>
      <c r="AA14" s="46" t="s">
        <v>31</v>
      </c>
      <c r="AB14" s="46" t="s">
        <v>32</v>
      </c>
      <c r="AC14" s="46" t="s">
        <v>3</v>
      </c>
      <c r="AD14" s="27"/>
      <c r="AE14" s="52" t="s">
        <v>28</v>
      </c>
      <c r="AF14" s="52"/>
      <c r="AG14" s="52"/>
      <c r="AH14" s="52"/>
      <c r="AI14" s="52"/>
      <c r="AJ14" s="55" t="s">
        <v>2</v>
      </c>
      <c r="AK14" s="46" t="s">
        <v>4</v>
      </c>
      <c r="AL14" s="46" t="s">
        <v>30</v>
      </c>
      <c r="AM14" s="46" t="s">
        <v>31</v>
      </c>
      <c r="AN14" s="46" t="s">
        <v>32</v>
      </c>
      <c r="AO14" s="46" t="s">
        <v>3</v>
      </c>
      <c r="AP14" s="45"/>
    </row>
    <row r="15" spans="1:42" ht="15.95" customHeight="1" x14ac:dyDescent="0.25">
      <c r="A15" s="54"/>
      <c r="B15" s="50" t="s">
        <v>56</v>
      </c>
      <c r="C15" s="20" t="s">
        <v>186</v>
      </c>
      <c r="D15" s="42"/>
      <c r="E15" s="41"/>
      <c r="F15" s="41"/>
      <c r="G15" s="19">
        <v>2</v>
      </c>
      <c r="H15" s="43">
        <v>1</v>
      </c>
      <c r="I15" s="41" t="s">
        <v>71</v>
      </c>
      <c r="J15" s="41"/>
      <c r="K15" s="41"/>
      <c r="L15" s="41" t="s">
        <v>244</v>
      </c>
      <c r="M15" s="41"/>
      <c r="N15" s="41"/>
      <c r="O15" s="41"/>
      <c r="P15" s="41"/>
      <c r="Q15" s="54"/>
      <c r="R15" s="54"/>
      <c r="S15" s="28" t="s">
        <v>51</v>
      </c>
      <c r="T15" s="28"/>
      <c r="U15" s="28"/>
      <c r="V15" s="28"/>
      <c r="W15" s="29"/>
      <c r="X15" s="30" t="s">
        <v>52</v>
      </c>
      <c r="Y15" s="31">
        <v>2</v>
      </c>
      <c r="Z15" s="31">
        <v>2</v>
      </c>
      <c r="AA15" s="31">
        <v>0</v>
      </c>
      <c r="AB15" s="68">
        <f t="shared" ref="AB15:AB25" si="5">+Z15+AA15</f>
        <v>2</v>
      </c>
      <c r="AC15" s="31">
        <v>0</v>
      </c>
      <c r="AD15" s="27"/>
      <c r="AE15" s="28" t="s">
        <v>173</v>
      </c>
      <c r="AF15" s="28"/>
      <c r="AG15" s="28"/>
      <c r="AH15" s="28"/>
      <c r="AI15" s="29"/>
      <c r="AJ15" s="30" t="s">
        <v>178</v>
      </c>
      <c r="AK15" s="31">
        <v>1</v>
      </c>
      <c r="AL15" s="31">
        <v>1</v>
      </c>
      <c r="AM15" s="31">
        <v>0</v>
      </c>
      <c r="AN15" s="68">
        <f t="shared" ref="AN15" si="6">+AL15+AM15</f>
        <v>1</v>
      </c>
      <c r="AO15" s="31">
        <v>0</v>
      </c>
      <c r="AP15" s="45"/>
    </row>
    <row r="16" spans="1:42" ht="15.95" customHeight="1" x14ac:dyDescent="0.25">
      <c r="A16" s="54"/>
      <c r="B16" s="43" t="s">
        <v>36</v>
      </c>
      <c r="C16" s="41" t="s">
        <v>190</v>
      </c>
      <c r="D16" s="18"/>
      <c r="E16" s="41"/>
      <c r="F16" s="41"/>
      <c r="G16" s="19"/>
      <c r="H16" s="43">
        <v>2</v>
      </c>
      <c r="I16" s="41" t="s">
        <v>40</v>
      </c>
      <c r="J16" s="41"/>
      <c r="K16" s="41"/>
      <c r="L16" s="41" t="s">
        <v>243</v>
      </c>
      <c r="M16" s="41"/>
      <c r="N16" s="41"/>
      <c r="O16" s="41"/>
      <c r="P16" s="41"/>
      <c r="Q16" s="54"/>
      <c r="R16" s="54"/>
      <c r="S16" s="43">
        <v>4</v>
      </c>
      <c r="T16" s="41" t="s">
        <v>117</v>
      </c>
      <c r="U16" s="41"/>
      <c r="V16" s="41"/>
      <c r="W16" s="64"/>
      <c r="X16" s="47" t="s">
        <v>19</v>
      </c>
      <c r="Y16" s="93">
        <v>2</v>
      </c>
      <c r="Z16" s="93">
        <v>1</v>
      </c>
      <c r="AA16" s="93">
        <v>0</v>
      </c>
      <c r="AB16" s="58">
        <f t="shared" si="5"/>
        <v>1</v>
      </c>
      <c r="AC16" s="93">
        <v>0</v>
      </c>
      <c r="AD16" s="27"/>
      <c r="AE16" s="48">
        <v>4</v>
      </c>
      <c r="AF16" s="47" t="s">
        <v>37</v>
      </c>
      <c r="AG16" s="47"/>
      <c r="AH16" s="47"/>
      <c r="AI16" s="64"/>
      <c r="AJ16" s="32" t="s">
        <v>179</v>
      </c>
      <c r="AK16" s="93">
        <v>2</v>
      </c>
      <c r="AL16" s="93">
        <v>2</v>
      </c>
      <c r="AM16" s="93">
        <v>3</v>
      </c>
      <c r="AN16" s="58">
        <f t="shared" ref="AN16:AN25" si="7">+AL16+AM16</f>
        <v>5</v>
      </c>
      <c r="AO16" s="93">
        <v>0</v>
      </c>
      <c r="AP16" s="45"/>
    </row>
    <row r="17" spans="1:42" ht="15.95" customHeight="1" x14ac:dyDescent="0.25">
      <c r="A17" s="54"/>
      <c r="B17" s="18"/>
      <c r="C17" s="18"/>
      <c r="D17" s="18"/>
      <c r="E17" s="18"/>
      <c r="F17" s="18"/>
      <c r="G17" s="18"/>
      <c r="H17" s="43"/>
      <c r="I17" s="41"/>
      <c r="J17" s="41"/>
      <c r="K17" s="41"/>
      <c r="L17" s="41"/>
      <c r="M17" s="41"/>
      <c r="N17" s="41"/>
      <c r="O17" s="41"/>
      <c r="P17" s="41"/>
      <c r="Q17" s="54"/>
      <c r="R17" s="54"/>
      <c r="S17" s="43">
        <v>10</v>
      </c>
      <c r="T17" s="41" t="s">
        <v>47</v>
      </c>
      <c r="U17" s="41"/>
      <c r="V17" s="41"/>
      <c r="W17" s="64"/>
      <c r="X17" s="47" t="s">
        <v>19</v>
      </c>
      <c r="Y17" s="93">
        <v>2</v>
      </c>
      <c r="Z17" s="93">
        <v>0</v>
      </c>
      <c r="AA17" s="93">
        <v>1</v>
      </c>
      <c r="AB17" s="58">
        <f t="shared" si="5"/>
        <v>1</v>
      </c>
      <c r="AC17" s="93">
        <v>0</v>
      </c>
      <c r="AD17" s="27"/>
      <c r="AE17" s="48">
        <v>3</v>
      </c>
      <c r="AF17" s="47" t="s">
        <v>134</v>
      </c>
      <c r="AG17" s="47"/>
      <c r="AH17" s="47"/>
      <c r="AI17" s="64"/>
      <c r="AJ17" s="32" t="s">
        <v>179</v>
      </c>
      <c r="AK17" s="93">
        <v>2</v>
      </c>
      <c r="AL17" s="93">
        <v>2</v>
      </c>
      <c r="AM17" s="93">
        <v>3</v>
      </c>
      <c r="AN17" s="58">
        <f t="shared" si="7"/>
        <v>5</v>
      </c>
      <c r="AO17" s="93">
        <v>0</v>
      </c>
      <c r="AP17" s="45"/>
    </row>
    <row r="18" spans="1:42" ht="15.95" customHeight="1" x14ac:dyDescent="0.25">
      <c r="A18" s="54"/>
      <c r="B18" s="43" t="s">
        <v>60</v>
      </c>
      <c r="C18" s="20" t="s">
        <v>124</v>
      </c>
      <c r="D18" s="18"/>
      <c r="E18" s="41"/>
      <c r="F18" s="41"/>
      <c r="G18" s="19">
        <v>1</v>
      </c>
      <c r="H18" s="43">
        <v>2</v>
      </c>
      <c r="I18" s="41" t="s">
        <v>230</v>
      </c>
      <c r="J18" s="18"/>
      <c r="K18" s="18"/>
      <c r="L18" s="41" t="s">
        <v>165</v>
      </c>
      <c r="M18" s="41"/>
      <c r="N18" s="41"/>
      <c r="O18" s="18"/>
      <c r="P18" s="41"/>
      <c r="Q18" s="54"/>
      <c r="R18" s="54"/>
      <c r="S18" s="43">
        <v>13</v>
      </c>
      <c r="T18" s="41" t="s">
        <v>72</v>
      </c>
      <c r="U18" s="41"/>
      <c r="V18" s="41"/>
      <c r="W18" s="64"/>
      <c r="X18" s="47" t="s">
        <v>19</v>
      </c>
      <c r="Y18" s="93">
        <v>2</v>
      </c>
      <c r="Z18" s="93">
        <v>0</v>
      </c>
      <c r="AA18" s="93">
        <v>0</v>
      </c>
      <c r="AB18" s="58">
        <f t="shared" si="5"/>
        <v>0</v>
      </c>
      <c r="AC18" s="93">
        <v>0</v>
      </c>
      <c r="AD18" s="27"/>
      <c r="AE18" s="48">
        <v>10</v>
      </c>
      <c r="AF18" s="47" t="s">
        <v>57</v>
      </c>
      <c r="AG18" s="47"/>
      <c r="AH18" s="47"/>
      <c r="AI18" s="64"/>
      <c r="AJ18" s="32" t="s">
        <v>179</v>
      </c>
      <c r="AK18" s="93">
        <v>2</v>
      </c>
      <c r="AL18" s="93">
        <v>1</v>
      </c>
      <c r="AM18" s="93">
        <v>3</v>
      </c>
      <c r="AN18" s="58">
        <f t="shared" si="7"/>
        <v>4</v>
      </c>
      <c r="AO18" s="93">
        <v>0</v>
      </c>
      <c r="AP18" s="45"/>
    </row>
    <row r="19" spans="1:42" ht="15.95" customHeight="1" x14ac:dyDescent="0.25">
      <c r="A19" s="54"/>
      <c r="B19" s="43" t="s">
        <v>36</v>
      </c>
      <c r="C19" s="41" t="s">
        <v>228</v>
      </c>
      <c r="D19" s="41"/>
      <c r="E19" s="41"/>
      <c r="F19" s="41"/>
      <c r="G19" s="19"/>
      <c r="H19" s="43"/>
      <c r="I19" s="41"/>
      <c r="J19" s="18"/>
      <c r="K19" s="18"/>
      <c r="L19" s="41"/>
      <c r="M19" s="41"/>
      <c r="N19" s="41"/>
      <c r="P19" s="41"/>
      <c r="Q19" s="54"/>
      <c r="R19" s="54"/>
      <c r="S19" s="43">
        <v>3</v>
      </c>
      <c r="T19" s="41" t="s">
        <v>66</v>
      </c>
      <c r="U19" s="41"/>
      <c r="V19" s="41"/>
      <c r="W19" s="64"/>
      <c r="X19" s="47" t="s">
        <v>19</v>
      </c>
      <c r="Y19" s="93">
        <v>2</v>
      </c>
      <c r="Z19" s="93">
        <v>0</v>
      </c>
      <c r="AA19" s="93">
        <v>0</v>
      </c>
      <c r="AB19" s="58">
        <f t="shared" si="5"/>
        <v>0</v>
      </c>
      <c r="AC19" s="93">
        <v>0</v>
      </c>
      <c r="AD19" s="27"/>
      <c r="AE19" s="48">
        <v>12</v>
      </c>
      <c r="AF19" s="47" t="s">
        <v>49</v>
      </c>
      <c r="AG19" s="47"/>
      <c r="AH19" s="47"/>
      <c r="AI19" s="64"/>
      <c r="AJ19" s="32" t="s">
        <v>179</v>
      </c>
      <c r="AK19" s="93">
        <v>2</v>
      </c>
      <c r="AL19" s="93">
        <v>1</v>
      </c>
      <c r="AM19" s="93">
        <v>2</v>
      </c>
      <c r="AN19" s="58">
        <f t="shared" si="7"/>
        <v>3</v>
      </c>
      <c r="AO19" s="93">
        <v>0</v>
      </c>
      <c r="AP19" s="45"/>
    </row>
    <row r="20" spans="1:42" ht="15.95" customHeight="1" x14ac:dyDescent="0.25">
      <c r="A20" s="54"/>
      <c r="C20" s="41" t="s">
        <v>231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Q20" s="54"/>
      <c r="R20" s="54"/>
      <c r="S20" s="43">
        <v>6</v>
      </c>
      <c r="T20" s="41" t="s">
        <v>58</v>
      </c>
      <c r="U20" s="41"/>
      <c r="V20" s="41"/>
      <c r="W20" s="64"/>
      <c r="X20" s="47" t="s">
        <v>19</v>
      </c>
      <c r="Y20" s="93">
        <v>2</v>
      </c>
      <c r="Z20" s="93">
        <v>0</v>
      </c>
      <c r="AA20" s="93">
        <v>0</v>
      </c>
      <c r="AB20" s="58">
        <f t="shared" si="5"/>
        <v>0</v>
      </c>
      <c r="AC20" s="93">
        <v>0</v>
      </c>
      <c r="AD20" s="27"/>
      <c r="AE20" s="48">
        <v>9</v>
      </c>
      <c r="AF20" s="47" t="s">
        <v>158</v>
      </c>
      <c r="AG20" s="47"/>
      <c r="AH20" s="47"/>
      <c r="AI20" s="64"/>
      <c r="AJ20" s="32" t="s">
        <v>179</v>
      </c>
      <c r="AK20" s="93">
        <v>2</v>
      </c>
      <c r="AL20" s="93">
        <v>2</v>
      </c>
      <c r="AM20" s="93">
        <v>0</v>
      </c>
      <c r="AN20" s="58">
        <f t="shared" si="7"/>
        <v>2</v>
      </c>
      <c r="AO20" s="93">
        <v>0</v>
      </c>
      <c r="AP20" s="45"/>
    </row>
    <row r="21" spans="1:42" ht="15.95" customHeight="1" x14ac:dyDescent="0.25">
      <c r="A21" s="54"/>
      <c r="B21" s="6"/>
      <c r="C21" s="4"/>
      <c r="D21" s="4"/>
      <c r="E21" s="4"/>
      <c r="F21" s="4"/>
      <c r="G21" s="4"/>
      <c r="H21" s="4"/>
      <c r="I21" s="4"/>
      <c r="J21" s="7"/>
      <c r="K21" s="7"/>
      <c r="L21" s="7"/>
      <c r="M21" s="7"/>
      <c r="N21" s="7"/>
      <c r="O21" s="7"/>
      <c r="P21" s="7"/>
      <c r="Q21" s="54"/>
      <c r="R21" s="54"/>
      <c r="S21" s="43">
        <v>12</v>
      </c>
      <c r="T21" s="41" t="s">
        <v>119</v>
      </c>
      <c r="U21" s="41"/>
      <c r="V21" s="41"/>
      <c r="W21" s="64"/>
      <c r="X21" s="47" t="s">
        <v>19</v>
      </c>
      <c r="Y21" s="93">
        <v>2</v>
      </c>
      <c r="Z21" s="93">
        <v>0</v>
      </c>
      <c r="AA21" s="93">
        <v>0</v>
      </c>
      <c r="AB21" s="58">
        <f t="shared" si="5"/>
        <v>0</v>
      </c>
      <c r="AC21" s="93">
        <v>0</v>
      </c>
      <c r="AD21" s="27"/>
      <c r="AE21" s="48">
        <v>11</v>
      </c>
      <c r="AF21" s="47" t="s">
        <v>96</v>
      </c>
      <c r="AG21" s="47"/>
      <c r="AH21" s="47"/>
      <c r="AI21" s="64"/>
      <c r="AJ21" s="32" t="s">
        <v>179</v>
      </c>
      <c r="AK21" s="93">
        <v>2</v>
      </c>
      <c r="AL21" s="93">
        <v>0</v>
      </c>
      <c r="AM21" s="93">
        <v>2</v>
      </c>
      <c r="AN21" s="58">
        <f t="shared" si="7"/>
        <v>2</v>
      </c>
      <c r="AO21" s="93">
        <v>0</v>
      </c>
      <c r="AP21" s="45"/>
    </row>
    <row r="22" spans="1:42" ht="15.95" customHeight="1" x14ac:dyDescent="0.25">
      <c r="A22" s="54"/>
      <c r="B22" s="50" t="s">
        <v>65</v>
      </c>
      <c r="C22" s="20" t="s">
        <v>125</v>
      </c>
      <c r="D22" s="18"/>
      <c r="E22" s="41"/>
      <c r="F22" s="41"/>
      <c r="G22" s="19">
        <v>3</v>
      </c>
      <c r="H22" s="43">
        <v>1</v>
      </c>
      <c r="I22" s="41" t="s">
        <v>91</v>
      </c>
      <c r="J22" s="41"/>
      <c r="K22" s="41"/>
      <c r="L22" s="41" t="s">
        <v>84</v>
      </c>
      <c r="M22" s="41"/>
      <c r="N22" s="41"/>
      <c r="O22" s="41"/>
      <c r="P22" s="41"/>
      <c r="Q22" s="54"/>
      <c r="R22" s="54"/>
      <c r="S22" s="43">
        <v>5</v>
      </c>
      <c r="T22" s="41" t="s">
        <v>75</v>
      </c>
      <c r="U22" s="41"/>
      <c r="V22" s="41"/>
      <c r="W22" s="64"/>
      <c r="X22" s="47" t="s">
        <v>19</v>
      </c>
      <c r="Y22" s="93">
        <v>2</v>
      </c>
      <c r="Z22" s="93">
        <v>0</v>
      </c>
      <c r="AA22" s="93">
        <v>0</v>
      </c>
      <c r="AB22" s="58">
        <f t="shared" si="5"/>
        <v>0</v>
      </c>
      <c r="AC22" s="93">
        <v>0</v>
      </c>
      <c r="AD22" s="27"/>
      <c r="AE22" s="48">
        <v>15</v>
      </c>
      <c r="AF22" s="47" t="s">
        <v>116</v>
      </c>
      <c r="AG22" s="47"/>
      <c r="AH22" s="47"/>
      <c r="AI22" s="64"/>
      <c r="AJ22" s="32" t="s">
        <v>179</v>
      </c>
      <c r="AK22" s="93">
        <v>2</v>
      </c>
      <c r="AL22" s="93">
        <v>0</v>
      </c>
      <c r="AM22" s="93">
        <v>1</v>
      </c>
      <c r="AN22" s="58">
        <f t="shared" si="7"/>
        <v>1</v>
      </c>
      <c r="AO22" s="93">
        <v>0</v>
      </c>
      <c r="AP22" s="5"/>
    </row>
    <row r="23" spans="1:42" ht="15.95" customHeight="1" x14ac:dyDescent="0.25">
      <c r="A23" s="54"/>
      <c r="B23" s="48" t="s">
        <v>36</v>
      </c>
      <c r="C23" s="65" t="s">
        <v>190</v>
      </c>
      <c r="D23" s="42"/>
      <c r="E23" s="41"/>
      <c r="F23" s="41"/>
      <c r="G23" s="42"/>
      <c r="H23" s="43">
        <v>1</v>
      </c>
      <c r="I23" s="41" t="s">
        <v>91</v>
      </c>
      <c r="J23" s="41"/>
      <c r="K23" s="41"/>
      <c r="L23" s="41" t="s">
        <v>232</v>
      </c>
      <c r="M23" s="41"/>
      <c r="N23" s="41"/>
      <c r="O23" s="41"/>
      <c r="P23" s="41"/>
      <c r="Q23" s="54"/>
      <c r="R23" s="54"/>
      <c r="S23" s="43">
        <v>2</v>
      </c>
      <c r="T23" s="41" t="s">
        <v>100</v>
      </c>
      <c r="U23" s="41"/>
      <c r="V23" s="41"/>
      <c r="W23" s="64"/>
      <c r="X23" s="47" t="s">
        <v>19</v>
      </c>
      <c r="Y23" s="93">
        <v>2</v>
      </c>
      <c r="Z23" s="93">
        <v>0</v>
      </c>
      <c r="AA23" s="93">
        <v>0</v>
      </c>
      <c r="AB23" s="58">
        <f t="shared" si="5"/>
        <v>0</v>
      </c>
      <c r="AC23" s="93">
        <v>0</v>
      </c>
      <c r="AD23" s="27"/>
      <c r="AE23" s="48">
        <v>5</v>
      </c>
      <c r="AF23" s="47" t="s">
        <v>64</v>
      </c>
      <c r="AG23" s="47"/>
      <c r="AH23" s="47"/>
      <c r="AI23" s="64"/>
      <c r="AJ23" s="32" t="s">
        <v>179</v>
      </c>
      <c r="AK23" s="93">
        <v>2</v>
      </c>
      <c r="AL23" s="93">
        <v>0</v>
      </c>
      <c r="AM23" s="93">
        <v>1</v>
      </c>
      <c r="AN23" s="58">
        <f t="shared" si="7"/>
        <v>1</v>
      </c>
      <c r="AO23" s="93">
        <v>0</v>
      </c>
      <c r="AP23" s="46"/>
    </row>
    <row r="24" spans="1:42" ht="15.95" customHeight="1" x14ac:dyDescent="0.25">
      <c r="A24" s="54"/>
      <c r="C24" s="18"/>
      <c r="D24" s="18"/>
      <c r="E24" s="18"/>
      <c r="F24" s="18"/>
      <c r="G24" s="18"/>
      <c r="H24" s="43">
        <v>2</v>
      </c>
      <c r="I24" s="41" t="s">
        <v>84</v>
      </c>
      <c r="J24" s="41"/>
      <c r="K24" s="41"/>
      <c r="L24" s="41" t="s">
        <v>154</v>
      </c>
      <c r="M24" s="41"/>
      <c r="N24" s="41"/>
      <c r="O24" s="41"/>
      <c r="P24" s="41"/>
      <c r="Q24" s="54"/>
      <c r="R24" s="54"/>
      <c r="S24" s="43">
        <v>11</v>
      </c>
      <c r="T24" s="41" t="s">
        <v>99</v>
      </c>
      <c r="U24" s="41"/>
      <c r="V24" s="41"/>
      <c r="W24" s="64"/>
      <c r="X24" s="47" t="s">
        <v>19</v>
      </c>
      <c r="Y24" s="93">
        <v>2</v>
      </c>
      <c r="Z24" s="93">
        <v>0</v>
      </c>
      <c r="AA24" s="93">
        <v>0</v>
      </c>
      <c r="AB24" s="58">
        <f t="shared" si="5"/>
        <v>0</v>
      </c>
      <c r="AC24" s="93">
        <v>0</v>
      </c>
      <c r="AD24" s="27"/>
      <c r="AE24" s="48">
        <v>8</v>
      </c>
      <c r="AF24" s="47" t="s">
        <v>20</v>
      </c>
      <c r="AG24" s="47"/>
      <c r="AH24" s="47"/>
      <c r="AI24" s="64"/>
      <c r="AJ24" s="32" t="s">
        <v>179</v>
      </c>
      <c r="AK24" s="93">
        <v>1</v>
      </c>
      <c r="AL24" s="93">
        <v>0</v>
      </c>
      <c r="AM24" s="93">
        <v>1</v>
      </c>
      <c r="AN24" s="58">
        <f t="shared" si="7"/>
        <v>1</v>
      </c>
      <c r="AO24" s="93">
        <v>0</v>
      </c>
      <c r="AP24" s="46"/>
    </row>
    <row r="25" spans="1:42" ht="15.95" customHeight="1" x14ac:dyDescent="0.25">
      <c r="A25" s="54"/>
      <c r="C25" s="18"/>
      <c r="D25" s="18"/>
      <c r="E25" s="18"/>
      <c r="F25" s="18"/>
      <c r="G25" s="18"/>
      <c r="H25" s="43"/>
      <c r="I25" s="41"/>
      <c r="J25" s="18"/>
      <c r="K25" s="18"/>
      <c r="L25" s="41"/>
      <c r="M25" s="18"/>
      <c r="N25" s="18"/>
      <c r="Q25" s="54"/>
      <c r="R25" s="54"/>
      <c r="S25" s="43">
        <v>7</v>
      </c>
      <c r="T25" s="41" t="s">
        <v>133</v>
      </c>
      <c r="U25" s="41"/>
      <c r="V25" s="41"/>
      <c r="W25" s="64"/>
      <c r="X25" s="47" t="s">
        <v>19</v>
      </c>
      <c r="Y25" s="93">
        <v>0</v>
      </c>
      <c r="Z25" s="93">
        <v>0</v>
      </c>
      <c r="AA25" s="93">
        <v>0</v>
      </c>
      <c r="AB25" s="58">
        <f t="shared" si="5"/>
        <v>0</v>
      </c>
      <c r="AC25" s="93">
        <v>0</v>
      </c>
      <c r="AD25" s="27"/>
      <c r="AE25" s="48">
        <v>14</v>
      </c>
      <c r="AF25" s="47" t="s">
        <v>111</v>
      </c>
      <c r="AG25" s="47"/>
      <c r="AH25" s="47"/>
      <c r="AI25" s="64"/>
      <c r="AJ25" s="32" t="s">
        <v>179</v>
      </c>
      <c r="AK25" s="93">
        <v>2</v>
      </c>
      <c r="AL25" s="93">
        <v>0</v>
      </c>
      <c r="AM25" s="93">
        <v>0</v>
      </c>
      <c r="AN25" s="58">
        <f t="shared" si="7"/>
        <v>0</v>
      </c>
      <c r="AO25" s="93">
        <v>0</v>
      </c>
      <c r="AP25" s="46"/>
    </row>
    <row r="26" spans="1:42" ht="15.95" customHeight="1" thickBot="1" x14ac:dyDescent="0.3">
      <c r="A26" s="54"/>
      <c r="C26" s="20" t="s">
        <v>185</v>
      </c>
      <c r="D26" s="42"/>
      <c r="E26" s="41"/>
      <c r="F26" s="41"/>
      <c r="G26" s="19">
        <v>6</v>
      </c>
      <c r="H26" s="43">
        <v>1</v>
      </c>
      <c r="I26" s="41" t="s">
        <v>37</v>
      </c>
      <c r="J26" s="18"/>
      <c r="K26" s="18"/>
      <c r="L26" s="41" t="s">
        <v>233</v>
      </c>
      <c r="M26" s="18"/>
      <c r="N26" s="18"/>
      <c r="P26" s="41"/>
      <c r="Q26" s="54"/>
      <c r="R26" s="54"/>
      <c r="S26" s="33" t="s">
        <v>247</v>
      </c>
      <c r="T26" s="33"/>
      <c r="U26" s="33"/>
      <c r="V26" s="33"/>
      <c r="W26" s="33"/>
      <c r="X26" s="33"/>
      <c r="Y26" s="56">
        <f>SUM(Y15:Y25)</f>
        <v>20</v>
      </c>
      <c r="Z26" s="56">
        <f t="shared" ref="Z26:AC26" si="8">SUM(Z15:Z25)</f>
        <v>3</v>
      </c>
      <c r="AA26" s="56">
        <f>SUM(AA15:AA25)+AF7</f>
        <v>2</v>
      </c>
      <c r="AB26" s="56">
        <f>+AA26+Z26</f>
        <v>5</v>
      </c>
      <c r="AC26" s="56">
        <f t="shared" si="8"/>
        <v>0</v>
      </c>
      <c r="AD26" s="27"/>
      <c r="AE26" s="33" t="s">
        <v>175</v>
      </c>
      <c r="AF26" s="33"/>
      <c r="AG26" s="33"/>
      <c r="AH26" s="33"/>
      <c r="AI26" s="33"/>
      <c r="AJ26" s="33"/>
      <c r="AK26" s="56">
        <f>SUM(AK15:AK25)</f>
        <v>20</v>
      </c>
      <c r="AL26" s="56">
        <f t="shared" ref="AL26:AM26" si="9">SUM(AL15:AL25)</f>
        <v>9</v>
      </c>
      <c r="AM26" s="56">
        <f t="shared" si="9"/>
        <v>16</v>
      </c>
      <c r="AN26" s="56">
        <f>+AM26+AL26</f>
        <v>25</v>
      </c>
      <c r="AO26" s="56">
        <f t="shared" ref="AO26" si="10">SUM(AO15:AO25)</f>
        <v>0</v>
      </c>
      <c r="AP26" s="46"/>
    </row>
    <row r="27" spans="1:42" ht="15.95" customHeight="1" x14ac:dyDescent="0.25">
      <c r="A27" s="54"/>
      <c r="B27" s="43" t="s">
        <v>36</v>
      </c>
      <c r="C27" s="65" t="s">
        <v>190</v>
      </c>
      <c r="D27" s="65"/>
      <c r="E27" s="65"/>
      <c r="F27" s="18"/>
      <c r="G27" s="18"/>
      <c r="H27" s="43">
        <v>1</v>
      </c>
      <c r="I27" s="41" t="s">
        <v>158</v>
      </c>
      <c r="J27" s="41"/>
      <c r="K27" s="41"/>
      <c r="L27" s="41" t="s">
        <v>234</v>
      </c>
      <c r="M27" s="41"/>
      <c r="N27" s="41"/>
      <c r="O27" s="41"/>
      <c r="P27" s="41"/>
      <c r="Q27" s="54"/>
      <c r="R27" s="54"/>
      <c r="S27" s="34" t="s">
        <v>172</v>
      </c>
      <c r="T27" s="34"/>
      <c r="U27" s="34"/>
      <c r="V27" s="34"/>
      <c r="W27" s="35"/>
      <c r="X27" s="32" t="s">
        <v>176</v>
      </c>
      <c r="Y27" s="31">
        <v>2</v>
      </c>
      <c r="Z27" s="31">
        <v>0</v>
      </c>
      <c r="AA27" s="31">
        <v>1</v>
      </c>
      <c r="AB27" s="68">
        <f t="shared" ref="AB27" si="11">+Z27+AA27</f>
        <v>1</v>
      </c>
      <c r="AC27" s="31">
        <v>0</v>
      </c>
      <c r="AD27" s="27"/>
      <c r="AE27" s="35" t="s">
        <v>15</v>
      </c>
      <c r="AF27" s="35"/>
      <c r="AG27" s="35"/>
      <c r="AH27" s="35"/>
      <c r="AI27" s="35"/>
      <c r="AJ27" s="32" t="s">
        <v>34</v>
      </c>
      <c r="AK27" s="31">
        <v>3</v>
      </c>
      <c r="AL27" s="31">
        <v>1</v>
      </c>
      <c r="AM27" s="31">
        <v>0</v>
      </c>
      <c r="AN27" s="68">
        <f t="shared" ref="AN27" si="12">+AL27+AM27</f>
        <v>1</v>
      </c>
      <c r="AO27" s="31">
        <v>0</v>
      </c>
      <c r="AP27" s="46"/>
    </row>
    <row r="28" spans="1:42" ht="15.95" customHeight="1" x14ac:dyDescent="0.25">
      <c r="A28" s="54"/>
      <c r="C28" s="18"/>
      <c r="D28" s="18"/>
      <c r="E28" s="18"/>
      <c r="F28" s="18"/>
      <c r="G28" s="18"/>
      <c r="H28" s="43">
        <v>1</v>
      </c>
      <c r="I28" s="41" t="s">
        <v>57</v>
      </c>
      <c r="J28" s="41"/>
      <c r="K28" s="41"/>
      <c r="L28" s="41" t="s">
        <v>235</v>
      </c>
      <c r="M28" s="41"/>
      <c r="N28" s="41"/>
      <c r="O28" s="41"/>
      <c r="P28" s="41"/>
      <c r="Q28" s="54"/>
      <c r="R28" s="54"/>
      <c r="S28" s="43">
        <v>2</v>
      </c>
      <c r="T28" s="41" t="s">
        <v>161</v>
      </c>
      <c r="U28" s="41"/>
      <c r="V28" s="41"/>
      <c r="W28" s="64"/>
      <c r="X28" s="41" t="s">
        <v>177</v>
      </c>
      <c r="Y28" s="93">
        <v>2</v>
      </c>
      <c r="Z28" s="93">
        <v>0</v>
      </c>
      <c r="AA28" s="93">
        <v>5</v>
      </c>
      <c r="AB28" s="58">
        <f t="shared" ref="AB28:AB37" si="13">+Z28+AA28</f>
        <v>5</v>
      </c>
      <c r="AC28" s="93">
        <v>0</v>
      </c>
      <c r="AD28" s="27"/>
      <c r="AE28" s="48">
        <v>40</v>
      </c>
      <c r="AF28" s="47" t="s">
        <v>165</v>
      </c>
      <c r="AG28" s="47"/>
      <c r="AH28" s="47"/>
      <c r="AI28" s="64"/>
      <c r="AJ28" s="47" t="s">
        <v>15</v>
      </c>
      <c r="AK28" s="93">
        <v>2</v>
      </c>
      <c r="AL28" s="93">
        <v>2</v>
      </c>
      <c r="AM28" s="93">
        <v>2</v>
      </c>
      <c r="AN28" s="58">
        <f t="shared" ref="AN28:AN37" si="14">+AL28+AM28</f>
        <v>4</v>
      </c>
      <c r="AO28" s="93">
        <v>0</v>
      </c>
      <c r="AP28" s="46"/>
    </row>
    <row r="29" spans="1:42" ht="15.95" customHeight="1" x14ac:dyDescent="0.25">
      <c r="A29" s="54"/>
      <c r="C29" s="18"/>
      <c r="D29" s="18"/>
      <c r="E29" s="18"/>
      <c r="F29" s="18"/>
      <c r="G29" s="18"/>
      <c r="H29" s="43">
        <v>1</v>
      </c>
      <c r="I29" s="41" t="s">
        <v>158</v>
      </c>
      <c r="J29" s="18"/>
      <c r="K29" s="18"/>
      <c r="L29" s="41" t="s">
        <v>241</v>
      </c>
      <c r="M29" s="18"/>
      <c r="Q29" s="54"/>
      <c r="R29" s="54"/>
      <c r="S29" s="43">
        <v>27</v>
      </c>
      <c r="T29" s="41" t="s">
        <v>150</v>
      </c>
      <c r="U29" s="41"/>
      <c r="V29" s="41"/>
      <c r="W29" s="64"/>
      <c r="X29" s="41" t="s">
        <v>177</v>
      </c>
      <c r="Y29" s="93">
        <v>2</v>
      </c>
      <c r="Z29" s="93">
        <v>2</v>
      </c>
      <c r="AA29" s="93">
        <v>1</v>
      </c>
      <c r="AB29" s="58">
        <f t="shared" si="13"/>
        <v>3</v>
      </c>
      <c r="AC29" s="93">
        <v>0</v>
      </c>
      <c r="AD29" s="27"/>
      <c r="AE29" s="48">
        <v>28</v>
      </c>
      <c r="AF29" s="47" t="s">
        <v>188</v>
      </c>
      <c r="AG29" s="47"/>
      <c r="AH29" s="47"/>
      <c r="AI29" s="64"/>
      <c r="AJ29" s="47" t="s">
        <v>15</v>
      </c>
      <c r="AK29" s="93">
        <v>2</v>
      </c>
      <c r="AL29" s="93">
        <v>0</v>
      </c>
      <c r="AM29" s="93">
        <v>2</v>
      </c>
      <c r="AN29" s="58">
        <f t="shared" si="14"/>
        <v>2</v>
      </c>
      <c r="AO29" s="93">
        <v>0</v>
      </c>
      <c r="AP29" s="46"/>
    </row>
    <row r="30" spans="1:42" ht="15.95" customHeight="1" x14ac:dyDescent="0.25">
      <c r="A30" s="54"/>
      <c r="C30" s="18"/>
      <c r="D30" s="18"/>
      <c r="E30" s="18"/>
      <c r="F30" s="18"/>
      <c r="G30" s="18"/>
      <c r="H30" s="43">
        <v>2</v>
      </c>
      <c r="I30" s="41" t="s">
        <v>49</v>
      </c>
      <c r="J30" s="18"/>
      <c r="K30" s="18"/>
      <c r="L30" s="41" t="s">
        <v>197</v>
      </c>
      <c r="M30" s="18"/>
      <c r="Q30" s="54"/>
      <c r="R30" s="54"/>
      <c r="S30" s="43">
        <v>4</v>
      </c>
      <c r="T30" s="41" t="s">
        <v>90</v>
      </c>
      <c r="U30" s="41"/>
      <c r="V30" s="41"/>
      <c r="W30" s="64"/>
      <c r="X30" s="41" t="s">
        <v>177</v>
      </c>
      <c r="Y30" s="93">
        <v>2</v>
      </c>
      <c r="Z30" s="93">
        <v>1</v>
      </c>
      <c r="AA30" s="93">
        <v>2</v>
      </c>
      <c r="AB30" s="58">
        <f t="shared" si="13"/>
        <v>3</v>
      </c>
      <c r="AC30" s="93">
        <v>0</v>
      </c>
      <c r="AD30" s="27"/>
      <c r="AE30" s="48">
        <v>7</v>
      </c>
      <c r="AF30" s="47" t="s">
        <v>42</v>
      </c>
      <c r="AG30" s="47"/>
      <c r="AH30" s="47"/>
      <c r="AI30" s="64"/>
      <c r="AJ30" s="47" t="s">
        <v>15</v>
      </c>
      <c r="AK30" s="93">
        <v>2</v>
      </c>
      <c r="AL30" s="93">
        <v>1</v>
      </c>
      <c r="AM30" s="93">
        <v>0</v>
      </c>
      <c r="AN30" s="58">
        <f t="shared" si="14"/>
        <v>1</v>
      </c>
      <c r="AO30" s="93">
        <v>0</v>
      </c>
      <c r="AP30" s="46"/>
    </row>
    <row r="31" spans="1:42" ht="15.95" customHeight="1" x14ac:dyDescent="0.25">
      <c r="A31" s="54"/>
      <c r="C31" s="18"/>
      <c r="D31" s="18"/>
      <c r="E31" s="18"/>
      <c r="F31" s="18"/>
      <c r="G31" s="18"/>
      <c r="H31" s="43">
        <v>2</v>
      </c>
      <c r="I31" s="41" t="s">
        <v>134</v>
      </c>
      <c r="J31" s="18"/>
      <c r="K31" s="18"/>
      <c r="L31" s="41" t="s">
        <v>236</v>
      </c>
      <c r="M31" s="18"/>
      <c r="Q31" s="54"/>
      <c r="R31" s="54"/>
      <c r="S31" s="43">
        <v>10</v>
      </c>
      <c r="T31" s="41" t="s">
        <v>143</v>
      </c>
      <c r="U31" s="41"/>
      <c r="V31" s="41"/>
      <c r="W31" s="64"/>
      <c r="X31" s="41" t="s">
        <v>177</v>
      </c>
      <c r="Y31" s="93">
        <v>2</v>
      </c>
      <c r="Z31" s="93">
        <v>2</v>
      </c>
      <c r="AA31" s="93">
        <v>0</v>
      </c>
      <c r="AB31" s="58">
        <f t="shared" si="13"/>
        <v>2</v>
      </c>
      <c r="AC31" s="93">
        <v>0</v>
      </c>
      <c r="AD31" s="27"/>
      <c r="AE31" s="48">
        <v>3</v>
      </c>
      <c r="AF31" s="47" t="s">
        <v>81</v>
      </c>
      <c r="AG31" s="47"/>
      <c r="AH31" s="47"/>
      <c r="AI31" s="64"/>
      <c r="AJ31" s="47" t="s">
        <v>15</v>
      </c>
      <c r="AK31" s="93">
        <v>2</v>
      </c>
      <c r="AL31" s="93">
        <v>0</v>
      </c>
      <c r="AM31" s="93">
        <v>1</v>
      </c>
      <c r="AN31" s="58">
        <f t="shared" si="14"/>
        <v>1</v>
      </c>
      <c r="AO31" s="93">
        <v>0</v>
      </c>
      <c r="AP31" s="46"/>
    </row>
    <row r="32" spans="1:42" ht="15.95" customHeight="1" x14ac:dyDescent="0.25">
      <c r="A32" s="54"/>
      <c r="B32" s="4"/>
      <c r="C32" s="4"/>
      <c r="D32" s="4"/>
      <c r="E32" s="4"/>
      <c r="F32" s="4"/>
      <c r="G32" s="4"/>
      <c r="H32" s="4"/>
      <c r="I32" s="7"/>
      <c r="J32" s="7"/>
      <c r="K32" s="7"/>
      <c r="L32" s="7"/>
      <c r="M32" s="7"/>
      <c r="N32" s="7"/>
      <c r="O32" s="7"/>
      <c r="P32" s="7"/>
      <c r="Q32" s="54"/>
      <c r="R32" s="54"/>
      <c r="S32" s="43">
        <v>5</v>
      </c>
      <c r="T32" s="41" t="s">
        <v>76</v>
      </c>
      <c r="U32" s="41"/>
      <c r="V32" s="41"/>
      <c r="W32" s="64"/>
      <c r="X32" s="41" t="s">
        <v>177</v>
      </c>
      <c r="Y32" s="93">
        <v>2</v>
      </c>
      <c r="Z32" s="93">
        <v>1</v>
      </c>
      <c r="AA32" s="93">
        <v>0</v>
      </c>
      <c r="AB32" s="58">
        <f t="shared" si="13"/>
        <v>1</v>
      </c>
      <c r="AC32" s="93">
        <v>0</v>
      </c>
      <c r="AD32" s="27"/>
      <c r="AE32" s="48">
        <v>66</v>
      </c>
      <c r="AF32" s="47" t="s">
        <v>48</v>
      </c>
      <c r="AG32" s="47"/>
      <c r="AH32" s="47"/>
      <c r="AI32" s="64"/>
      <c r="AJ32" s="47" t="s">
        <v>15</v>
      </c>
      <c r="AK32" s="93">
        <v>1</v>
      </c>
      <c r="AL32" s="93">
        <v>0</v>
      </c>
      <c r="AM32" s="93">
        <v>1</v>
      </c>
      <c r="AN32" s="58">
        <f t="shared" si="14"/>
        <v>1</v>
      </c>
      <c r="AO32" s="93">
        <v>0</v>
      </c>
      <c r="AP32" s="46"/>
    </row>
    <row r="33" spans="1:42" ht="15.95" customHeight="1" x14ac:dyDescent="0.25">
      <c r="A33" s="54" t="s">
        <v>74</v>
      </c>
      <c r="B33" s="50" t="s">
        <v>77</v>
      </c>
      <c r="C33" s="20" t="s">
        <v>184</v>
      </c>
      <c r="D33" s="18"/>
      <c r="E33" s="18"/>
      <c r="F33" s="61"/>
      <c r="G33" s="19">
        <v>1</v>
      </c>
      <c r="H33" s="43">
        <v>1</v>
      </c>
      <c r="I33" s="41" t="s">
        <v>135</v>
      </c>
      <c r="J33" s="41"/>
      <c r="K33" s="41"/>
      <c r="L33" s="41" t="s">
        <v>227</v>
      </c>
      <c r="M33" s="41"/>
      <c r="N33" s="41"/>
      <c r="O33" s="41"/>
      <c r="P33" s="41"/>
      <c r="Q33" s="54"/>
      <c r="R33" s="54"/>
      <c r="S33" s="43">
        <v>13</v>
      </c>
      <c r="T33" s="41" t="s">
        <v>140</v>
      </c>
      <c r="U33" s="41"/>
      <c r="V33" s="41"/>
      <c r="W33" s="64"/>
      <c r="X33" s="41" t="s">
        <v>177</v>
      </c>
      <c r="Y33" s="93">
        <v>2</v>
      </c>
      <c r="Z33" s="93">
        <v>0</v>
      </c>
      <c r="AA33" s="93">
        <v>1</v>
      </c>
      <c r="AB33" s="58">
        <f t="shared" si="13"/>
        <v>1</v>
      </c>
      <c r="AC33" s="93">
        <v>0</v>
      </c>
      <c r="AD33" s="27"/>
      <c r="AE33" s="48">
        <v>2</v>
      </c>
      <c r="AF33" s="47" t="s">
        <v>136</v>
      </c>
      <c r="AG33" s="47"/>
      <c r="AH33" s="47"/>
      <c r="AI33" s="64"/>
      <c r="AJ33" s="47" t="s">
        <v>15</v>
      </c>
      <c r="AK33" s="93">
        <v>2</v>
      </c>
      <c r="AL33" s="93">
        <v>0</v>
      </c>
      <c r="AM33" s="93">
        <v>0</v>
      </c>
      <c r="AN33" s="58">
        <f t="shared" si="14"/>
        <v>0</v>
      </c>
      <c r="AO33" s="93">
        <v>0</v>
      </c>
      <c r="AP33" s="46"/>
    </row>
    <row r="34" spans="1:42" ht="15.95" customHeight="1" x14ac:dyDescent="0.25">
      <c r="A34" s="54"/>
      <c r="B34" s="48" t="s">
        <v>36</v>
      </c>
      <c r="C34" s="65" t="s">
        <v>190</v>
      </c>
      <c r="D34" s="18"/>
      <c r="E34" s="18"/>
      <c r="F34" s="18"/>
      <c r="G34" s="18"/>
      <c r="H34" s="43"/>
      <c r="I34" s="41"/>
      <c r="J34" s="18"/>
      <c r="K34" s="18"/>
      <c r="L34" s="41"/>
      <c r="M34" s="41"/>
      <c r="N34" s="41"/>
      <c r="O34" s="41"/>
      <c r="P34" s="41"/>
      <c r="Q34" s="54"/>
      <c r="R34" s="54"/>
      <c r="S34" s="43">
        <v>55</v>
      </c>
      <c r="T34" s="41" t="s">
        <v>118</v>
      </c>
      <c r="U34" s="41"/>
      <c r="V34" s="41"/>
      <c r="W34" s="64"/>
      <c r="X34" s="41" t="s">
        <v>177</v>
      </c>
      <c r="Y34" s="93">
        <v>2</v>
      </c>
      <c r="Z34" s="93">
        <v>0</v>
      </c>
      <c r="AA34" s="93">
        <v>1</v>
      </c>
      <c r="AB34" s="58">
        <f t="shared" si="13"/>
        <v>1</v>
      </c>
      <c r="AC34" s="93">
        <v>0</v>
      </c>
      <c r="AD34" s="27"/>
      <c r="AE34" s="48">
        <v>4</v>
      </c>
      <c r="AF34" s="47" t="s">
        <v>115</v>
      </c>
      <c r="AG34" s="47"/>
      <c r="AH34" s="47"/>
      <c r="AI34" s="64"/>
      <c r="AJ34" s="47" t="s">
        <v>15</v>
      </c>
      <c r="AK34" s="93">
        <v>2</v>
      </c>
      <c r="AL34" s="93">
        <v>0</v>
      </c>
      <c r="AM34" s="93">
        <v>0</v>
      </c>
      <c r="AN34" s="58">
        <f t="shared" si="14"/>
        <v>0</v>
      </c>
      <c r="AO34" s="93">
        <v>0</v>
      </c>
      <c r="AP34" s="46"/>
    </row>
    <row r="35" spans="1:42" ht="15.95" customHeight="1" x14ac:dyDescent="0.25">
      <c r="A35" s="54"/>
      <c r="C35" s="65"/>
      <c r="D35" s="18"/>
      <c r="E35" s="18"/>
      <c r="F35" s="18"/>
      <c r="G35" s="18"/>
      <c r="H35" s="43"/>
      <c r="I35" s="41"/>
      <c r="J35" s="18"/>
      <c r="K35" s="18"/>
      <c r="L35" s="41"/>
      <c r="M35" s="41"/>
      <c r="N35" s="41"/>
      <c r="O35" s="41"/>
      <c r="P35" s="41"/>
      <c r="Q35" s="54"/>
      <c r="R35" s="54"/>
      <c r="S35" s="43">
        <v>7</v>
      </c>
      <c r="T35" s="41" t="s">
        <v>46</v>
      </c>
      <c r="U35" s="41"/>
      <c r="V35" s="41"/>
      <c r="W35" s="64"/>
      <c r="X35" s="41" t="s">
        <v>177</v>
      </c>
      <c r="Y35" s="93">
        <v>2</v>
      </c>
      <c r="Z35" s="93">
        <v>0</v>
      </c>
      <c r="AA35" s="93">
        <v>0</v>
      </c>
      <c r="AB35" s="58">
        <f t="shared" si="13"/>
        <v>0</v>
      </c>
      <c r="AC35" s="93">
        <v>0</v>
      </c>
      <c r="AD35" s="27"/>
      <c r="AE35" s="48">
        <v>86</v>
      </c>
      <c r="AF35" s="47" t="s">
        <v>157</v>
      </c>
      <c r="AG35" s="47"/>
      <c r="AH35" s="47"/>
      <c r="AI35" s="64"/>
      <c r="AJ35" s="47" t="s">
        <v>15</v>
      </c>
      <c r="AK35" s="93">
        <v>2</v>
      </c>
      <c r="AL35" s="93">
        <v>0</v>
      </c>
      <c r="AM35" s="93">
        <v>0</v>
      </c>
      <c r="AN35" s="58">
        <f t="shared" si="14"/>
        <v>0</v>
      </c>
      <c r="AO35" s="93">
        <v>2</v>
      </c>
      <c r="AP35" s="46"/>
    </row>
    <row r="36" spans="1:42" ht="15.95" customHeight="1" x14ac:dyDescent="0.25">
      <c r="A36" s="54"/>
      <c r="B36" s="18"/>
      <c r="C36" s="20" t="s">
        <v>182</v>
      </c>
      <c r="D36" s="97"/>
      <c r="E36" s="41"/>
      <c r="F36" s="41"/>
      <c r="G36" s="19">
        <v>4</v>
      </c>
      <c r="H36" s="43">
        <v>2</v>
      </c>
      <c r="I36" s="41" t="s">
        <v>143</v>
      </c>
      <c r="J36" s="18"/>
      <c r="K36" s="18"/>
      <c r="L36" s="41" t="s">
        <v>224</v>
      </c>
      <c r="M36" s="41"/>
      <c r="N36" s="41"/>
      <c r="O36" s="41"/>
      <c r="P36" s="41"/>
      <c r="Q36" s="54"/>
      <c r="R36" s="54"/>
      <c r="S36" s="43">
        <v>6</v>
      </c>
      <c r="T36" s="41" t="s">
        <v>114</v>
      </c>
      <c r="U36" s="41"/>
      <c r="V36" s="41"/>
      <c r="W36" s="64"/>
      <c r="X36" s="41" t="s">
        <v>177</v>
      </c>
      <c r="Y36" s="93">
        <v>2</v>
      </c>
      <c r="Z36" s="93">
        <v>0</v>
      </c>
      <c r="AA36" s="93">
        <v>0</v>
      </c>
      <c r="AB36" s="58">
        <f t="shared" si="13"/>
        <v>0</v>
      </c>
      <c r="AC36" s="93">
        <v>0</v>
      </c>
      <c r="AD36" s="27"/>
      <c r="AE36" s="48">
        <v>55</v>
      </c>
      <c r="AF36" s="47" t="s">
        <v>62</v>
      </c>
      <c r="AG36" s="47"/>
      <c r="AH36" s="47"/>
      <c r="AI36" s="64"/>
      <c r="AJ36" s="47" t="s">
        <v>15</v>
      </c>
      <c r="AK36" s="93">
        <v>2</v>
      </c>
      <c r="AL36" s="93">
        <v>0</v>
      </c>
      <c r="AM36" s="93">
        <v>0</v>
      </c>
      <c r="AN36" s="58">
        <f t="shared" si="14"/>
        <v>0</v>
      </c>
      <c r="AO36" s="93">
        <v>2</v>
      </c>
      <c r="AP36" s="46"/>
    </row>
    <row r="37" spans="1:42" ht="15.95" customHeight="1" x14ac:dyDescent="0.25">
      <c r="A37" s="54"/>
      <c r="B37" s="43" t="s">
        <v>36</v>
      </c>
      <c r="C37" s="65" t="s">
        <v>190</v>
      </c>
      <c r="D37" s="18"/>
      <c r="E37" s="18"/>
      <c r="F37" s="18"/>
      <c r="G37" s="18"/>
      <c r="H37" s="43">
        <v>2</v>
      </c>
      <c r="I37" s="41" t="s">
        <v>150</v>
      </c>
      <c r="J37" s="18"/>
      <c r="K37" s="18"/>
      <c r="L37" s="41" t="s">
        <v>161</v>
      </c>
      <c r="M37" s="41"/>
      <c r="N37" s="41"/>
      <c r="O37" s="41"/>
      <c r="P37" s="41"/>
      <c r="Q37" s="54"/>
      <c r="R37" s="54"/>
      <c r="S37" s="43">
        <v>8</v>
      </c>
      <c r="T37" s="41" t="s">
        <v>187</v>
      </c>
      <c r="U37" s="41"/>
      <c r="V37" s="41"/>
      <c r="W37" s="64"/>
      <c r="X37" s="41" t="s">
        <v>177</v>
      </c>
      <c r="Y37" s="93">
        <v>0</v>
      </c>
      <c r="Z37" s="93">
        <v>0</v>
      </c>
      <c r="AA37" s="93">
        <v>0</v>
      </c>
      <c r="AB37" s="58">
        <f t="shared" si="13"/>
        <v>0</v>
      </c>
      <c r="AC37" s="93">
        <v>0</v>
      </c>
      <c r="AD37" s="27"/>
      <c r="AE37" s="48"/>
      <c r="AF37" s="47" t="s">
        <v>35</v>
      </c>
      <c r="AG37" s="47"/>
      <c r="AH37" s="47"/>
      <c r="AI37" s="64"/>
      <c r="AJ37" s="47" t="s">
        <v>15</v>
      </c>
      <c r="AK37" s="93">
        <v>0</v>
      </c>
      <c r="AL37" s="93">
        <v>0</v>
      </c>
      <c r="AM37" s="93">
        <v>0</v>
      </c>
      <c r="AN37" s="58">
        <f t="shared" si="14"/>
        <v>0</v>
      </c>
      <c r="AO37" s="93">
        <v>0</v>
      </c>
      <c r="AP37" s="46"/>
    </row>
    <row r="38" spans="1:42" ht="15.95" customHeight="1" thickBot="1" x14ac:dyDescent="0.3">
      <c r="A38" s="54"/>
      <c r="C38" s="18"/>
      <c r="D38" s="18"/>
      <c r="E38" s="18"/>
      <c r="F38" s="18"/>
      <c r="G38" s="18"/>
      <c r="H38" s="43">
        <v>2</v>
      </c>
      <c r="I38" s="41" t="s">
        <v>143</v>
      </c>
      <c r="J38" s="41"/>
      <c r="K38" s="41"/>
      <c r="L38" s="41" t="s">
        <v>225</v>
      </c>
      <c r="M38" s="41"/>
      <c r="N38" s="41"/>
      <c r="O38" s="41"/>
      <c r="P38" s="41"/>
      <c r="Q38" s="54"/>
      <c r="R38" s="54"/>
      <c r="S38" s="33" t="s">
        <v>174</v>
      </c>
      <c r="T38" s="33"/>
      <c r="U38" s="33"/>
      <c r="V38" s="33"/>
      <c r="W38" s="33"/>
      <c r="X38" s="33"/>
      <c r="Y38" s="56">
        <f>SUM(Y27:Y37)</f>
        <v>20</v>
      </c>
      <c r="Z38" s="56">
        <f t="shared" ref="Z38:AC38" si="15">SUM(Z27:Z37)</f>
        <v>6</v>
      </c>
      <c r="AA38" s="56">
        <f>SUM(AA27:AA37)+AF3</f>
        <v>11</v>
      </c>
      <c r="AB38" s="56">
        <f>+AA38+Z38</f>
        <v>17</v>
      </c>
      <c r="AC38" s="56">
        <f t="shared" si="15"/>
        <v>0</v>
      </c>
      <c r="AD38" s="27"/>
      <c r="AE38" s="33" t="s">
        <v>50</v>
      </c>
      <c r="AF38" s="33"/>
      <c r="AG38" s="33"/>
      <c r="AH38" s="33"/>
      <c r="AI38" s="33"/>
      <c r="AJ38" s="33"/>
      <c r="AK38" s="56">
        <f>SUM(AK27:AK37)</f>
        <v>20</v>
      </c>
      <c r="AL38" s="56">
        <f t="shared" ref="AL38" si="16">SUM(AL27:AL37)</f>
        <v>4</v>
      </c>
      <c r="AM38" s="56">
        <f>SUM(AM27:AM37)+AR3</f>
        <v>6</v>
      </c>
      <c r="AN38" s="56">
        <f>+AM38+AL38</f>
        <v>10</v>
      </c>
      <c r="AO38" s="56">
        <f t="shared" ref="AO38" si="17">SUM(AO27:AO37)</f>
        <v>4</v>
      </c>
      <c r="AP38" s="46"/>
    </row>
    <row r="39" spans="1:42" ht="15.95" customHeight="1" x14ac:dyDescent="0.25">
      <c r="A39" s="54"/>
      <c r="C39" s="65"/>
      <c r="D39" s="18"/>
      <c r="E39" s="18"/>
      <c r="F39" s="18"/>
      <c r="G39" s="18"/>
      <c r="H39" s="43">
        <v>2</v>
      </c>
      <c r="I39" s="41" t="s">
        <v>90</v>
      </c>
      <c r="J39" s="18"/>
      <c r="K39" s="18"/>
      <c r="L39" s="41" t="s">
        <v>226</v>
      </c>
      <c r="M39" s="18"/>
      <c r="Q39" s="54"/>
      <c r="R39" s="54"/>
      <c r="S39" s="34" t="s">
        <v>53</v>
      </c>
      <c r="T39" s="34"/>
      <c r="U39" s="34"/>
      <c r="V39" s="34"/>
      <c r="W39" s="35"/>
      <c r="X39" s="32" t="s">
        <v>54</v>
      </c>
      <c r="Y39" s="31">
        <v>0</v>
      </c>
      <c r="Z39" s="31">
        <v>0</v>
      </c>
      <c r="AA39" s="31">
        <v>0</v>
      </c>
      <c r="AB39" s="68">
        <f t="shared" ref="AB39" si="18">+Z39+AA39</f>
        <v>0</v>
      </c>
      <c r="AC39" s="31">
        <v>0</v>
      </c>
      <c r="AD39" s="27"/>
      <c r="AE39" s="35" t="s">
        <v>86</v>
      </c>
      <c r="AF39" s="35"/>
      <c r="AG39" s="35"/>
      <c r="AH39" s="35"/>
      <c r="AI39" s="35"/>
      <c r="AJ39" s="32" t="s">
        <v>87</v>
      </c>
      <c r="AK39" s="31">
        <v>0</v>
      </c>
      <c r="AL39" s="31">
        <v>0</v>
      </c>
      <c r="AM39" s="31">
        <v>0</v>
      </c>
      <c r="AN39" s="68">
        <f t="shared" ref="AN39" si="19">+AL39+AM39</f>
        <v>0</v>
      </c>
      <c r="AO39" s="31">
        <v>0</v>
      </c>
      <c r="AP39" s="46"/>
    </row>
    <row r="40" spans="1:42" ht="15.95" customHeight="1" x14ac:dyDescent="0.25">
      <c r="A40" s="54"/>
      <c r="B40" s="8"/>
      <c r="C40" s="4"/>
      <c r="D40" s="4"/>
      <c r="E40" s="4"/>
      <c r="F40" s="4"/>
      <c r="G40" s="4"/>
      <c r="H40" s="4"/>
      <c r="I40" s="4"/>
      <c r="J40" s="7"/>
      <c r="K40" s="7"/>
      <c r="L40" s="7"/>
      <c r="M40" s="7"/>
      <c r="N40" s="7"/>
      <c r="O40" s="7"/>
      <c r="P40" s="7"/>
      <c r="Q40" s="54"/>
      <c r="R40" s="54"/>
      <c r="S40" s="48">
        <v>9</v>
      </c>
      <c r="T40" s="47" t="s">
        <v>166</v>
      </c>
      <c r="U40" s="47"/>
      <c r="V40" s="47"/>
      <c r="W40" s="64"/>
      <c r="X40" s="47" t="s">
        <v>25</v>
      </c>
      <c r="Y40" s="93">
        <v>2</v>
      </c>
      <c r="Z40" s="93">
        <v>4</v>
      </c>
      <c r="AA40" s="93">
        <v>2</v>
      </c>
      <c r="AB40" s="58">
        <f t="shared" ref="AB40:AB49" si="20">+Z40+AA40</f>
        <v>6</v>
      </c>
      <c r="AC40" s="93">
        <v>0</v>
      </c>
      <c r="AD40" s="27"/>
      <c r="AE40" s="48">
        <v>7</v>
      </c>
      <c r="AF40" s="47" t="s">
        <v>40</v>
      </c>
      <c r="AG40" s="47"/>
      <c r="AH40" s="47"/>
      <c r="AI40" s="64"/>
      <c r="AJ40" s="47" t="s">
        <v>17</v>
      </c>
      <c r="AK40" s="93">
        <v>2</v>
      </c>
      <c r="AL40" s="93">
        <v>2</v>
      </c>
      <c r="AM40" s="93">
        <v>1</v>
      </c>
      <c r="AN40" s="58">
        <f t="shared" ref="AN40:AN49" si="21">+AL40+AM40</f>
        <v>3</v>
      </c>
      <c r="AO40" s="93">
        <v>0</v>
      </c>
      <c r="AP40" s="46"/>
    </row>
    <row r="41" spans="1:42" ht="15.95" customHeight="1" x14ac:dyDescent="0.25">
      <c r="A41" s="54"/>
      <c r="B41" s="50" t="s">
        <v>93</v>
      </c>
      <c r="C41" s="20" t="s">
        <v>183</v>
      </c>
      <c r="D41" s="18"/>
      <c r="E41" s="42"/>
      <c r="F41" s="42"/>
      <c r="G41" s="19">
        <v>4</v>
      </c>
      <c r="H41" s="43">
        <v>1</v>
      </c>
      <c r="I41" s="41" t="s">
        <v>137</v>
      </c>
      <c r="J41" s="41"/>
      <c r="K41" s="41"/>
      <c r="L41" s="41" t="s">
        <v>238</v>
      </c>
      <c r="M41" s="41"/>
      <c r="N41" s="41"/>
      <c r="O41" s="41"/>
      <c r="P41" s="41"/>
      <c r="Q41" s="54"/>
      <c r="R41" s="54"/>
      <c r="S41" s="48">
        <v>3</v>
      </c>
      <c r="T41" s="47" t="s">
        <v>67</v>
      </c>
      <c r="U41" s="47"/>
      <c r="V41" s="47"/>
      <c r="W41" s="64"/>
      <c r="X41" s="47" t="s">
        <v>25</v>
      </c>
      <c r="Y41" s="93">
        <v>2</v>
      </c>
      <c r="Z41" s="93">
        <v>0</v>
      </c>
      <c r="AA41" s="93">
        <v>4</v>
      </c>
      <c r="AB41" s="58">
        <f t="shared" si="20"/>
        <v>4</v>
      </c>
      <c r="AC41" s="93">
        <v>0</v>
      </c>
      <c r="AD41" s="27"/>
      <c r="AE41" s="48">
        <v>10</v>
      </c>
      <c r="AF41" s="47" t="s">
        <v>71</v>
      </c>
      <c r="AG41" s="47"/>
      <c r="AH41" s="47"/>
      <c r="AI41" s="64"/>
      <c r="AJ41" s="47" t="s">
        <v>17</v>
      </c>
      <c r="AK41" s="58">
        <v>2</v>
      </c>
      <c r="AL41" s="93">
        <v>1</v>
      </c>
      <c r="AM41" s="93">
        <v>1</v>
      </c>
      <c r="AN41" s="58">
        <f t="shared" si="21"/>
        <v>2</v>
      </c>
      <c r="AO41" s="93">
        <v>0</v>
      </c>
      <c r="AP41" s="46"/>
    </row>
    <row r="42" spans="1:42" ht="15.95" customHeight="1" x14ac:dyDescent="0.25">
      <c r="A42" s="54"/>
      <c r="B42" s="48" t="s">
        <v>36</v>
      </c>
      <c r="C42" s="41" t="s">
        <v>190</v>
      </c>
      <c r="D42" s="18"/>
      <c r="E42" s="18"/>
      <c r="F42" s="18"/>
      <c r="G42" s="18"/>
      <c r="H42" s="43">
        <v>1</v>
      </c>
      <c r="I42" s="41" t="s">
        <v>166</v>
      </c>
      <c r="J42" s="41"/>
      <c r="K42" s="41"/>
      <c r="L42" s="41" t="s">
        <v>67</v>
      </c>
      <c r="M42" s="41"/>
      <c r="N42" s="41"/>
      <c r="O42" s="41"/>
      <c r="P42" s="41"/>
      <c r="Q42" s="54"/>
      <c r="R42" s="54"/>
      <c r="S42" s="48">
        <v>18</v>
      </c>
      <c r="T42" s="47" t="s">
        <v>137</v>
      </c>
      <c r="U42" s="47"/>
      <c r="V42" s="47"/>
      <c r="W42" s="64"/>
      <c r="X42" s="47" t="s">
        <v>25</v>
      </c>
      <c r="Y42" s="93">
        <v>2</v>
      </c>
      <c r="Z42" s="93">
        <v>2</v>
      </c>
      <c r="AA42" s="93">
        <v>1</v>
      </c>
      <c r="AB42" s="58">
        <f t="shared" si="20"/>
        <v>3</v>
      </c>
      <c r="AC42" s="93">
        <v>0</v>
      </c>
      <c r="AD42" s="27"/>
      <c r="AE42" s="48">
        <v>14</v>
      </c>
      <c r="AF42" s="47" t="s">
        <v>95</v>
      </c>
      <c r="AG42" s="47"/>
      <c r="AH42" s="47"/>
      <c r="AI42" s="64"/>
      <c r="AJ42" s="47" t="s">
        <v>17</v>
      </c>
      <c r="AK42" s="58">
        <v>2</v>
      </c>
      <c r="AL42" s="93">
        <v>0</v>
      </c>
      <c r="AM42" s="93">
        <v>2</v>
      </c>
      <c r="AN42" s="58">
        <f t="shared" si="21"/>
        <v>2</v>
      </c>
      <c r="AO42" s="93">
        <v>0</v>
      </c>
      <c r="AP42" s="46"/>
    </row>
    <row r="43" spans="1:42" ht="15.95" customHeight="1" x14ac:dyDescent="0.25">
      <c r="A43" s="54"/>
      <c r="C43" s="18"/>
      <c r="D43" s="41"/>
      <c r="E43" s="18"/>
      <c r="F43" s="18"/>
      <c r="G43" s="18"/>
      <c r="H43" s="43">
        <v>1</v>
      </c>
      <c r="I43" s="41" t="s">
        <v>73</v>
      </c>
      <c r="J43" s="18"/>
      <c r="K43" s="18"/>
      <c r="L43" s="41" t="s">
        <v>239</v>
      </c>
      <c r="M43" s="18"/>
      <c r="N43" s="18"/>
      <c r="Q43" s="54"/>
      <c r="R43" s="54"/>
      <c r="S43" s="48">
        <v>13</v>
      </c>
      <c r="T43" s="47" t="s">
        <v>38</v>
      </c>
      <c r="U43" s="47"/>
      <c r="V43" s="47"/>
      <c r="W43" s="64"/>
      <c r="X43" s="47" t="s">
        <v>25</v>
      </c>
      <c r="Y43" s="93">
        <v>2</v>
      </c>
      <c r="Z43" s="93">
        <v>0</v>
      </c>
      <c r="AA43" s="93">
        <v>3</v>
      </c>
      <c r="AB43" s="58">
        <f t="shared" si="20"/>
        <v>3</v>
      </c>
      <c r="AC43" s="93">
        <v>0</v>
      </c>
      <c r="AD43" s="27"/>
      <c r="AE43" s="48">
        <v>6</v>
      </c>
      <c r="AF43" s="47" t="s">
        <v>153</v>
      </c>
      <c r="AG43" s="47"/>
      <c r="AH43" s="47"/>
      <c r="AI43" s="64"/>
      <c r="AJ43" s="47" t="s">
        <v>17</v>
      </c>
      <c r="AK43" s="58">
        <v>2</v>
      </c>
      <c r="AL43" s="93">
        <v>0</v>
      </c>
      <c r="AM43" s="93">
        <v>1</v>
      </c>
      <c r="AN43" s="58">
        <f t="shared" si="21"/>
        <v>1</v>
      </c>
      <c r="AO43" s="93">
        <v>2</v>
      </c>
      <c r="AP43" s="46"/>
    </row>
    <row r="44" spans="1:42" ht="15.95" customHeight="1" x14ac:dyDescent="0.25">
      <c r="A44" s="54"/>
      <c r="C44" s="18"/>
      <c r="D44" s="18"/>
      <c r="E44" s="18"/>
      <c r="F44" s="18"/>
      <c r="G44" s="18"/>
      <c r="H44" s="43">
        <v>1</v>
      </c>
      <c r="I44" s="41" t="s">
        <v>167</v>
      </c>
      <c r="J44" s="18"/>
      <c r="K44" s="18"/>
      <c r="L44" s="41" t="s">
        <v>240</v>
      </c>
      <c r="M44" s="18"/>
      <c r="Q44" s="54"/>
      <c r="R44" s="54"/>
      <c r="S44" s="48">
        <v>14</v>
      </c>
      <c r="T44" s="47" t="s">
        <v>73</v>
      </c>
      <c r="U44" s="47"/>
      <c r="V44" s="47"/>
      <c r="W44" s="64"/>
      <c r="X44" s="47" t="s">
        <v>25</v>
      </c>
      <c r="Y44" s="93">
        <v>2</v>
      </c>
      <c r="Z44" s="93">
        <v>1</v>
      </c>
      <c r="AA44" s="93">
        <v>1</v>
      </c>
      <c r="AB44" s="58">
        <f t="shared" si="20"/>
        <v>2</v>
      </c>
      <c r="AC44" s="93">
        <v>0</v>
      </c>
      <c r="AD44" s="27"/>
      <c r="AE44" s="48">
        <v>4</v>
      </c>
      <c r="AF44" s="47" t="s">
        <v>45</v>
      </c>
      <c r="AG44" s="47"/>
      <c r="AH44" s="47"/>
      <c r="AI44" s="64"/>
      <c r="AJ44" s="47" t="s">
        <v>17</v>
      </c>
      <c r="AK44" s="93">
        <v>2</v>
      </c>
      <c r="AL44" s="93">
        <v>0</v>
      </c>
      <c r="AM44" s="93">
        <v>1</v>
      </c>
      <c r="AN44" s="58">
        <f t="shared" si="21"/>
        <v>1</v>
      </c>
      <c r="AO44" s="93">
        <v>0</v>
      </c>
      <c r="AP44" s="46"/>
    </row>
    <row r="45" spans="1:42" ht="15.95" customHeight="1" x14ac:dyDescent="0.25">
      <c r="A45" s="5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Q45" s="54"/>
      <c r="R45" s="54"/>
      <c r="S45" s="48">
        <v>8</v>
      </c>
      <c r="T45" s="47" t="s">
        <v>167</v>
      </c>
      <c r="U45" s="47"/>
      <c r="V45" s="47"/>
      <c r="W45" s="64"/>
      <c r="X45" s="47" t="s">
        <v>25</v>
      </c>
      <c r="Y45" s="93">
        <v>2</v>
      </c>
      <c r="Z45" s="93">
        <v>1</v>
      </c>
      <c r="AA45" s="93">
        <v>1</v>
      </c>
      <c r="AB45" s="58">
        <f t="shared" si="20"/>
        <v>2</v>
      </c>
      <c r="AC45" s="93">
        <v>0</v>
      </c>
      <c r="AD45" s="27"/>
      <c r="AE45" s="48">
        <v>11</v>
      </c>
      <c r="AF45" s="47" t="s">
        <v>89</v>
      </c>
      <c r="AG45" s="47"/>
      <c r="AH45" s="47"/>
      <c r="AI45" s="64"/>
      <c r="AJ45" s="47" t="s">
        <v>17</v>
      </c>
      <c r="AK45" s="93">
        <v>2</v>
      </c>
      <c r="AL45" s="93">
        <v>0</v>
      </c>
      <c r="AM45" s="93">
        <v>0</v>
      </c>
      <c r="AN45" s="58">
        <f t="shared" si="21"/>
        <v>0</v>
      </c>
      <c r="AO45" s="93">
        <v>0</v>
      </c>
      <c r="AP45" s="46"/>
    </row>
    <row r="46" spans="1:42" ht="15.95" customHeight="1" x14ac:dyDescent="0.25">
      <c r="A46" s="54"/>
      <c r="B46" s="26"/>
      <c r="C46" s="20" t="s">
        <v>181</v>
      </c>
      <c r="D46" s="18"/>
      <c r="E46" s="18"/>
      <c r="F46" s="42"/>
      <c r="G46" s="19">
        <v>1</v>
      </c>
      <c r="H46" s="43">
        <v>2</v>
      </c>
      <c r="I46" s="41" t="s">
        <v>117</v>
      </c>
      <c r="J46" s="41"/>
      <c r="K46" s="41"/>
      <c r="L46" s="41" t="s">
        <v>237</v>
      </c>
      <c r="M46" s="41"/>
      <c r="N46" s="41"/>
      <c r="O46" s="41"/>
      <c r="P46" s="41"/>
      <c r="Q46" s="54"/>
      <c r="R46" s="54"/>
      <c r="S46" s="48">
        <v>34</v>
      </c>
      <c r="T46" s="47" t="s">
        <v>139</v>
      </c>
      <c r="U46" s="47"/>
      <c r="V46" s="47"/>
      <c r="W46" s="64"/>
      <c r="X46" s="47" t="s">
        <v>25</v>
      </c>
      <c r="Y46" s="93">
        <v>2</v>
      </c>
      <c r="Z46" s="93">
        <v>0</v>
      </c>
      <c r="AA46" s="93">
        <v>2</v>
      </c>
      <c r="AB46" s="58">
        <f t="shared" si="20"/>
        <v>2</v>
      </c>
      <c r="AC46" s="93">
        <v>0</v>
      </c>
      <c r="AD46" s="27"/>
      <c r="AE46" s="48">
        <v>2</v>
      </c>
      <c r="AF46" s="47" t="s">
        <v>138</v>
      </c>
      <c r="AG46" s="47"/>
      <c r="AH46" s="47"/>
      <c r="AI46" s="64"/>
      <c r="AJ46" s="47" t="s">
        <v>17</v>
      </c>
      <c r="AK46" s="93">
        <v>2</v>
      </c>
      <c r="AL46" s="93">
        <v>0</v>
      </c>
      <c r="AM46" s="93">
        <v>0</v>
      </c>
      <c r="AN46" s="58">
        <f t="shared" si="21"/>
        <v>0</v>
      </c>
      <c r="AO46" s="93">
        <v>0</v>
      </c>
      <c r="AP46" s="46"/>
    </row>
    <row r="47" spans="1:42" ht="15.95" customHeight="1" x14ac:dyDescent="0.25">
      <c r="A47" s="54"/>
      <c r="B47" s="48" t="s">
        <v>36</v>
      </c>
      <c r="C47" s="41" t="s">
        <v>190</v>
      </c>
      <c r="D47" s="42"/>
      <c r="E47" s="41"/>
      <c r="F47" s="41"/>
      <c r="G47" s="19"/>
      <c r="H47" s="43"/>
      <c r="I47" s="41"/>
      <c r="J47" s="18"/>
      <c r="K47" s="18"/>
      <c r="L47" s="41"/>
      <c r="M47" s="18"/>
      <c r="N47" s="18"/>
      <c r="Q47" s="54"/>
      <c r="R47" s="54"/>
      <c r="S47" s="48">
        <v>27</v>
      </c>
      <c r="T47" s="47" t="s">
        <v>43</v>
      </c>
      <c r="U47" s="47"/>
      <c r="V47" s="47"/>
      <c r="W47" s="64"/>
      <c r="X47" s="47" t="s">
        <v>25</v>
      </c>
      <c r="Y47" s="93">
        <v>2</v>
      </c>
      <c r="Z47" s="93">
        <v>0</v>
      </c>
      <c r="AA47" s="93">
        <v>1</v>
      </c>
      <c r="AB47" s="58">
        <f t="shared" si="20"/>
        <v>1</v>
      </c>
      <c r="AC47" s="93">
        <v>0</v>
      </c>
      <c r="AD47" s="27"/>
      <c r="AE47" s="48">
        <v>15</v>
      </c>
      <c r="AF47" s="47" t="s">
        <v>98</v>
      </c>
      <c r="AG47" s="47"/>
      <c r="AH47" s="47"/>
      <c r="AI47" s="64"/>
      <c r="AJ47" s="47" t="s">
        <v>17</v>
      </c>
      <c r="AK47" s="93">
        <v>2</v>
      </c>
      <c r="AL47" s="93">
        <v>0</v>
      </c>
      <c r="AM47" s="93">
        <v>0</v>
      </c>
      <c r="AN47" s="58">
        <f t="shared" si="21"/>
        <v>0</v>
      </c>
      <c r="AO47" s="93">
        <v>0</v>
      </c>
      <c r="AP47" s="46"/>
    </row>
    <row r="48" spans="1:42" ht="15.95" customHeight="1" x14ac:dyDescent="0.25">
      <c r="A48" s="54"/>
      <c r="B48" s="9"/>
      <c r="C48" s="10"/>
      <c r="D48" s="10"/>
      <c r="E48" s="10"/>
      <c r="F48" s="10"/>
      <c r="G48" s="11"/>
      <c r="H48" s="12"/>
      <c r="I48" s="10"/>
      <c r="J48" s="10"/>
      <c r="K48" s="12"/>
      <c r="L48" s="12"/>
      <c r="M48" s="12"/>
      <c r="N48" s="12"/>
      <c r="O48" s="12"/>
      <c r="P48" s="12"/>
      <c r="Q48" s="54"/>
      <c r="R48" s="54"/>
      <c r="S48" s="48">
        <v>4</v>
      </c>
      <c r="T48" s="47" t="s">
        <v>59</v>
      </c>
      <c r="U48" s="47"/>
      <c r="V48" s="47"/>
      <c r="W48" s="64"/>
      <c r="X48" s="47" t="s">
        <v>25</v>
      </c>
      <c r="Y48" s="93">
        <v>2</v>
      </c>
      <c r="Z48" s="93">
        <v>0</v>
      </c>
      <c r="AA48" s="93">
        <v>0</v>
      </c>
      <c r="AB48" s="58">
        <f t="shared" si="20"/>
        <v>0</v>
      </c>
      <c r="AC48" s="93">
        <v>0</v>
      </c>
      <c r="AD48" s="27"/>
      <c r="AE48" s="48">
        <v>3</v>
      </c>
      <c r="AF48" s="47" t="s">
        <v>82</v>
      </c>
      <c r="AG48" s="47"/>
      <c r="AH48" s="47"/>
      <c r="AI48" s="64"/>
      <c r="AJ48" s="47" t="s">
        <v>17</v>
      </c>
      <c r="AK48" s="93">
        <v>2</v>
      </c>
      <c r="AL48" s="93">
        <v>0</v>
      </c>
      <c r="AM48" s="93">
        <v>0</v>
      </c>
      <c r="AN48" s="58">
        <f t="shared" si="21"/>
        <v>0</v>
      </c>
      <c r="AO48" s="93">
        <v>0</v>
      </c>
      <c r="AP48" s="46"/>
    </row>
    <row r="49" spans="1:42" ht="15.95" customHeight="1" x14ac:dyDescent="0.25">
      <c r="A49" s="54"/>
      <c r="B49" s="26"/>
      <c r="C49" s="26"/>
      <c r="D49" s="26"/>
      <c r="E49" s="47" t="s">
        <v>211</v>
      </c>
      <c r="F49" s="47"/>
      <c r="G49" s="49">
        <f>SUM(G14:G48)</f>
        <v>22</v>
      </c>
      <c r="H49" s="49"/>
      <c r="I49" s="36"/>
      <c r="J49" s="47" t="s">
        <v>101</v>
      </c>
      <c r="K49" s="36"/>
      <c r="L49" s="49">
        <v>2</v>
      </c>
      <c r="N49" s="47" t="s">
        <v>132</v>
      </c>
      <c r="O49" s="49">
        <v>4</v>
      </c>
      <c r="P49" s="26"/>
      <c r="Q49" s="54"/>
      <c r="R49" s="54"/>
      <c r="S49" s="48">
        <v>5</v>
      </c>
      <c r="T49" s="47" t="s">
        <v>63</v>
      </c>
      <c r="U49" s="47"/>
      <c r="V49" s="47"/>
      <c r="W49" s="64"/>
      <c r="X49" s="47" t="s">
        <v>25</v>
      </c>
      <c r="Y49" s="93">
        <v>2</v>
      </c>
      <c r="Z49" s="93">
        <v>0</v>
      </c>
      <c r="AA49" s="93">
        <v>0</v>
      </c>
      <c r="AB49" s="58">
        <f t="shared" si="20"/>
        <v>0</v>
      </c>
      <c r="AC49" s="93">
        <v>0</v>
      </c>
      <c r="AD49" s="27"/>
      <c r="AE49" s="48">
        <v>5</v>
      </c>
      <c r="AF49" s="47" t="s">
        <v>94</v>
      </c>
      <c r="AG49" s="47"/>
      <c r="AH49" s="47"/>
      <c r="AI49" s="64"/>
      <c r="AJ49" s="47" t="s">
        <v>17</v>
      </c>
      <c r="AK49" s="93">
        <v>2</v>
      </c>
      <c r="AL49" s="93">
        <v>0</v>
      </c>
      <c r="AM49" s="93">
        <v>0</v>
      </c>
      <c r="AN49" s="58">
        <f t="shared" si="21"/>
        <v>0</v>
      </c>
      <c r="AO49" s="93">
        <v>0</v>
      </c>
      <c r="AP49" s="46"/>
    </row>
    <row r="50" spans="1:42" ht="15.95" customHeight="1" thickBot="1" x14ac:dyDescent="0.3">
      <c r="A50" s="54"/>
      <c r="E50" s="47" t="s">
        <v>210</v>
      </c>
      <c r="F50" s="47"/>
      <c r="G50" s="49">
        <f>COUNTA(L15:L48)+COUNTIF(L15:L48,"*&amp;*")</f>
        <v>39</v>
      </c>
      <c r="Q50" s="54"/>
      <c r="R50" s="54"/>
      <c r="S50" s="33" t="s">
        <v>245</v>
      </c>
      <c r="T50" s="33"/>
      <c r="U50" s="33"/>
      <c r="V50" s="33"/>
      <c r="W50" s="33"/>
      <c r="X50" s="33"/>
      <c r="Y50" s="56">
        <f>SUM(Y39:Y49)</f>
        <v>20</v>
      </c>
      <c r="Z50" s="56">
        <f t="shared" ref="Z50:AC50" si="22">SUM(Z39:Z49)</f>
        <v>8</v>
      </c>
      <c r="AA50" s="56">
        <f t="shared" si="22"/>
        <v>15</v>
      </c>
      <c r="AB50" s="56">
        <f>+AA50+Z50</f>
        <v>23</v>
      </c>
      <c r="AC50" s="56">
        <f t="shared" si="22"/>
        <v>0</v>
      </c>
      <c r="AD50" s="27"/>
      <c r="AE50" s="33" t="s">
        <v>246</v>
      </c>
      <c r="AF50" s="33"/>
      <c r="AG50" s="33"/>
      <c r="AH50" s="33"/>
      <c r="AI50" s="33"/>
      <c r="AJ50" s="33"/>
      <c r="AK50" s="56">
        <f>SUM(AK39:AK49)</f>
        <v>20</v>
      </c>
      <c r="AL50" s="56">
        <f t="shared" ref="AL50:AM50" si="23">SUM(AL39:AL49)</f>
        <v>3</v>
      </c>
      <c r="AM50" s="56">
        <f t="shared" si="23"/>
        <v>6</v>
      </c>
      <c r="AN50" s="56">
        <f>+AM50+AL50</f>
        <v>9</v>
      </c>
      <c r="AO50" s="56">
        <f t="shared" ref="AO50" si="24">SUM(AO39:AO49)</f>
        <v>2</v>
      </c>
      <c r="AP50" s="46"/>
    </row>
    <row r="51" spans="1:42" ht="15.95" customHeight="1" x14ac:dyDescent="0.25">
      <c r="A51" s="54"/>
      <c r="Q51" s="54"/>
      <c r="R51" s="54"/>
      <c r="S51" s="35" t="s">
        <v>21</v>
      </c>
      <c r="T51" s="35"/>
      <c r="U51" s="35"/>
      <c r="V51" s="35"/>
      <c r="W51" s="35"/>
      <c r="X51" s="32" t="s">
        <v>88</v>
      </c>
      <c r="Y51" s="31">
        <v>0</v>
      </c>
      <c r="Z51" s="31">
        <v>0</v>
      </c>
      <c r="AA51" s="31">
        <v>0</v>
      </c>
      <c r="AB51" s="68">
        <f t="shared" ref="AB51:AB61" si="25">+Z51+AA51</f>
        <v>0</v>
      </c>
      <c r="AC51" s="31">
        <v>0</v>
      </c>
      <c r="AD51" s="27"/>
      <c r="AE51" s="35" t="s">
        <v>23</v>
      </c>
      <c r="AF51" s="35"/>
      <c r="AG51" s="35"/>
      <c r="AH51" s="35"/>
      <c r="AI51" s="35"/>
      <c r="AJ51" s="32" t="s">
        <v>70</v>
      </c>
      <c r="AK51" s="31">
        <v>0</v>
      </c>
      <c r="AL51" s="31">
        <v>0</v>
      </c>
      <c r="AM51" s="31">
        <v>0</v>
      </c>
      <c r="AN51" s="68">
        <f t="shared" ref="AN51" si="26">+AL51+AM51</f>
        <v>0</v>
      </c>
      <c r="AO51" s="31">
        <v>0</v>
      </c>
      <c r="AP51" s="46"/>
    </row>
    <row r="52" spans="1:42" ht="15.95" customHeight="1" x14ac:dyDescent="0.25">
      <c r="A52" s="54"/>
      <c r="B52" s="20" t="s">
        <v>156</v>
      </c>
      <c r="C52" s="20"/>
      <c r="N52" s="20"/>
      <c r="O52" s="20"/>
      <c r="Q52" s="54"/>
      <c r="R52" s="54"/>
      <c r="S52" s="48">
        <v>9</v>
      </c>
      <c r="T52" s="47" t="s">
        <v>135</v>
      </c>
      <c r="U52" s="47"/>
      <c r="V52" s="47"/>
      <c r="W52" s="64"/>
      <c r="X52" s="41" t="s">
        <v>21</v>
      </c>
      <c r="Y52" s="93">
        <v>2</v>
      </c>
      <c r="Z52" s="93">
        <v>1</v>
      </c>
      <c r="AA52" s="93">
        <v>0</v>
      </c>
      <c r="AB52" s="58">
        <f t="shared" si="25"/>
        <v>1</v>
      </c>
      <c r="AC52" s="93">
        <v>0</v>
      </c>
      <c r="AD52" s="27"/>
      <c r="AE52" s="48">
        <v>40</v>
      </c>
      <c r="AF52" s="47" t="s">
        <v>91</v>
      </c>
      <c r="AG52" s="47"/>
      <c r="AH52" s="47"/>
      <c r="AI52" s="64"/>
      <c r="AJ52" s="47" t="s">
        <v>23</v>
      </c>
      <c r="AK52" s="93">
        <v>2</v>
      </c>
      <c r="AL52" s="93">
        <v>2</v>
      </c>
      <c r="AM52" s="93">
        <v>0</v>
      </c>
      <c r="AN52" s="58">
        <f t="shared" ref="AN52:AN61" si="27">+AL52+AM52</f>
        <v>2</v>
      </c>
      <c r="AO52" s="93">
        <v>0</v>
      </c>
      <c r="AP52" s="46"/>
    </row>
    <row r="53" spans="1:42" ht="15.95" customHeight="1" x14ac:dyDescent="0.25">
      <c r="A53" s="54"/>
      <c r="B53" s="18"/>
      <c r="Q53" s="54"/>
      <c r="R53" s="54"/>
      <c r="S53" s="48">
        <v>22</v>
      </c>
      <c r="T53" s="47" t="s">
        <v>113</v>
      </c>
      <c r="U53" s="47"/>
      <c r="V53" s="47"/>
      <c r="W53" s="64"/>
      <c r="X53" s="41" t="s">
        <v>21</v>
      </c>
      <c r="Y53" s="93">
        <v>2</v>
      </c>
      <c r="Z53" s="93">
        <v>0</v>
      </c>
      <c r="AA53" s="93">
        <v>1</v>
      </c>
      <c r="AB53" s="58">
        <f t="shared" si="25"/>
        <v>1</v>
      </c>
      <c r="AC53" s="93">
        <v>0</v>
      </c>
      <c r="AD53" s="27"/>
      <c r="AE53" s="48">
        <v>15</v>
      </c>
      <c r="AF53" s="47" t="s">
        <v>84</v>
      </c>
      <c r="AG53" s="47"/>
      <c r="AH53" s="47"/>
      <c r="AI53" s="64"/>
      <c r="AJ53" s="47" t="s">
        <v>23</v>
      </c>
      <c r="AK53" s="93">
        <v>2</v>
      </c>
      <c r="AL53" s="93">
        <v>1</v>
      </c>
      <c r="AM53" s="93">
        <v>1</v>
      </c>
      <c r="AN53" s="58">
        <f t="shared" si="27"/>
        <v>2</v>
      </c>
      <c r="AO53" s="93">
        <v>0</v>
      </c>
      <c r="AP53" s="46"/>
    </row>
    <row r="54" spans="1:42" ht="15.95" customHeight="1" x14ac:dyDescent="0.25">
      <c r="A54" s="54"/>
      <c r="B54" s="18"/>
      <c r="C54" s="20" t="s">
        <v>105</v>
      </c>
      <c r="I54" s="20" t="s">
        <v>120</v>
      </c>
      <c r="N54" s="20" t="s">
        <v>121</v>
      </c>
      <c r="O54" s="18"/>
      <c r="Q54" s="54"/>
      <c r="R54" s="54"/>
      <c r="S54" s="48">
        <v>33</v>
      </c>
      <c r="T54" s="47" t="s">
        <v>80</v>
      </c>
      <c r="U54" s="47"/>
      <c r="V54" s="47"/>
      <c r="W54" s="64"/>
      <c r="X54" s="41" t="s">
        <v>21</v>
      </c>
      <c r="Y54" s="93">
        <v>2</v>
      </c>
      <c r="Z54" s="93">
        <v>0</v>
      </c>
      <c r="AA54" s="93">
        <v>1</v>
      </c>
      <c r="AB54" s="58">
        <f t="shared" si="25"/>
        <v>1</v>
      </c>
      <c r="AC54" s="93">
        <v>0</v>
      </c>
      <c r="AD54" s="27"/>
      <c r="AE54" s="48">
        <v>9</v>
      </c>
      <c r="AF54" s="47" t="s">
        <v>154</v>
      </c>
      <c r="AG54" s="47"/>
      <c r="AH54" s="47"/>
      <c r="AI54" s="64"/>
      <c r="AJ54" s="47" t="s">
        <v>23</v>
      </c>
      <c r="AK54" s="93">
        <v>2</v>
      </c>
      <c r="AL54" s="93">
        <v>0</v>
      </c>
      <c r="AM54" s="93">
        <v>2</v>
      </c>
      <c r="AN54" s="58">
        <f t="shared" si="27"/>
        <v>2</v>
      </c>
      <c r="AO54" s="93">
        <v>0</v>
      </c>
      <c r="AP54" s="46"/>
    </row>
    <row r="55" spans="1:42" ht="15.95" customHeight="1" x14ac:dyDescent="0.25">
      <c r="A55" s="54"/>
      <c r="C55" s="41" t="s">
        <v>190</v>
      </c>
      <c r="I55" s="41" t="s">
        <v>190</v>
      </c>
      <c r="N55" s="41" t="s">
        <v>229</v>
      </c>
      <c r="Q55" s="54"/>
      <c r="R55" s="54"/>
      <c r="S55" s="48">
        <v>4</v>
      </c>
      <c r="T55" s="47" t="s">
        <v>39</v>
      </c>
      <c r="U55" s="47"/>
      <c r="V55" s="47"/>
      <c r="W55" s="64"/>
      <c r="X55" s="41" t="s">
        <v>21</v>
      </c>
      <c r="Y55" s="93">
        <v>2</v>
      </c>
      <c r="Z55" s="93">
        <v>0</v>
      </c>
      <c r="AA55" s="93">
        <v>0</v>
      </c>
      <c r="AB55" s="58">
        <f t="shared" si="25"/>
        <v>0</v>
      </c>
      <c r="AC55" s="93">
        <v>0</v>
      </c>
      <c r="AD55" s="27"/>
      <c r="AE55" s="48">
        <v>20</v>
      </c>
      <c r="AF55" s="47" t="s">
        <v>112</v>
      </c>
      <c r="AG55" s="47"/>
      <c r="AH55" s="47"/>
      <c r="AI55" s="64"/>
      <c r="AJ55" s="47" t="s">
        <v>23</v>
      </c>
      <c r="AK55" s="93">
        <v>2</v>
      </c>
      <c r="AL55" s="93">
        <v>1</v>
      </c>
      <c r="AM55" s="93">
        <v>0</v>
      </c>
      <c r="AN55" s="58">
        <f t="shared" si="27"/>
        <v>1</v>
      </c>
      <c r="AO55" s="93">
        <v>0</v>
      </c>
      <c r="AP55" s="46"/>
    </row>
    <row r="56" spans="1:42" ht="15.95" customHeight="1" x14ac:dyDescent="0.25">
      <c r="A56" s="54"/>
      <c r="Q56" s="54"/>
      <c r="R56" s="54"/>
      <c r="S56" s="48">
        <v>11</v>
      </c>
      <c r="T56" s="47" t="s">
        <v>55</v>
      </c>
      <c r="U56" s="47"/>
      <c r="V56" s="47"/>
      <c r="W56" s="64"/>
      <c r="X56" s="41" t="s">
        <v>21</v>
      </c>
      <c r="Y56" s="93">
        <v>2</v>
      </c>
      <c r="Z56" s="93">
        <v>0</v>
      </c>
      <c r="AA56" s="93">
        <v>0</v>
      </c>
      <c r="AB56" s="58">
        <f t="shared" si="25"/>
        <v>0</v>
      </c>
      <c r="AC56" s="93">
        <v>2</v>
      </c>
      <c r="AD56" s="27"/>
      <c r="AE56" s="48">
        <v>10</v>
      </c>
      <c r="AF56" s="47" t="s">
        <v>162</v>
      </c>
      <c r="AG56" s="47"/>
      <c r="AH56" s="47"/>
      <c r="AI56" s="64"/>
      <c r="AJ56" s="47" t="s">
        <v>23</v>
      </c>
      <c r="AK56" s="93">
        <v>2</v>
      </c>
      <c r="AL56" s="93">
        <v>0</v>
      </c>
      <c r="AM56" s="93">
        <v>1</v>
      </c>
      <c r="AN56" s="58">
        <f t="shared" si="27"/>
        <v>1</v>
      </c>
      <c r="AO56" s="93">
        <v>0</v>
      </c>
      <c r="AP56" s="46"/>
    </row>
    <row r="57" spans="1:42" ht="15.95" customHeight="1" x14ac:dyDescent="0.25">
      <c r="A57" s="54"/>
      <c r="Q57" s="54"/>
      <c r="R57" s="54"/>
      <c r="S57" s="48">
        <v>25</v>
      </c>
      <c r="T57" s="47" t="s">
        <v>92</v>
      </c>
      <c r="U57" s="47"/>
      <c r="V57" s="47"/>
      <c r="W57" s="64"/>
      <c r="X57" s="41" t="s">
        <v>21</v>
      </c>
      <c r="Y57" s="93">
        <v>2</v>
      </c>
      <c r="Z57" s="93">
        <v>0</v>
      </c>
      <c r="AA57" s="93">
        <v>0</v>
      </c>
      <c r="AB57" s="58">
        <f t="shared" si="25"/>
        <v>0</v>
      </c>
      <c r="AC57" s="93">
        <v>0</v>
      </c>
      <c r="AD57" s="27"/>
      <c r="AE57" s="48">
        <v>8</v>
      </c>
      <c r="AF57" s="47" t="s">
        <v>83</v>
      </c>
      <c r="AG57" s="47"/>
      <c r="AH57" s="47"/>
      <c r="AI57" s="64"/>
      <c r="AJ57" s="47" t="s">
        <v>23</v>
      </c>
      <c r="AK57" s="93">
        <v>2</v>
      </c>
      <c r="AL57" s="93">
        <v>0</v>
      </c>
      <c r="AM57" s="93">
        <v>1</v>
      </c>
      <c r="AN57" s="58">
        <f t="shared" si="27"/>
        <v>1</v>
      </c>
      <c r="AO57" s="93">
        <v>0</v>
      </c>
      <c r="AP57" s="46"/>
    </row>
    <row r="58" spans="1:42" ht="15.95" customHeight="1" x14ac:dyDescent="0.25">
      <c r="A58" s="54"/>
      <c r="Q58" s="46"/>
      <c r="R58" s="46"/>
      <c r="S58" s="48">
        <v>7</v>
      </c>
      <c r="T58" s="47" t="s">
        <v>142</v>
      </c>
      <c r="U58" s="47"/>
      <c r="V58" s="47"/>
      <c r="W58" s="64"/>
      <c r="X58" s="65" t="s">
        <v>21</v>
      </c>
      <c r="Y58" s="93">
        <v>2</v>
      </c>
      <c r="Z58" s="93">
        <v>0</v>
      </c>
      <c r="AA58" s="93">
        <v>0</v>
      </c>
      <c r="AB58" s="58">
        <f t="shared" si="25"/>
        <v>0</v>
      </c>
      <c r="AC58" s="93">
        <v>0</v>
      </c>
      <c r="AD58" s="27"/>
      <c r="AE58" s="48">
        <v>72</v>
      </c>
      <c r="AF58" s="47" t="s">
        <v>78</v>
      </c>
      <c r="AG58" s="47"/>
      <c r="AH58" s="47"/>
      <c r="AI58" s="64"/>
      <c r="AJ58" s="47" t="s">
        <v>23</v>
      </c>
      <c r="AK58" s="93">
        <v>2</v>
      </c>
      <c r="AL58" s="93">
        <v>0</v>
      </c>
      <c r="AM58" s="93">
        <v>0</v>
      </c>
      <c r="AN58" s="58">
        <f t="shared" si="27"/>
        <v>0</v>
      </c>
      <c r="AO58" s="93">
        <v>0</v>
      </c>
      <c r="AP58" s="46"/>
    </row>
    <row r="59" spans="1:42" ht="15.95" customHeight="1" x14ac:dyDescent="0.25">
      <c r="A59" s="46"/>
      <c r="Q59" s="54"/>
      <c r="R59" s="54"/>
      <c r="S59" s="48">
        <v>2</v>
      </c>
      <c r="T59" s="47" t="s">
        <v>41</v>
      </c>
      <c r="U59" s="47"/>
      <c r="V59" s="47"/>
      <c r="W59" s="64"/>
      <c r="X59" s="41" t="s">
        <v>21</v>
      </c>
      <c r="Y59" s="93">
        <v>2</v>
      </c>
      <c r="Z59" s="93">
        <v>0</v>
      </c>
      <c r="AA59" s="93">
        <v>0</v>
      </c>
      <c r="AB59" s="58">
        <f t="shared" si="25"/>
        <v>0</v>
      </c>
      <c r="AC59" s="93">
        <v>0</v>
      </c>
      <c r="AD59" s="27"/>
      <c r="AE59" s="48">
        <v>55</v>
      </c>
      <c r="AF59" s="47" t="s">
        <v>79</v>
      </c>
      <c r="AG59" s="47"/>
      <c r="AH59" s="47"/>
      <c r="AI59" s="64"/>
      <c r="AJ59" s="47" t="s">
        <v>23</v>
      </c>
      <c r="AK59" s="93">
        <v>2</v>
      </c>
      <c r="AL59" s="93">
        <v>0</v>
      </c>
      <c r="AM59" s="93">
        <v>0</v>
      </c>
      <c r="AN59" s="58">
        <f t="shared" si="27"/>
        <v>0</v>
      </c>
      <c r="AO59" s="93">
        <v>0</v>
      </c>
      <c r="AP59" s="46"/>
    </row>
    <row r="60" spans="1:42" ht="15.95" customHeight="1" x14ac:dyDescent="0.25">
      <c r="A60" s="54"/>
      <c r="Q60" s="46"/>
      <c r="R60" s="46"/>
      <c r="S60" s="48">
        <v>24</v>
      </c>
      <c r="T60" s="47" t="s">
        <v>97</v>
      </c>
      <c r="U60" s="47"/>
      <c r="V60" s="47"/>
      <c r="W60" s="64"/>
      <c r="X60" s="41" t="s">
        <v>21</v>
      </c>
      <c r="Y60" s="93">
        <v>2</v>
      </c>
      <c r="Z60" s="93">
        <v>0</v>
      </c>
      <c r="AA60" s="93">
        <v>0</v>
      </c>
      <c r="AB60" s="58">
        <f t="shared" si="25"/>
        <v>0</v>
      </c>
      <c r="AC60" s="93">
        <v>0</v>
      </c>
      <c r="AD60" s="27"/>
      <c r="AE60" s="48">
        <v>7</v>
      </c>
      <c r="AF60" s="47" t="s">
        <v>61</v>
      </c>
      <c r="AG60" s="47"/>
      <c r="AH60" s="47"/>
      <c r="AI60" s="64"/>
      <c r="AJ60" s="47" t="s">
        <v>23</v>
      </c>
      <c r="AK60" s="93">
        <v>2</v>
      </c>
      <c r="AL60" s="93">
        <v>0</v>
      </c>
      <c r="AM60" s="93">
        <v>0</v>
      </c>
      <c r="AN60" s="58">
        <f t="shared" si="27"/>
        <v>0</v>
      </c>
      <c r="AO60" s="93">
        <v>2</v>
      </c>
      <c r="AP60" s="46"/>
    </row>
    <row r="61" spans="1:42" ht="15.95" customHeight="1" x14ac:dyDescent="0.25">
      <c r="A61" s="46"/>
      <c r="Q61" s="54"/>
      <c r="R61" s="54"/>
      <c r="S61" s="48">
        <v>44</v>
      </c>
      <c r="T61" s="47" t="s">
        <v>148</v>
      </c>
      <c r="U61" s="47"/>
      <c r="V61" s="47"/>
      <c r="W61" s="64"/>
      <c r="X61" s="41" t="s">
        <v>21</v>
      </c>
      <c r="Y61" s="93">
        <v>2</v>
      </c>
      <c r="Z61" s="93">
        <v>0</v>
      </c>
      <c r="AA61" s="93">
        <v>0</v>
      </c>
      <c r="AB61" s="58">
        <f t="shared" si="25"/>
        <v>0</v>
      </c>
      <c r="AC61" s="93">
        <v>0</v>
      </c>
      <c r="AD61" s="27"/>
      <c r="AE61" s="48">
        <v>28</v>
      </c>
      <c r="AF61" s="47" t="s">
        <v>44</v>
      </c>
      <c r="AG61" s="47"/>
      <c r="AH61" s="47"/>
      <c r="AI61" s="64"/>
      <c r="AJ61" s="47" t="s">
        <v>23</v>
      </c>
      <c r="AK61" s="93">
        <v>2</v>
      </c>
      <c r="AL61" s="93">
        <v>0</v>
      </c>
      <c r="AM61" s="93">
        <v>0</v>
      </c>
      <c r="AN61" s="58">
        <f t="shared" si="27"/>
        <v>0</v>
      </c>
      <c r="AO61" s="93">
        <v>0</v>
      </c>
      <c r="AP61" s="46"/>
    </row>
    <row r="62" spans="1:42" ht="15.95" customHeight="1" thickBot="1" x14ac:dyDescent="0.3">
      <c r="A62" s="54"/>
      <c r="Q62" s="46"/>
      <c r="R62" s="46"/>
      <c r="S62" s="33" t="s">
        <v>103</v>
      </c>
      <c r="T62" s="33"/>
      <c r="U62" s="33"/>
      <c r="V62" s="33"/>
      <c r="W62" s="33"/>
      <c r="X62" s="33"/>
      <c r="Y62" s="56">
        <f>SUM(Y51:Y61)</f>
        <v>20</v>
      </c>
      <c r="Z62" s="56">
        <f t="shared" ref="Z62:AC62" si="28">SUM(Z51:Z61)</f>
        <v>1</v>
      </c>
      <c r="AA62" s="56">
        <f>SUM(AA51:AA61)</f>
        <v>2</v>
      </c>
      <c r="AB62" s="56">
        <f>+AA62+Z62</f>
        <v>3</v>
      </c>
      <c r="AC62" s="56">
        <f t="shared" si="28"/>
        <v>2</v>
      </c>
      <c r="AD62" s="27"/>
      <c r="AE62" s="33" t="s">
        <v>85</v>
      </c>
      <c r="AF62" s="33"/>
      <c r="AG62" s="33"/>
      <c r="AH62" s="33"/>
      <c r="AI62" s="33"/>
      <c r="AJ62" s="33"/>
      <c r="AK62" s="56">
        <f>SUM(AK51:AK61)</f>
        <v>20</v>
      </c>
      <c r="AL62" s="56">
        <f t="shared" ref="AL62:AO62" si="29">SUM(AL51:AL61)</f>
        <v>4</v>
      </c>
      <c r="AM62" s="56">
        <f t="shared" si="29"/>
        <v>5</v>
      </c>
      <c r="AN62" s="56">
        <f>+AM62+AL62</f>
        <v>9</v>
      </c>
      <c r="AO62" s="56">
        <f t="shared" si="29"/>
        <v>2</v>
      </c>
      <c r="AP62" s="46"/>
    </row>
    <row r="63" spans="1:42" ht="15.95" customHeight="1" thickBot="1" x14ac:dyDescent="0.3">
      <c r="A63" s="46"/>
      <c r="Q63" s="46"/>
      <c r="R63" s="46"/>
      <c r="S63" s="27"/>
      <c r="T63" s="27"/>
      <c r="U63" s="27"/>
      <c r="V63" s="27"/>
      <c r="W63" s="27"/>
      <c r="X63" s="27"/>
      <c r="Y63" s="53">
        <f>Y26+Y38+Y50+Y62</f>
        <v>80</v>
      </c>
      <c r="Z63" s="53">
        <f>Z26+Z38+Z50+Z62</f>
        <v>18</v>
      </c>
      <c r="AA63" s="53">
        <f>AA26+AA38+AA50+AA62</f>
        <v>30</v>
      </c>
      <c r="AB63" s="53">
        <f>AB26+AB38+AB50+AB62</f>
        <v>48</v>
      </c>
      <c r="AC63" s="53">
        <f>AC26+AC38+AC50+AC62</f>
        <v>2</v>
      </c>
      <c r="AD63" s="27"/>
      <c r="AE63" s="27"/>
      <c r="AF63" s="27"/>
      <c r="AG63" s="27"/>
      <c r="AH63" s="27"/>
      <c r="AI63" s="52"/>
      <c r="AJ63" s="27"/>
      <c r="AK63" s="53">
        <f>AK26+AK38+AK50+AK62</f>
        <v>80</v>
      </c>
      <c r="AL63" s="53">
        <f>AL26+AL38+AL50+AL62</f>
        <v>20</v>
      </c>
      <c r="AM63" s="53">
        <f>AM26+AM38+AM50+AM62</f>
        <v>33</v>
      </c>
      <c r="AN63" s="53">
        <f>AN26+AN38+AN50+AN62</f>
        <v>53</v>
      </c>
      <c r="AO63" s="53">
        <f>AO26+AO38+AO50+AO62</f>
        <v>8</v>
      </c>
      <c r="AP63" s="46"/>
    </row>
    <row r="64" spans="1:42" ht="15.95" customHeight="1" thickTop="1" x14ac:dyDescent="0.25">
      <c r="A64" s="46"/>
      <c r="Q64" s="46"/>
      <c r="R64" s="4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38" t="s">
        <v>122</v>
      </c>
      <c r="AF64" s="37"/>
      <c r="AG64" s="37"/>
      <c r="AH64" s="37"/>
      <c r="AI64" s="38"/>
      <c r="AJ64" s="26"/>
      <c r="AK64" s="87">
        <f>Y63+AK63</f>
        <v>160</v>
      </c>
      <c r="AL64" s="48">
        <f>Z63+AL63</f>
        <v>38</v>
      </c>
      <c r="AM64" s="48">
        <f>AA63+AM63</f>
        <v>63</v>
      </c>
      <c r="AN64" s="87">
        <f>AB63+AN63</f>
        <v>101</v>
      </c>
      <c r="AO64" s="48">
        <f>AC63+AO63</f>
        <v>10</v>
      </c>
      <c r="AP64" s="46"/>
    </row>
    <row r="65" spans="1:42" ht="15.95" customHeight="1" x14ac:dyDescent="0.25">
      <c r="A65" s="46"/>
      <c r="B65" s="18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18"/>
      <c r="Q65" s="45"/>
      <c r="R65" s="45"/>
      <c r="AP65" s="13"/>
    </row>
    <row r="66" spans="1:42" ht="15.95" customHeight="1" x14ac:dyDescent="0.25">
      <c r="A66" s="45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Q66" s="45"/>
      <c r="R66" s="45"/>
      <c r="U66" s="69" t="str">
        <f>"Week "&amp;TEXT(C2+1,"##")</f>
        <v>Week 3</v>
      </c>
      <c r="V66" s="69"/>
      <c r="W66" s="69"/>
      <c r="X66" s="70">
        <f>7+E14</f>
        <v>44102</v>
      </c>
      <c r="Y66" s="70"/>
      <c r="Z66" s="18"/>
      <c r="AA66" s="80"/>
      <c r="AB66" s="81"/>
      <c r="AC66" s="61"/>
      <c r="AD66" s="61"/>
      <c r="AE66" s="18"/>
      <c r="AF66" s="18"/>
      <c r="AG66" s="69" t="str">
        <f>"Week "&amp;TEXT(C2+2,"##")</f>
        <v>Week 4</v>
      </c>
      <c r="AH66" s="69"/>
      <c r="AI66" s="69"/>
      <c r="AJ66" s="71">
        <f>+X66+7</f>
        <v>44109</v>
      </c>
      <c r="AK66" s="69"/>
      <c r="AL66" s="92"/>
      <c r="AM66" s="18"/>
      <c r="AN66" s="18"/>
      <c r="AO66" s="61"/>
      <c r="AP66" s="13"/>
    </row>
    <row r="67" spans="1:42" ht="15.95" customHeight="1" thickBot="1" x14ac:dyDescent="0.3">
      <c r="A67" s="45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Q67" s="45"/>
      <c r="R67" s="45"/>
      <c r="U67" s="445" t="s">
        <v>106</v>
      </c>
      <c r="V67" s="445"/>
      <c r="W67" s="96"/>
      <c r="X67" s="96" t="s">
        <v>107</v>
      </c>
      <c r="Y67" s="96"/>
      <c r="Z67" s="96" t="s">
        <v>108</v>
      </c>
      <c r="AA67" s="96"/>
      <c r="AB67" s="47"/>
      <c r="AC67" s="36"/>
      <c r="AD67" s="36"/>
      <c r="AG67" s="445" t="s">
        <v>106</v>
      </c>
      <c r="AH67" s="445"/>
      <c r="AI67" s="96"/>
      <c r="AJ67" s="96" t="s">
        <v>107</v>
      </c>
      <c r="AK67" s="96"/>
      <c r="AL67" s="96" t="s">
        <v>108</v>
      </c>
      <c r="AM67" s="96"/>
      <c r="AN67" s="47"/>
      <c r="AO67" s="36"/>
      <c r="AP67" s="13"/>
    </row>
    <row r="68" spans="1:42" ht="15.95" customHeight="1" x14ac:dyDescent="0.25">
      <c r="A68" s="4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Q68" s="45"/>
      <c r="R68" s="45"/>
      <c r="U68" s="443">
        <v>0.38541666666666669</v>
      </c>
      <c r="V68" s="443"/>
      <c r="W68" s="95"/>
      <c r="X68" s="49" t="s">
        <v>109</v>
      </c>
      <c r="Y68" s="442" t="s">
        <v>216</v>
      </c>
      <c r="Z68" s="442"/>
      <c r="AA68" s="442"/>
      <c r="AB68" s="39"/>
      <c r="AD68" s="36"/>
      <c r="AG68" s="443">
        <v>0.38541666666666669</v>
      </c>
      <c r="AH68" s="443"/>
      <c r="AI68" s="95"/>
      <c r="AJ68" s="49" t="s">
        <v>109</v>
      </c>
      <c r="AK68" s="442" t="s">
        <v>220</v>
      </c>
      <c r="AL68" s="442"/>
      <c r="AM68" s="442"/>
      <c r="AN68" s="39"/>
      <c r="AP68" s="13"/>
    </row>
    <row r="69" spans="1:42" ht="15.95" customHeight="1" x14ac:dyDescent="0.25">
      <c r="A69" s="45"/>
      <c r="Q69" s="45"/>
      <c r="R69" s="45"/>
      <c r="U69" s="443">
        <v>0.38541666666666669</v>
      </c>
      <c r="V69" s="443"/>
      <c r="W69" s="95"/>
      <c r="X69" s="49" t="s">
        <v>110</v>
      </c>
      <c r="Y69" s="442" t="s">
        <v>217</v>
      </c>
      <c r="Z69" s="442"/>
      <c r="AA69" s="442"/>
      <c r="AB69" s="39"/>
      <c r="AD69" s="36"/>
      <c r="AG69" s="443">
        <v>0.38541666666666669</v>
      </c>
      <c r="AH69" s="443"/>
      <c r="AI69" s="95"/>
      <c r="AJ69" s="49" t="s">
        <v>110</v>
      </c>
      <c r="AK69" s="442" t="s">
        <v>221</v>
      </c>
      <c r="AL69" s="442"/>
      <c r="AM69" s="442"/>
      <c r="AN69" s="39"/>
      <c r="AP69" s="13"/>
    </row>
    <row r="70" spans="1:42" ht="15.95" customHeight="1" x14ac:dyDescent="0.25">
      <c r="A70" s="45"/>
      <c r="B70" s="18"/>
      <c r="C70" s="18"/>
      <c r="I70" s="41"/>
      <c r="N70" s="18"/>
      <c r="O70" s="18"/>
      <c r="P70" s="18"/>
      <c r="Q70" s="45"/>
      <c r="R70" s="45"/>
      <c r="U70" s="443">
        <v>0.42708333333333331</v>
      </c>
      <c r="V70" s="443"/>
      <c r="W70" s="95"/>
      <c r="X70" s="49" t="s">
        <v>109</v>
      </c>
      <c r="Y70" s="442" t="s">
        <v>218</v>
      </c>
      <c r="Z70" s="442"/>
      <c r="AA70" s="442"/>
      <c r="AB70" s="39"/>
      <c r="AD70" s="36"/>
      <c r="AG70" s="443">
        <v>0.42708333333333331</v>
      </c>
      <c r="AH70" s="443"/>
      <c r="AI70" s="95"/>
      <c r="AJ70" s="49" t="s">
        <v>109</v>
      </c>
      <c r="AK70" s="442" t="s">
        <v>222</v>
      </c>
      <c r="AL70" s="442"/>
      <c r="AM70" s="442"/>
      <c r="AN70" s="39"/>
      <c r="AP70" s="13"/>
    </row>
    <row r="71" spans="1:42" ht="15.95" customHeight="1" x14ac:dyDescent="0.25">
      <c r="A71" s="45"/>
      <c r="B71" s="18"/>
      <c r="C71" s="18"/>
      <c r="N71" s="41"/>
      <c r="O71" s="18"/>
      <c r="P71" s="18"/>
      <c r="Q71" s="45"/>
      <c r="R71" s="45"/>
      <c r="U71" s="443">
        <v>0.42708333333333331</v>
      </c>
      <c r="V71" s="443"/>
      <c r="W71" s="95"/>
      <c r="X71" s="49" t="s">
        <v>110</v>
      </c>
      <c r="Y71" s="442" t="s">
        <v>219</v>
      </c>
      <c r="Z71" s="442"/>
      <c r="AA71" s="442"/>
      <c r="AB71" s="26"/>
      <c r="AC71" s="26"/>
      <c r="AD71" s="26"/>
      <c r="AG71" s="443">
        <v>0.42708333333333331</v>
      </c>
      <c r="AH71" s="443"/>
      <c r="AI71" s="95"/>
      <c r="AJ71" s="49" t="s">
        <v>110</v>
      </c>
      <c r="AK71" s="442" t="s">
        <v>223</v>
      </c>
      <c r="AL71" s="442"/>
      <c r="AM71" s="442"/>
      <c r="AN71" s="26"/>
      <c r="AO71" s="26"/>
      <c r="AP71" s="13"/>
    </row>
    <row r="72" spans="1:42" ht="15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13"/>
    </row>
    <row r="73" spans="1:42" ht="15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13"/>
    </row>
    <row r="74" spans="1:42" ht="20.25" x14ac:dyDescent="0.3">
      <c r="A74" s="45"/>
      <c r="B74" s="431" t="s">
        <v>0</v>
      </c>
      <c r="C74" s="431"/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5"/>
      <c r="R74" s="45"/>
      <c r="S74" s="431" t="s">
        <v>168</v>
      </c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431"/>
      <c r="AE74" s="431"/>
      <c r="AF74" s="431"/>
      <c r="AG74" s="431"/>
      <c r="AH74" s="431"/>
      <c r="AI74" s="431"/>
      <c r="AJ74" s="431"/>
      <c r="AK74" s="431"/>
      <c r="AL74" s="431"/>
      <c r="AM74" s="431"/>
      <c r="AN74" s="431"/>
      <c r="AO74" s="431"/>
      <c r="AP74" s="45"/>
    </row>
    <row r="75" spans="1:42" ht="18.600000000000001" customHeight="1" x14ac:dyDescent="0.3">
      <c r="A75" s="46"/>
      <c r="B75" s="60" t="s">
        <v>146</v>
      </c>
      <c r="C75" s="60">
        <f>+C2</f>
        <v>2</v>
      </c>
      <c r="D75" s="59"/>
      <c r="E75" s="59"/>
      <c r="F75" s="59"/>
      <c r="G75" s="431" t="s">
        <v>209</v>
      </c>
      <c r="H75" s="431"/>
      <c r="I75" s="431"/>
      <c r="J75" s="431"/>
      <c r="K75" s="431"/>
      <c r="L75" s="431"/>
      <c r="M75" s="431"/>
      <c r="N75" s="59"/>
      <c r="O75" s="59"/>
      <c r="P75" s="59"/>
      <c r="Q75" s="46"/>
      <c r="R75" s="46"/>
      <c r="S75" s="72"/>
      <c r="T75" s="73"/>
      <c r="U75" s="73"/>
      <c r="V75" s="73"/>
      <c r="W75" s="73"/>
      <c r="X75" s="73"/>
      <c r="Y75" s="73"/>
      <c r="Z75" s="74"/>
      <c r="AA75" s="74"/>
      <c r="AB75" s="74"/>
      <c r="AC75" s="74"/>
      <c r="AD75" s="75"/>
      <c r="AE75" s="74"/>
      <c r="AF75" s="74"/>
      <c r="AG75" s="74"/>
      <c r="AH75" s="74"/>
      <c r="AI75" s="74"/>
      <c r="AJ75" s="74"/>
      <c r="AK75" s="76"/>
      <c r="AL75" s="42"/>
      <c r="AM75" s="42"/>
      <c r="AN75" s="43"/>
      <c r="AO75" s="43"/>
      <c r="AP75" s="46"/>
    </row>
    <row r="76" spans="1:42" ht="18.75" thickBot="1" x14ac:dyDescent="0.3">
      <c r="A76" s="46"/>
      <c r="B76" s="18"/>
      <c r="C76" s="18"/>
      <c r="N76" s="18"/>
      <c r="O76" s="18"/>
      <c r="P76" s="18"/>
      <c r="Q76" s="45"/>
      <c r="R76" s="45"/>
      <c r="S76" s="14" t="s">
        <v>141</v>
      </c>
      <c r="T76" s="14"/>
      <c r="U76" s="14"/>
      <c r="V76" s="16"/>
      <c r="W76" s="16"/>
      <c r="X76" s="16"/>
      <c r="Y76" s="16" t="s">
        <v>4</v>
      </c>
      <c r="Z76" s="16" t="s">
        <v>30</v>
      </c>
      <c r="AA76" s="16" t="s">
        <v>31</v>
      </c>
      <c r="AB76" s="16" t="s">
        <v>32</v>
      </c>
      <c r="AC76" s="16" t="s">
        <v>3</v>
      </c>
      <c r="AD76" s="43"/>
      <c r="AE76" s="14" t="s">
        <v>141</v>
      </c>
      <c r="AF76" s="14"/>
      <c r="AG76" s="14"/>
      <c r="AH76" s="16"/>
      <c r="AI76" s="16"/>
      <c r="AJ76" s="16"/>
      <c r="AK76" s="16" t="s">
        <v>4</v>
      </c>
      <c r="AL76" s="16" t="s">
        <v>30</v>
      </c>
      <c r="AM76" s="16" t="s">
        <v>31</v>
      </c>
      <c r="AN76" s="16" t="s">
        <v>32</v>
      </c>
      <c r="AO76" s="16" t="s">
        <v>3</v>
      </c>
      <c r="AP76" s="45"/>
    </row>
    <row r="77" spans="1:42" ht="15.75" customHeight="1" x14ac:dyDescent="0.25">
      <c r="A77" s="46"/>
      <c r="B77" s="18"/>
      <c r="C77" s="18"/>
      <c r="N77" s="18"/>
      <c r="O77" s="18"/>
      <c r="P77" s="18"/>
      <c r="Q77" s="45"/>
      <c r="R77" s="45"/>
      <c r="S77" s="66">
        <v>6.5</v>
      </c>
      <c r="T77" s="41" t="s">
        <v>242</v>
      </c>
      <c r="U77" s="18"/>
      <c r="V77" s="18"/>
      <c r="W77" s="18"/>
      <c r="X77" s="18"/>
      <c r="Y77" s="43">
        <v>1</v>
      </c>
      <c r="Z77" s="43">
        <v>0</v>
      </c>
      <c r="AA77" s="43">
        <v>0</v>
      </c>
      <c r="AB77" s="43">
        <f>+Z77+AA77</f>
        <v>0</v>
      </c>
      <c r="AC77" s="43">
        <v>0</v>
      </c>
      <c r="AP77" s="45"/>
    </row>
    <row r="78" spans="1:42" ht="15.75" customHeight="1" thickBot="1" x14ac:dyDescent="0.3">
      <c r="A78" s="46"/>
      <c r="B78" s="18"/>
      <c r="C78" s="18"/>
      <c r="D78" s="14" t="s">
        <v>123</v>
      </c>
      <c r="E78" s="14"/>
      <c r="F78" s="14"/>
      <c r="G78" s="16" t="s">
        <v>2</v>
      </c>
      <c r="H78" s="16"/>
      <c r="I78" s="16" t="s">
        <v>4</v>
      </c>
      <c r="J78" s="16" t="s">
        <v>30</v>
      </c>
      <c r="K78" s="16" t="s">
        <v>31</v>
      </c>
      <c r="L78" s="16" t="s">
        <v>32</v>
      </c>
      <c r="M78" s="16" t="s">
        <v>3</v>
      </c>
      <c r="N78" s="18"/>
      <c r="O78" s="18"/>
      <c r="P78" s="18"/>
      <c r="Q78" s="46"/>
      <c r="R78" s="46"/>
      <c r="S78" s="66">
        <v>9</v>
      </c>
      <c r="T78" s="41" t="s">
        <v>189</v>
      </c>
      <c r="U78" s="18"/>
      <c r="V78" s="18"/>
      <c r="W78" s="18"/>
      <c r="X78" s="18"/>
      <c r="Y78" s="43">
        <v>2</v>
      </c>
      <c r="Z78" s="43">
        <v>2</v>
      </c>
      <c r="AA78" s="43">
        <v>0</v>
      </c>
      <c r="AB78" s="43">
        <f>+Z78+AA78</f>
        <v>2</v>
      </c>
      <c r="AC78" s="43">
        <v>0</v>
      </c>
      <c r="AP78" s="46"/>
    </row>
    <row r="79" spans="1:42" ht="15.75" customHeight="1" x14ac:dyDescent="0.25">
      <c r="A79" s="46"/>
      <c r="B79" s="18"/>
      <c r="C79" s="18"/>
      <c r="D79" s="47" t="s">
        <v>166</v>
      </c>
      <c r="E79" s="47"/>
      <c r="F79" s="47"/>
      <c r="G79" s="47" t="s">
        <v>25</v>
      </c>
      <c r="I79" s="48">
        <v>2</v>
      </c>
      <c r="J79" s="48">
        <v>4</v>
      </c>
      <c r="K79" s="48">
        <v>2</v>
      </c>
      <c r="L79" s="43">
        <v>6</v>
      </c>
      <c r="M79" s="48">
        <v>0</v>
      </c>
      <c r="N79" s="18"/>
      <c r="O79" s="18"/>
      <c r="P79" s="18"/>
      <c r="Q79" s="46"/>
      <c r="R79" s="46"/>
      <c r="S79" s="66">
        <v>9</v>
      </c>
      <c r="T79" s="41" t="s">
        <v>207</v>
      </c>
      <c r="U79" s="18"/>
      <c r="V79" s="18"/>
      <c r="W79" s="18"/>
      <c r="X79" s="18"/>
      <c r="Y79" s="43">
        <v>2</v>
      </c>
      <c r="Z79" s="43">
        <v>1</v>
      </c>
      <c r="AA79" s="43">
        <v>0</v>
      </c>
      <c r="AB79" s="43">
        <f>+Z79+AA79</f>
        <v>1</v>
      </c>
      <c r="AC79" s="43">
        <v>0</v>
      </c>
      <c r="AE79" s="82"/>
      <c r="AF79" s="83" t="s">
        <v>164</v>
      </c>
      <c r="AG79" s="22"/>
      <c r="AH79" s="22"/>
      <c r="AI79" s="22"/>
      <c r="AJ79" s="22"/>
      <c r="AK79" s="68">
        <f>SUM(AK77:AK78)</f>
        <v>0</v>
      </c>
      <c r="AL79" s="68">
        <f t="shared" ref="AL79:AO79" si="30">SUM(AL77:AL78)</f>
        <v>0</v>
      </c>
      <c r="AM79" s="68">
        <f t="shared" si="30"/>
        <v>0</v>
      </c>
      <c r="AN79" s="68">
        <f t="shared" si="30"/>
        <v>0</v>
      </c>
      <c r="AO79" s="68">
        <f t="shared" si="30"/>
        <v>0</v>
      </c>
      <c r="AP79" s="46"/>
    </row>
    <row r="80" spans="1:42" ht="15.75" customHeight="1" x14ac:dyDescent="0.25">
      <c r="A80" s="46"/>
      <c r="B80" s="18"/>
      <c r="C80" s="18"/>
      <c r="D80" s="47" t="s">
        <v>37</v>
      </c>
      <c r="E80" s="47"/>
      <c r="F80" s="47"/>
      <c r="G80" s="47" t="s">
        <v>179</v>
      </c>
      <c r="I80" s="48">
        <v>2</v>
      </c>
      <c r="J80" s="48">
        <v>2</v>
      </c>
      <c r="K80" s="48">
        <v>3</v>
      </c>
      <c r="L80" s="43">
        <v>5</v>
      </c>
      <c r="M80" s="48">
        <v>0</v>
      </c>
      <c r="N80" s="18"/>
      <c r="O80" s="18"/>
      <c r="P80" s="18"/>
      <c r="Q80" s="46"/>
      <c r="R80" s="46"/>
      <c r="S80" s="66">
        <v>6</v>
      </c>
      <c r="T80" s="41" t="s">
        <v>163</v>
      </c>
      <c r="U80" s="18"/>
      <c r="V80" s="18"/>
      <c r="W80" s="18"/>
      <c r="X80" s="18"/>
      <c r="Y80" s="43">
        <v>2</v>
      </c>
      <c r="Z80" s="43">
        <v>0</v>
      </c>
      <c r="AA80" s="43">
        <v>1</v>
      </c>
      <c r="AB80" s="43">
        <f t="shared" ref="AB80:AB81" si="31">+Z80+AA80</f>
        <v>1</v>
      </c>
      <c r="AC80" s="43">
        <v>0</v>
      </c>
      <c r="AE80" s="66"/>
      <c r="AF80" s="41"/>
      <c r="AG80" s="18"/>
      <c r="AH80" s="18"/>
      <c r="AI80" s="18"/>
      <c r="AJ80" s="18"/>
      <c r="AK80" s="43"/>
      <c r="AL80" s="43"/>
      <c r="AM80" s="43"/>
      <c r="AN80" s="43"/>
      <c r="AO80" s="43"/>
      <c r="AP80" s="46"/>
    </row>
    <row r="81" spans="1:42" ht="15.75" customHeight="1" thickBot="1" x14ac:dyDescent="0.3">
      <c r="A81" s="46"/>
      <c r="B81" s="18"/>
      <c r="C81" s="18"/>
      <c r="D81" s="47" t="s">
        <v>134</v>
      </c>
      <c r="E81" s="47"/>
      <c r="F81" s="47"/>
      <c r="G81" s="47" t="s">
        <v>179</v>
      </c>
      <c r="I81" s="48">
        <v>2</v>
      </c>
      <c r="J81" s="48">
        <v>2</v>
      </c>
      <c r="K81" s="48">
        <v>3</v>
      </c>
      <c r="L81" s="43">
        <v>5</v>
      </c>
      <c r="M81" s="48">
        <v>0</v>
      </c>
      <c r="N81" s="18"/>
      <c r="O81" s="18"/>
      <c r="P81" s="18"/>
      <c r="Q81" s="46"/>
      <c r="R81" s="46"/>
      <c r="S81" s="66">
        <v>6.5</v>
      </c>
      <c r="T81" s="41" t="s">
        <v>171</v>
      </c>
      <c r="Y81" s="43">
        <v>1</v>
      </c>
      <c r="Z81" s="43">
        <v>1</v>
      </c>
      <c r="AA81" s="43">
        <v>0</v>
      </c>
      <c r="AB81" s="43">
        <f t="shared" si="31"/>
        <v>1</v>
      </c>
      <c r="AC81" s="43">
        <v>0</v>
      </c>
      <c r="AL81" s="43"/>
      <c r="AM81" s="43"/>
      <c r="AN81" s="43"/>
      <c r="AO81" s="43"/>
      <c r="AP81" s="46"/>
    </row>
    <row r="82" spans="1:42" ht="15.75" customHeight="1" x14ac:dyDescent="0.25">
      <c r="A82" s="46"/>
      <c r="B82" s="18"/>
      <c r="C82" s="18"/>
      <c r="D82" s="47" t="s">
        <v>161</v>
      </c>
      <c r="E82" s="47"/>
      <c r="F82" s="47"/>
      <c r="G82" s="47" t="s">
        <v>177</v>
      </c>
      <c r="I82" s="48">
        <v>2</v>
      </c>
      <c r="J82" s="48">
        <v>0</v>
      </c>
      <c r="K82" s="48">
        <v>5</v>
      </c>
      <c r="L82" s="43">
        <v>5</v>
      </c>
      <c r="M82" s="48">
        <v>0</v>
      </c>
      <c r="N82" s="18"/>
      <c r="O82" s="18"/>
      <c r="P82" s="18"/>
      <c r="Q82" s="46"/>
      <c r="R82" s="46"/>
      <c r="S82" s="82"/>
      <c r="T82" s="83" t="s">
        <v>164</v>
      </c>
      <c r="U82" s="22"/>
      <c r="V82" s="22"/>
      <c r="W82" s="22"/>
      <c r="X82" s="22"/>
      <c r="Y82" s="68">
        <f>SUM(Y77:Y81)</f>
        <v>8</v>
      </c>
      <c r="Z82" s="68">
        <f>SUM(Z77:Z81)</f>
        <v>4</v>
      </c>
      <c r="AA82" s="68">
        <f t="shared" ref="AA82:AC82" si="32">SUM(AA77:AA81)</f>
        <v>1</v>
      </c>
      <c r="AB82" s="68">
        <f t="shared" si="32"/>
        <v>5</v>
      </c>
      <c r="AC82" s="68">
        <f t="shared" si="32"/>
        <v>0</v>
      </c>
      <c r="AL82" s="43"/>
      <c r="AM82" s="43"/>
      <c r="AN82" s="43"/>
      <c r="AO82" s="43"/>
      <c r="AP82" s="46"/>
    </row>
    <row r="83" spans="1:42" ht="15.75" customHeight="1" x14ac:dyDescent="0.25">
      <c r="A83" s="46"/>
      <c r="C83" s="18"/>
      <c r="D83" s="47" t="s">
        <v>165</v>
      </c>
      <c r="E83" s="47"/>
      <c r="F83" s="47"/>
      <c r="G83" s="47" t="s">
        <v>15</v>
      </c>
      <c r="I83" s="48">
        <v>2</v>
      </c>
      <c r="J83" s="48">
        <v>2</v>
      </c>
      <c r="K83" s="48">
        <v>2</v>
      </c>
      <c r="L83" s="43">
        <v>4</v>
      </c>
      <c r="M83" s="48">
        <v>0</v>
      </c>
      <c r="Q83" s="46"/>
      <c r="R83" s="46"/>
      <c r="T83" s="76" t="s">
        <v>159</v>
      </c>
      <c r="Y83" s="58">
        <f>+Y82+AK79</f>
        <v>8</v>
      </c>
      <c r="Z83" s="58">
        <f>+Z82+AL79</f>
        <v>4</v>
      </c>
      <c r="AA83" s="58">
        <f>+AA82+AM79</f>
        <v>1</v>
      </c>
      <c r="AB83" s="58">
        <f>+AB82+AN79</f>
        <v>5</v>
      </c>
      <c r="AC83" s="58">
        <f>+AC82+AO79</f>
        <v>0</v>
      </c>
      <c r="AL83" s="43"/>
      <c r="AM83" s="43"/>
      <c r="AN83" s="43"/>
      <c r="AO83" s="43"/>
      <c r="AP83" s="46"/>
    </row>
    <row r="84" spans="1:42" ht="15.75" customHeight="1" x14ac:dyDescent="0.25">
      <c r="A84" s="46"/>
      <c r="C84" s="18"/>
      <c r="D84" s="47" t="s">
        <v>57</v>
      </c>
      <c r="E84" s="47"/>
      <c r="F84" s="47"/>
      <c r="G84" s="47" t="s">
        <v>179</v>
      </c>
      <c r="I84" s="48">
        <v>2</v>
      </c>
      <c r="J84" s="48">
        <v>1</v>
      </c>
      <c r="K84" s="48">
        <v>3</v>
      </c>
      <c r="L84" s="43">
        <v>4</v>
      </c>
      <c r="M84" s="48">
        <v>0</v>
      </c>
      <c r="Q84" s="46"/>
      <c r="R84" s="46"/>
      <c r="S84" s="66"/>
      <c r="T84" s="41"/>
      <c r="U84" s="18"/>
      <c r="V84" s="18"/>
      <c r="W84" s="18"/>
      <c r="X84" s="18"/>
      <c r="Y84" s="43"/>
      <c r="Z84" s="43"/>
      <c r="AA84" s="43"/>
      <c r="AB84" s="43"/>
      <c r="AC84" s="43"/>
      <c r="AL84" s="43"/>
      <c r="AM84" s="43"/>
      <c r="AN84" s="43"/>
      <c r="AO84" s="43"/>
      <c r="AP84" s="46"/>
    </row>
    <row r="85" spans="1:42" ht="15.75" customHeight="1" x14ac:dyDescent="0.25">
      <c r="A85" s="46"/>
      <c r="C85" s="18"/>
      <c r="D85" s="47" t="s">
        <v>67</v>
      </c>
      <c r="E85" s="47"/>
      <c r="F85" s="47"/>
      <c r="G85" s="47" t="s">
        <v>25</v>
      </c>
      <c r="I85" s="48">
        <v>2</v>
      </c>
      <c r="J85" s="48">
        <v>0</v>
      </c>
      <c r="K85" s="48">
        <v>4</v>
      </c>
      <c r="L85" s="43">
        <v>4</v>
      </c>
      <c r="M85" s="48">
        <v>0</v>
      </c>
      <c r="Q85" s="46"/>
      <c r="R85" s="46"/>
      <c r="S85" s="66"/>
      <c r="T85" s="41"/>
      <c r="U85" s="18"/>
      <c r="V85" s="18"/>
      <c r="W85" s="18"/>
      <c r="X85" s="18"/>
      <c r="Y85" s="43"/>
      <c r="Z85" s="43"/>
      <c r="AA85" s="43"/>
      <c r="AB85" s="43"/>
      <c r="AC85" s="43"/>
      <c r="AE85" s="66"/>
      <c r="AF85" s="41"/>
      <c r="AG85" s="18"/>
      <c r="AH85" s="18"/>
      <c r="AI85" s="18"/>
      <c r="AJ85" s="18"/>
      <c r="AK85" s="43"/>
      <c r="AL85" s="43"/>
      <c r="AM85" s="43"/>
      <c r="AN85" s="43"/>
      <c r="AO85" s="43"/>
      <c r="AP85" s="46"/>
    </row>
    <row r="86" spans="1:42" ht="15.75" customHeight="1" x14ac:dyDescent="0.25">
      <c r="A86" s="46"/>
      <c r="C86" s="18"/>
      <c r="D86" s="47" t="s">
        <v>150</v>
      </c>
      <c r="E86" s="47"/>
      <c r="F86" s="47"/>
      <c r="G86" s="47" t="s">
        <v>177</v>
      </c>
      <c r="I86" s="48">
        <v>2</v>
      </c>
      <c r="J86" s="48">
        <v>2</v>
      </c>
      <c r="K86" s="48">
        <v>1</v>
      </c>
      <c r="L86" s="43">
        <v>3</v>
      </c>
      <c r="M86" s="48">
        <v>0</v>
      </c>
      <c r="Q86" s="51"/>
      <c r="R86" s="51"/>
      <c r="S86" s="66"/>
      <c r="T86" s="41"/>
      <c r="Y86" s="43"/>
      <c r="Z86" s="43"/>
      <c r="AA86" s="43"/>
      <c r="AB86" s="43"/>
      <c r="AC86" s="43"/>
      <c r="AE86" s="66"/>
      <c r="AF86" s="41"/>
      <c r="AK86" s="43"/>
      <c r="AL86" s="43"/>
      <c r="AM86" s="43"/>
      <c r="AN86" s="43"/>
      <c r="AO86" s="43"/>
      <c r="AP86" s="51"/>
    </row>
    <row r="87" spans="1:42" ht="15.75" customHeight="1" x14ac:dyDescent="0.25">
      <c r="A87" s="46"/>
      <c r="C87" s="18"/>
      <c r="D87" s="47" t="s">
        <v>137</v>
      </c>
      <c r="E87" s="47"/>
      <c r="F87" s="47"/>
      <c r="G87" s="47" t="s">
        <v>25</v>
      </c>
      <c r="I87" s="48">
        <v>2</v>
      </c>
      <c r="J87" s="48">
        <v>2</v>
      </c>
      <c r="K87" s="48">
        <v>1</v>
      </c>
      <c r="L87" s="43">
        <v>3</v>
      </c>
      <c r="M87" s="48">
        <v>0</v>
      </c>
      <c r="Q87" s="51"/>
      <c r="R87" s="51"/>
      <c r="S87" s="66"/>
      <c r="T87" s="41"/>
      <c r="U87" s="18"/>
      <c r="V87" s="18"/>
      <c r="W87" s="18"/>
      <c r="X87" s="18"/>
      <c r="Y87" s="43"/>
      <c r="Z87" s="43"/>
      <c r="AA87" s="43"/>
      <c r="AB87" s="43"/>
      <c r="AC87" s="43"/>
      <c r="AE87" s="66"/>
      <c r="AF87" s="41"/>
      <c r="AG87" s="18"/>
      <c r="AH87" s="18"/>
      <c r="AI87" s="18"/>
      <c r="AJ87" s="18"/>
      <c r="AK87" s="43"/>
      <c r="AL87" s="43"/>
      <c r="AM87" s="43"/>
      <c r="AN87" s="43"/>
      <c r="AO87" s="43"/>
      <c r="AP87" s="51"/>
    </row>
    <row r="88" spans="1:42" ht="15.75" customHeight="1" x14ac:dyDescent="0.25">
      <c r="A88" s="46"/>
      <c r="C88" s="18"/>
      <c r="D88" s="47" t="s">
        <v>40</v>
      </c>
      <c r="E88" s="47"/>
      <c r="F88" s="47"/>
      <c r="G88" s="47" t="s">
        <v>17</v>
      </c>
      <c r="I88" s="48">
        <v>2</v>
      </c>
      <c r="J88" s="48">
        <v>2</v>
      </c>
      <c r="K88" s="48">
        <v>1</v>
      </c>
      <c r="L88" s="43">
        <v>3</v>
      </c>
      <c r="M88" s="48">
        <v>0</v>
      </c>
      <c r="Q88" s="51"/>
      <c r="R88" s="51"/>
      <c r="S88" s="66"/>
      <c r="T88" s="41"/>
      <c r="U88" s="18"/>
      <c r="V88" s="18"/>
      <c r="W88" s="18"/>
      <c r="X88" s="18"/>
      <c r="Y88" s="43"/>
      <c r="Z88" s="43"/>
      <c r="AA88" s="43"/>
      <c r="AB88" s="43"/>
      <c r="AC88" s="43"/>
      <c r="AE88" s="66"/>
      <c r="AF88" s="41"/>
      <c r="AG88" s="18"/>
      <c r="AH88" s="18"/>
      <c r="AI88" s="18"/>
      <c r="AJ88" s="18"/>
      <c r="AK88" s="43"/>
      <c r="AL88" s="43"/>
      <c r="AM88" s="43"/>
      <c r="AN88" s="43"/>
      <c r="AO88" s="43"/>
      <c r="AP88" s="51"/>
    </row>
    <row r="89" spans="1:42" ht="15.75" customHeight="1" x14ac:dyDescent="0.25">
      <c r="A89" s="46"/>
      <c r="C89" s="18"/>
      <c r="D89" s="47" t="s">
        <v>90</v>
      </c>
      <c r="E89" s="47"/>
      <c r="F89" s="47"/>
      <c r="G89" s="47" t="s">
        <v>177</v>
      </c>
      <c r="I89" s="48">
        <v>2</v>
      </c>
      <c r="J89" s="48">
        <v>1</v>
      </c>
      <c r="K89" s="48">
        <v>2</v>
      </c>
      <c r="L89" s="43">
        <v>3</v>
      </c>
      <c r="M89" s="48">
        <v>0</v>
      </c>
      <c r="Q89" s="54"/>
      <c r="R89" s="54"/>
      <c r="S89" s="66"/>
      <c r="T89" s="41"/>
      <c r="U89" s="18"/>
      <c r="V89" s="18"/>
      <c r="W89" s="18"/>
      <c r="X89" s="18"/>
      <c r="Y89" s="43"/>
      <c r="Z89" s="43"/>
      <c r="AA89" s="43"/>
      <c r="AB89" s="43"/>
      <c r="AC89" s="43"/>
      <c r="AE89" s="66"/>
      <c r="AF89" s="41"/>
      <c r="AK89" s="43"/>
      <c r="AL89" s="43"/>
      <c r="AM89" s="43"/>
      <c r="AN89" s="43"/>
      <c r="AO89" s="43"/>
      <c r="AP89" s="54"/>
    </row>
    <row r="90" spans="1:42" ht="15.75" customHeight="1" x14ac:dyDescent="0.25">
      <c r="A90" s="46"/>
      <c r="C90" s="18"/>
      <c r="D90" s="47" t="s">
        <v>49</v>
      </c>
      <c r="E90" s="47"/>
      <c r="F90" s="47"/>
      <c r="G90" s="47" t="s">
        <v>179</v>
      </c>
      <c r="I90" s="48">
        <v>2</v>
      </c>
      <c r="J90" s="48">
        <v>1</v>
      </c>
      <c r="K90" s="48">
        <v>2</v>
      </c>
      <c r="L90" s="43">
        <v>3</v>
      </c>
      <c r="M90" s="48">
        <v>0</v>
      </c>
      <c r="Q90" s="54"/>
      <c r="R90" s="54"/>
      <c r="S90" s="66"/>
      <c r="T90" s="41"/>
      <c r="U90" s="18"/>
      <c r="V90" s="18"/>
      <c r="W90" s="18"/>
      <c r="X90" s="18"/>
      <c r="Y90" s="43"/>
      <c r="Z90" s="43"/>
      <c r="AA90" s="43"/>
      <c r="AB90" s="43"/>
      <c r="AC90" s="43"/>
      <c r="AE90" s="66"/>
      <c r="AF90" s="41"/>
      <c r="AG90" s="18"/>
      <c r="AH90" s="18"/>
      <c r="AI90" s="18"/>
      <c r="AJ90" s="18"/>
      <c r="AK90" s="43"/>
      <c r="AL90" s="43"/>
      <c r="AM90" s="43"/>
      <c r="AN90" s="43"/>
      <c r="AO90" s="43"/>
      <c r="AP90" s="54"/>
    </row>
    <row r="91" spans="1:42" ht="15.75" customHeight="1" x14ac:dyDescent="0.25">
      <c r="A91" s="46"/>
      <c r="C91" s="18"/>
      <c r="D91" s="47" t="s">
        <v>38</v>
      </c>
      <c r="E91" s="47"/>
      <c r="F91" s="47"/>
      <c r="G91" s="47" t="s">
        <v>25</v>
      </c>
      <c r="I91" s="48">
        <v>2</v>
      </c>
      <c r="J91" s="48">
        <v>0</v>
      </c>
      <c r="K91" s="48">
        <v>3</v>
      </c>
      <c r="L91" s="43">
        <v>3</v>
      </c>
      <c r="M91" s="48">
        <v>0</v>
      </c>
      <c r="Q91" s="54"/>
      <c r="R91" s="54"/>
      <c r="S91" s="66"/>
      <c r="T91" s="41"/>
      <c r="U91" s="18"/>
      <c r="V91" s="18"/>
      <c r="W91" s="18"/>
      <c r="X91" s="18"/>
      <c r="Y91" s="43"/>
      <c r="Z91" s="43"/>
      <c r="AA91" s="43"/>
      <c r="AB91" s="43"/>
      <c r="AC91" s="43"/>
      <c r="AE91" s="66"/>
      <c r="AF91" s="41"/>
      <c r="AK91" s="43"/>
      <c r="AL91" s="43"/>
      <c r="AM91" s="43"/>
      <c r="AN91" s="43"/>
      <c r="AO91" s="43"/>
      <c r="AP91" s="54"/>
    </row>
    <row r="92" spans="1:42" ht="15.75" customHeight="1" x14ac:dyDescent="0.25">
      <c r="A92" s="46"/>
      <c r="C92" s="18"/>
      <c r="D92" s="47" t="s">
        <v>143</v>
      </c>
      <c r="E92" s="47"/>
      <c r="F92" s="47"/>
      <c r="G92" s="47" t="s">
        <v>177</v>
      </c>
      <c r="I92" s="48">
        <v>2</v>
      </c>
      <c r="J92" s="48">
        <v>2</v>
      </c>
      <c r="K92" s="48">
        <v>0</v>
      </c>
      <c r="L92" s="43">
        <v>2</v>
      </c>
      <c r="M92" s="48">
        <v>0</v>
      </c>
      <c r="Q92" s="54"/>
      <c r="R92" s="54"/>
      <c r="S92" s="66"/>
      <c r="T92" s="41"/>
      <c r="U92" s="18"/>
      <c r="V92" s="18"/>
      <c r="W92" s="18"/>
      <c r="X92" s="18"/>
      <c r="Y92" s="43"/>
      <c r="Z92" s="43"/>
      <c r="AA92" s="43"/>
      <c r="AB92" s="43"/>
      <c r="AC92" s="43"/>
      <c r="AE92" s="66"/>
      <c r="AF92" s="41"/>
      <c r="AG92" s="18"/>
      <c r="AH92" s="18"/>
      <c r="AI92" s="18"/>
      <c r="AJ92" s="18"/>
      <c r="AK92" s="43"/>
      <c r="AL92" s="43"/>
      <c r="AM92" s="43"/>
      <c r="AN92" s="43"/>
      <c r="AO92" s="43"/>
      <c r="AP92" s="54"/>
    </row>
    <row r="93" spans="1:42" ht="15.75" customHeight="1" x14ac:dyDescent="0.25">
      <c r="A93" s="46"/>
      <c r="C93" s="18"/>
      <c r="D93" s="47" t="s">
        <v>158</v>
      </c>
      <c r="E93" s="47"/>
      <c r="F93" s="47"/>
      <c r="G93" s="47" t="s">
        <v>179</v>
      </c>
      <c r="I93" s="48">
        <v>2</v>
      </c>
      <c r="J93" s="48">
        <v>2</v>
      </c>
      <c r="K93" s="48">
        <v>0</v>
      </c>
      <c r="L93" s="43">
        <v>2</v>
      </c>
      <c r="M93" s="48">
        <v>0</v>
      </c>
      <c r="Q93" s="54"/>
      <c r="R93" s="54"/>
      <c r="S93" s="66"/>
      <c r="T93" s="41"/>
      <c r="Y93" s="43"/>
      <c r="Z93" s="43"/>
      <c r="AA93" s="43"/>
      <c r="AB93" s="43"/>
      <c r="AC93" s="43"/>
      <c r="AE93" s="66"/>
      <c r="AF93" s="41"/>
      <c r="AK93" s="43"/>
      <c r="AL93" s="43"/>
      <c r="AM93" s="43"/>
      <c r="AN93" s="43"/>
      <c r="AO93" s="43"/>
      <c r="AP93" s="54"/>
    </row>
    <row r="94" spans="1:42" ht="15.75" customHeight="1" x14ac:dyDescent="0.25">
      <c r="A94" s="46"/>
      <c r="C94" s="18"/>
      <c r="D94" s="47" t="s">
        <v>91</v>
      </c>
      <c r="E94" s="47"/>
      <c r="F94" s="47"/>
      <c r="G94" s="47" t="s">
        <v>23</v>
      </c>
      <c r="I94" s="48">
        <v>2</v>
      </c>
      <c r="J94" s="48">
        <v>2</v>
      </c>
      <c r="K94" s="48">
        <v>0</v>
      </c>
      <c r="L94" s="43">
        <v>2</v>
      </c>
      <c r="M94" s="48">
        <v>0</v>
      </c>
      <c r="Q94" s="54"/>
      <c r="R94" s="54"/>
      <c r="S94" s="66"/>
      <c r="T94" s="41"/>
      <c r="U94" s="18"/>
      <c r="V94" s="18"/>
      <c r="W94" s="18"/>
      <c r="X94" s="18"/>
      <c r="Y94" s="43"/>
      <c r="Z94" s="43"/>
      <c r="AA94" s="43"/>
      <c r="AB94" s="43"/>
      <c r="AC94" s="43"/>
      <c r="AE94" s="66"/>
      <c r="AF94" s="41"/>
      <c r="AG94" s="18"/>
      <c r="AH94" s="18"/>
      <c r="AI94" s="18"/>
      <c r="AJ94" s="18"/>
      <c r="AK94" s="43"/>
      <c r="AL94" s="43"/>
      <c r="AM94" s="43"/>
      <c r="AN94" s="43"/>
      <c r="AO94" s="43"/>
      <c r="AP94" s="54"/>
    </row>
    <row r="95" spans="1:42" ht="15.75" customHeight="1" x14ac:dyDescent="0.25">
      <c r="A95" s="46"/>
      <c r="C95" s="18"/>
      <c r="D95" s="47" t="s">
        <v>73</v>
      </c>
      <c r="E95" s="47"/>
      <c r="F95" s="47"/>
      <c r="G95" s="47" t="s">
        <v>25</v>
      </c>
      <c r="I95" s="48">
        <v>2</v>
      </c>
      <c r="J95" s="48">
        <v>1</v>
      </c>
      <c r="K95" s="48">
        <v>1</v>
      </c>
      <c r="L95" s="43">
        <v>2</v>
      </c>
      <c r="M95" s="48">
        <v>0</v>
      </c>
      <c r="Q95" s="54"/>
      <c r="R95" s="54"/>
      <c r="S95" s="66"/>
      <c r="T95" s="41"/>
      <c r="U95" s="18"/>
      <c r="V95" s="18"/>
      <c r="W95" s="18"/>
      <c r="X95" s="18"/>
      <c r="Y95" s="43"/>
      <c r="Z95" s="43"/>
      <c r="AA95" s="43"/>
      <c r="AB95" s="43"/>
      <c r="AC95" s="43"/>
      <c r="AE95" s="66"/>
      <c r="AF95" s="41"/>
      <c r="AG95" s="18"/>
      <c r="AH95" s="18"/>
      <c r="AI95" s="18"/>
      <c r="AJ95" s="18"/>
      <c r="AK95" s="43"/>
      <c r="AL95" s="43"/>
      <c r="AM95" s="43"/>
      <c r="AN95" s="43"/>
      <c r="AO95" s="43"/>
      <c r="AP95" s="54"/>
    </row>
    <row r="96" spans="1:42" ht="15.75" customHeight="1" x14ac:dyDescent="0.25">
      <c r="A96" s="46"/>
      <c r="C96" s="18"/>
      <c r="D96" s="47" t="s">
        <v>167</v>
      </c>
      <c r="E96" s="47"/>
      <c r="F96" s="47"/>
      <c r="G96" s="47" t="s">
        <v>25</v>
      </c>
      <c r="I96" s="48">
        <v>2</v>
      </c>
      <c r="J96" s="48">
        <v>1</v>
      </c>
      <c r="K96" s="48">
        <v>1</v>
      </c>
      <c r="L96" s="43">
        <v>2</v>
      </c>
      <c r="M96" s="48">
        <v>0</v>
      </c>
      <c r="Q96" s="54"/>
      <c r="R96" s="54"/>
      <c r="S96" s="66"/>
      <c r="T96" s="41"/>
      <c r="U96" s="18"/>
      <c r="V96" s="18"/>
      <c r="W96" s="18"/>
      <c r="X96" s="18"/>
      <c r="Y96" s="43"/>
      <c r="Z96" s="43"/>
      <c r="AA96" s="43"/>
      <c r="AB96" s="43"/>
      <c r="AC96" s="43"/>
      <c r="AE96" s="66"/>
      <c r="AF96" s="41"/>
      <c r="AG96" s="18"/>
      <c r="AH96" s="18"/>
      <c r="AI96" s="18"/>
      <c r="AJ96" s="18"/>
      <c r="AK96" s="43"/>
      <c r="AL96" s="43"/>
      <c r="AM96" s="43"/>
      <c r="AN96" s="43"/>
      <c r="AO96" s="43"/>
      <c r="AP96" s="54"/>
    </row>
    <row r="97" spans="1:42" ht="15.75" customHeight="1" x14ac:dyDescent="0.25">
      <c r="A97" s="46"/>
      <c r="C97" s="18"/>
      <c r="D97" s="47" t="s">
        <v>71</v>
      </c>
      <c r="E97" s="47"/>
      <c r="F97" s="47"/>
      <c r="G97" s="47" t="s">
        <v>17</v>
      </c>
      <c r="I97" s="48">
        <v>2</v>
      </c>
      <c r="J97" s="48">
        <v>1</v>
      </c>
      <c r="K97" s="48">
        <v>1</v>
      </c>
      <c r="L97" s="43">
        <v>2</v>
      </c>
      <c r="M97" s="48">
        <v>0</v>
      </c>
      <c r="Q97" s="54"/>
      <c r="R97" s="54"/>
      <c r="S97" s="66"/>
      <c r="T97" s="41"/>
      <c r="U97" s="18"/>
      <c r="V97" s="18"/>
      <c r="W97" s="18"/>
      <c r="X97" s="18"/>
      <c r="Y97" s="43"/>
      <c r="Z97" s="43"/>
      <c r="AA97" s="43"/>
      <c r="AB97" s="43"/>
      <c r="AC97" s="43"/>
      <c r="AE97" s="66"/>
      <c r="AF97" s="41"/>
      <c r="AG97" s="18"/>
      <c r="AH97" s="18"/>
      <c r="AI97" s="18"/>
      <c r="AJ97" s="18"/>
      <c r="AK97" s="43"/>
      <c r="AL97" s="43"/>
      <c r="AM97" s="43"/>
      <c r="AN97" s="43"/>
      <c r="AO97" s="43"/>
      <c r="AP97" s="54"/>
    </row>
    <row r="98" spans="1:42" ht="15.75" customHeight="1" x14ac:dyDescent="0.25">
      <c r="A98" s="46"/>
      <c r="C98" s="18"/>
      <c r="D98" s="47" t="s">
        <v>84</v>
      </c>
      <c r="E98" s="47"/>
      <c r="F98" s="47"/>
      <c r="G98" s="47" t="s">
        <v>23</v>
      </c>
      <c r="I98" s="48">
        <v>2</v>
      </c>
      <c r="J98" s="48">
        <v>1</v>
      </c>
      <c r="K98" s="48">
        <v>1</v>
      </c>
      <c r="L98" s="43">
        <v>2</v>
      </c>
      <c r="M98" s="48">
        <v>0</v>
      </c>
      <c r="Q98" s="54"/>
      <c r="R98" s="54"/>
      <c r="S98" s="66"/>
      <c r="T98" s="41"/>
      <c r="Y98" s="43"/>
      <c r="Z98" s="43"/>
      <c r="AA98" s="43"/>
      <c r="AB98" s="43"/>
      <c r="AC98" s="43"/>
      <c r="AE98" s="66"/>
      <c r="AF98" s="41"/>
      <c r="AG98" s="18"/>
      <c r="AH98" s="18"/>
      <c r="AI98" s="18"/>
      <c r="AJ98" s="18"/>
      <c r="AK98" s="43"/>
      <c r="AL98" s="43"/>
      <c r="AM98" s="43"/>
      <c r="AN98" s="43"/>
      <c r="AO98" s="43"/>
      <c r="AP98" s="54"/>
    </row>
    <row r="99" spans="1:42" ht="15.75" customHeight="1" x14ac:dyDescent="0.25">
      <c r="A99" s="46"/>
      <c r="C99" s="18"/>
      <c r="D99" s="47" t="s">
        <v>139</v>
      </c>
      <c r="E99" s="47"/>
      <c r="F99" s="47"/>
      <c r="G99" s="47" t="s">
        <v>25</v>
      </c>
      <c r="I99" s="48">
        <v>2</v>
      </c>
      <c r="J99" s="48">
        <v>0</v>
      </c>
      <c r="K99" s="48">
        <v>2</v>
      </c>
      <c r="L99" s="43">
        <v>2</v>
      </c>
      <c r="M99" s="48">
        <v>0</v>
      </c>
      <c r="Q99" s="54"/>
      <c r="R99" s="54"/>
      <c r="S99" s="66"/>
      <c r="T99" s="41"/>
      <c r="U99" s="18"/>
      <c r="V99" s="18"/>
      <c r="W99" s="18"/>
      <c r="X99" s="18"/>
      <c r="Y99" s="43"/>
      <c r="Z99" s="43"/>
      <c r="AA99" s="43"/>
      <c r="AB99" s="43"/>
      <c r="AC99" s="43"/>
      <c r="AE99" s="66"/>
      <c r="AF99" s="41"/>
      <c r="AK99" s="43"/>
      <c r="AL99" s="43"/>
      <c r="AM99" s="43"/>
      <c r="AN99" s="43"/>
      <c r="AO99" s="43"/>
      <c r="AP99" s="54"/>
    </row>
    <row r="100" spans="1:42" ht="15.75" customHeight="1" x14ac:dyDescent="0.25">
      <c r="A100" s="46"/>
      <c r="C100" s="18"/>
      <c r="D100" s="47" t="s">
        <v>96</v>
      </c>
      <c r="E100" s="47"/>
      <c r="F100" s="47"/>
      <c r="G100" s="47" t="s">
        <v>179</v>
      </c>
      <c r="I100" s="48">
        <v>2</v>
      </c>
      <c r="J100" s="48">
        <v>0</v>
      </c>
      <c r="K100" s="48">
        <v>2</v>
      </c>
      <c r="L100" s="43">
        <v>2</v>
      </c>
      <c r="M100" s="48">
        <v>0</v>
      </c>
      <c r="Q100" s="54"/>
      <c r="R100" s="54"/>
      <c r="S100" s="66"/>
      <c r="T100" s="41"/>
      <c r="U100" s="18"/>
      <c r="V100" s="18"/>
      <c r="W100" s="18"/>
      <c r="X100" s="18"/>
      <c r="Y100" s="43"/>
      <c r="Z100" s="43"/>
      <c r="AA100" s="43"/>
      <c r="AB100" s="43"/>
      <c r="AC100" s="43"/>
      <c r="AE100" s="66"/>
      <c r="AF100" s="41"/>
      <c r="AG100" s="18"/>
      <c r="AH100" s="18"/>
      <c r="AI100" s="18"/>
      <c r="AJ100" s="18"/>
      <c r="AK100" s="43"/>
      <c r="AL100" s="43"/>
      <c r="AM100" s="43"/>
      <c r="AN100" s="43"/>
      <c r="AO100" s="43"/>
      <c r="AP100" s="54"/>
    </row>
    <row r="101" spans="1:42" ht="15.75" customHeight="1" x14ac:dyDescent="0.25">
      <c r="A101" s="46"/>
      <c r="C101" s="18"/>
      <c r="D101" s="47" t="s">
        <v>188</v>
      </c>
      <c r="E101" s="47"/>
      <c r="F101" s="47"/>
      <c r="G101" s="47" t="s">
        <v>15</v>
      </c>
      <c r="I101" s="48">
        <v>2</v>
      </c>
      <c r="J101" s="48">
        <v>0</v>
      </c>
      <c r="K101" s="48">
        <v>2</v>
      </c>
      <c r="L101" s="43">
        <v>2</v>
      </c>
      <c r="M101" s="48">
        <v>0</v>
      </c>
      <c r="Q101" s="54"/>
      <c r="R101" s="54"/>
      <c r="S101" s="66"/>
      <c r="T101" s="41"/>
      <c r="U101" s="18"/>
      <c r="V101" s="18"/>
      <c r="W101" s="18"/>
      <c r="X101" s="18"/>
      <c r="Y101" s="43"/>
      <c r="Z101" s="43"/>
      <c r="AA101" s="43"/>
      <c r="AB101" s="43"/>
      <c r="AC101" s="43"/>
      <c r="AE101" s="66"/>
      <c r="AF101" s="41"/>
      <c r="AG101" s="18"/>
      <c r="AH101" s="18"/>
      <c r="AI101" s="18"/>
      <c r="AJ101" s="18"/>
      <c r="AK101" s="43"/>
      <c r="AL101" s="43"/>
      <c r="AM101" s="43"/>
      <c r="AN101" s="43"/>
      <c r="AO101" s="43"/>
      <c r="AP101" s="54"/>
    </row>
    <row r="102" spans="1:42" ht="15.75" customHeight="1" x14ac:dyDescent="0.25">
      <c r="A102" s="46"/>
      <c r="C102" s="18"/>
      <c r="D102" s="47" t="s">
        <v>95</v>
      </c>
      <c r="E102" s="47"/>
      <c r="F102" s="47"/>
      <c r="G102" s="47" t="s">
        <v>17</v>
      </c>
      <c r="I102" s="48">
        <v>2</v>
      </c>
      <c r="J102" s="48">
        <v>0</v>
      </c>
      <c r="K102" s="48">
        <v>2</v>
      </c>
      <c r="L102" s="43">
        <v>2</v>
      </c>
      <c r="M102" s="48">
        <v>0</v>
      </c>
      <c r="Q102" s="54"/>
      <c r="R102" s="54"/>
      <c r="S102" s="66"/>
      <c r="T102" s="41"/>
      <c r="Y102" s="43"/>
      <c r="Z102" s="43"/>
      <c r="AA102" s="43"/>
      <c r="AB102" s="43"/>
      <c r="AC102" s="43"/>
      <c r="AE102" s="66"/>
      <c r="AF102" s="41"/>
      <c r="AK102" s="43"/>
      <c r="AL102" s="43"/>
      <c r="AN102" s="43"/>
      <c r="AP102" s="54"/>
    </row>
    <row r="103" spans="1:42" ht="15.75" customHeight="1" x14ac:dyDescent="0.25">
      <c r="A103" s="46"/>
      <c r="C103" s="18"/>
      <c r="D103" s="47" t="s">
        <v>154</v>
      </c>
      <c r="E103" s="47"/>
      <c r="F103" s="47"/>
      <c r="G103" s="47" t="s">
        <v>23</v>
      </c>
      <c r="I103" s="48">
        <v>2</v>
      </c>
      <c r="J103" s="48">
        <v>0</v>
      </c>
      <c r="K103" s="48">
        <v>2</v>
      </c>
      <c r="L103" s="43">
        <v>2</v>
      </c>
      <c r="M103" s="48">
        <v>0</v>
      </c>
      <c r="Q103" s="54"/>
      <c r="R103" s="54"/>
      <c r="S103" s="66"/>
      <c r="T103" s="41"/>
      <c r="U103" s="18"/>
      <c r="V103" s="18"/>
      <c r="W103" s="18"/>
      <c r="X103" s="18"/>
      <c r="Y103" s="43"/>
      <c r="Z103" s="43"/>
      <c r="AA103" s="43"/>
      <c r="AB103" s="43"/>
      <c r="AC103" s="43"/>
      <c r="AE103" s="66"/>
      <c r="AF103" s="41"/>
      <c r="AG103" s="18"/>
      <c r="AH103" s="18"/>
      <c r="AI103" s="18"/>
      <c r="AJ103" s="18"/>
      <c r="AK103" s="43"/>
      <c r="AL103" s="43"/>
      <c r="AM103" s="43"/>
      <c r="AN103" s="43"/>
      <c r="AP103" s="54"/>
    </row>
    <row r="104" spans="1:42" ht="15.75" customHeight="1" x14ac:dyDescent="0.25">
      <c r="A104" s="46"/>
      <c r="C104" s="18"/>
      <c r="Q104" s="54"/>
      <c r="R104" s="54"/>
      <c r="S104" s="66"/>
      <c r="T104" s="41"/>
      <c r="U104" s="18"/>
      <c r="V104" s="18"/>
      <c r="W104" s="18"/>
      <c r="X104" s="18"/>
      <c r="Y104" s="43"/>
      <c r="Z104" s="43"/>
      <c r="AA104" s="43"/>
      <c r="AB104" s="43"/>
      <c r="AC104" s="43"/>
      <c r="AP104" s="54"/>
    </row>
    <row r="105" spans="1:42" ht="15.75" customHeight="1" x14ac:dyDescent="0.25">
      <c r="A105" s="46"/>
      <c r="C105" s="18"/>
      <c r="N105" s="72"/>
      <c r="Q105" s="54"/>
      <c r="R105" s="54"/>
      <c r="AP105" s="54"/>
    </row>
    <row r="106" spans="1:42" ht="15.75" customHeight="1" thickBot="1" x14ac:dyDescent="0.3">
      <c r="A106" s="46"/>
      <c r="C106" s="18"/>
      <c r="D106" s="14" t="s">
        <v>147</v>
      </c>
      <c r="E106" s="14"/>
      <c r="F106" s="14"/>
      <c r="G106" s="16" t="s">
        <v>2</v>
      </c>
      <c r="H106" s="16"/>
      <c r="I106" s="16" t="s">
        <v>4</v>
      </c>
      <c r="J106" s="16" t="s">
        <v>30</v>
      </c>
      <c r="K106" s="16" t="s">
        <v>31</v>
      </c>
      <c r="L106" s="16" t="s">
        <v>32</v>
      </c>
      <c r="M106" s="16" t="s">
        <v>3</v>
      </c>
      <c r="N106" s="72"/>
      <c r="Q106" s="54"/>
      <c r="R106" s="54"/>
      <c r="AP106" s="54"/>
    </row>
    <row r="107" spans="1:42" ht="15.75" customHeight="1" x14ac:dyDescent="0.25">
      <c r="A107" s="46"/>
      <c r="C107" s="18"/>
      <c r="D107" s="47" t="s">
        <v>153</v>
      </c>
      <c r="E107" s="47"/>
      <c r="F107" s="47"/>
      <c r="G107" s="47" t="s">
        <v>17</v>
      </c>
      <c r="I107" s="48">
        <v>2</v>
      </c>
      <c r="J107" s="48">
        <v>0</v>
      </c>
      <c r="K107" s="48">
        <v>1</v>
      </c>
      <c r="L107" s="43">
        <v>1</v>
      </c>
      <c r="M107" s="48">
        <v>2</v>
      </c>
      <c r="N107" s="72"/>
      <c r="Q107" s="54"/>
      <c r="R107" s="54"/>
      <c r="AP107" s="54"/>
    </row>
    <row r="108" spans="1:42" ht="15.75" customHeight="1" thickBot="1" x14ac:dyDescent="0.3">
      <c r="A108" s="46"/>
      <c r="C108" s="18"/>
      <c r="D108" s="47" t="s">
        <v>55</v>
      </c>
      <c r="E108" s="47"/>
      <c r="F108" s="47"/>
      <c r="G108" s="47" t="s">
        <v>21</v>
      </c>
      <c r="I108" s="48">
        <v>2</v>
      </c>
      <c r="J108" s="48">
        <v>0</v>
      </c>
      <c r="K108" s="48">
        <v>0</v>
      </c>
      <c r="L108" s="43">
        <v>0</v>
      </c>
      <c r="M108" s="48">
        <v>2</v>
      </c>
      <c r="N108" s="72"/>
      <c r="Q108" s="54"/>
      <c r="R108" s="54"/>
      <c r="S108" s="14" t="s">
        <v>155</v>
      </c>
      <c r="T108" s="14"/>
      <c r="U108" s="14"/>
      <c r="V108" s="16"/>
      <c r="W108" s="16"/>
      <c r="X108" s="16"/>
      <c r="Y108" s="16" t="s">
        <v>4</v>
      </c>
      <c r="Z108" s="16" t="s">
        <v>30</v>
      </c>
      <c r="AA108" s="16" t="s">
        <v>31</v>
      </c>
      <c r="AB108" s="16" t="s">
        <v>32</v>
      </c>
      <c r="AC108" s="16" t="s">
        <v>3</v>
      </c>
      <c r="AE108" s="14" t="s">
        <v>155</v>
      </c>
      <c r="AF108" s="14"/>
      <c r="AG108" s="14"/>
      <c r="AH108" s="16"/>
      <c r="AI108" s="16"/>
      <c r="AJ108" s="16"/>
      <c r="AK108" s="16" t="s">
        <v>4</v>
      </c>
      <c r="AL108" s="16" t="s">
        <v>30</v>
      </c>
      <c r="AM108" s="16" t="s">
        <v>31</v>
      </c>
      <c r="AN108" s="16" t="s">
        <v>32</v>
      </c>
      <c r="AO108" s="16" t="s">
        <v>3</v>
      </c>
      <c r="AP108" s="54"/>
    </row>
    <row r="109" spans="1:42" ht="15.75" customHeight="1" x14ac:dyDescent="0.25">
      <c r="A109" s="46"/>
      <c r="C109" s="18"/>
      <c r="D109" s="47" t="s">
        <v>157</v>
      </c>
      <c r="E109" s="47"/>
      <c r="F109" s="47"/>
      <c r="G109" s="47" t="s">
        <v>15</v>
      </c>
      <c r="I109" s="48">
        <v>2</v>
      </c>
      <c r="J109" s="48">
        <v>0</v>
      </c>
      <c r="K109" s="48">
        <v>0</v>
      </c>
      <c r="L109" s="43">
        <v>0</v>
      </c>
      <c r="M109" s="48">
        <v>2</v>
      </c>
      <c r="N109" s="72"/>
      <c r="Q109" s="54"/>
      <c r="R109" s="54"/>
      <c r="S109" s="66"/>
      <c r="T109" s="41"/>
      <c r="Y109" s="43"/>
      <c r="Z109" s="43"/>
      <c r="AA109" s="43"/>
      <c r="AB109" s="43"/>
      <c r="AC109" s="43"/>
      <c r="AE109" s="66"/>
      <c r="AF109" s="41"/>
      <c r="AK109" s="43"/>
      <c r="AL109" s="43"/>
      <c r="AM109" s="43"/>
      <c r="AN109" s="43"/>
      <c r="AO109" s="43"/>
      <c r="AP109" s="54"/>
    </row>
    <row r="110" spans="1:42" ht="15.75" customHeight="1" thickBot="1" x14ac:dyDescent="0.3">
      <c r="A110" s="46"/>
      <c r="C110" s="18"/>
      <c r="D110" s="47" t="s">
        <v>62</v>
      </c>
      <c r="E110" s="47"/>
      <c r="F110" s="47"/>
      <c r="G110" s="47" t="s">
        <v>15</v>
      </c>
      <c r="I110" s="48">
        <v>2</v>
      </c>
      <c r="J110" s="48">
        <v>0</v>
      </c>
      <c r="K110" s="48">
        <v>0</v>
      </c>
      <c r="L110" s="43">
        <v>0</v>
      </c>
      <c r="M110" s="48">
        <v>2</v>
      </c>
      <c r="N110" s="72"/>
      <c r="Q110" s="54"/>
      <c r="R110" s="54"/>
      <c r="AE110" s="66"/>
      <c r="AF110" s="41"/>
      <c r="AK110" s="43"/>
      <c r="AL110" s="43"/>
      <c r="AM110" s="43"/>
      <c r="AN110" s="43"/>
      <c r="AO110" s="43"/>
      <c r="AP110" s="54"/>
    </row>
    <row r="111" spans="1:42" ht="15.75" customHeight="1" x14ac:dyDescent="0.25">
      <c r="A111" s="46"/>
      <c r="C111" s="18"/>
      <c r="D111" s="47" t="s">
        <v>61</v>
      </c>
      <c r="E111" s="47"/>
      <c r="F111" s="47"/>
      <c r="G111" s="47" t="s">
        <v>23</v>
      </c>
      <c r="I111" s="48">
        <v>2</v>
      </c>
      <c r="J111" s="48">
        <v>0</v>
      </c>
      <c r="K111" s="48">
        <v>0</v>
      </c>
      <c r="L111" s="43">
        <v>0</v>
      </c>
      <c r="M111" s="48">
        <v>2</v>
      </c>
      <c r="N111" s="72"/>
      <c r="Q111" s="54"/>
      <c r="R111" s="54"/>
      <c r="S111" s="82"/>
      <c r="T111" s="83" t="s">
        <v>164</v>
      </c>
      <c r="U111" s="22"/>
      <c r="V111" s="22"/>
      <c r="W111" s="22"/>
      <c r="X111" s="22"/>
      <c r="Y111" s="68">
        <f>SUM(Y109:Y110)</f>
        <v>0</v>
      </c>
      <c r="Z111" s="68">
        <f>SUM(Z109:Z110)</f>
        <v>0</v>
      </c>
      <c r="AA111" s="68">
        <f>SUM(AA109:AA110)</f>
        <v>0</v>
      </c>
      <c r="AB111" s="68">
        <f>SUM(AB109:AB110)</f>
        <v>0</v>
      </c>
      <c r="AC111" s="68">
        <f>SUM(AC109:AC110)</f>
        <v>0</v>
      </c>
      <c r="AE111" s="82"/>
      <c r="AF111" s="83" t="s">
        <v>164</v>
      </c>
      <c r="AG111" s="22"/>
      <c r="AH111" s="22"/>
      <c r="AI111" s="22"/>
      <c r="AJ111" s="22"/>
      <c r="AK111" s="68">
        <f>SUM(AK109:AK110)</f>
        <v>0</v>
      </c>
      <c r="AL111" s="68">
        <f>SUM(AL109:AL110)</f>
        <v>0</v>
      </c>
      <c r="AM111" s="68">
        <f>SUM(AM109:AM110)</f>
        <v>0</v>
      </c>
      <c r="AN111" s="68">
        <f>SUM(AN109:AN110)</f>
        <v>0</v>
      </c>
      <c r="AO111" s="68">
        <f>SUM(AO109:AO110)</f>
        <v>0</v>
      </c>
      <c r="AP111" s="54"/>
    </row>
    <row r="112" spans="1:42" ht="15.75" customHeight="1" x14ac:dyDescent="0.25">
      <c r="A112" s="46"/>
      <c r="Q112" s="54"/>
      <c r="R112" s="54"/>
      <c r="T112" s="76" t="s">
        <v>160</v>
      </c>
      <c r="U112" s="86"/>
      <c r="V112" s="86"/>
      <c r="W112" s="86"/>
      <c r="X112" s="86"/>
      <c r="Y112" s="58">
        <f>+Y111+AK111</f>
        <v>0</v>
      </c>
      <c r="Z112" s="58">
        <f>+Z111+AL111</f>
        <v>0</v>
      </c>
      <c r="AA112" s="58">
        <f>+AA111+AM111</f>
        <v>0</v>
      </c>
      <c r="AB112" s="58">
        <f>+AB111+AN111</f>
        <v>0</v>
      </c>
      <c r="AC112" s="58">
        <f>+AC111+AO111</f>
        <v>0</v>
      </c>
      <c r="AE112" s="66"/>
      <c r="AF112" s="41"/>
      <c r="AK112" s="43"/>
      <c r="AL112" s="43"/>
      <c r="AM112" s="43"/>
      <c r="AN112" s="43"/>
      <c r="AO112" s="43"/>
      <c r="AP112" s="54"/>
    </row>
    <row r="113" spans="1:42" ht="15.75" customHeight="1" x14ac:dyDescent="0.25">
      <c r="A113" s="46"/>
      <c r="Q113" s="54"/>
      <c r="R113" s="54"/>
      <c r="S113" s="66"/>
      <c r="T113" s="41"/>
      <c r="Y113" s="43"/>
      <c r="Z113" s="43"/>
      <c r="AA113" s="43"/>
      <c r="AB113" s="43"/>
      <c r="AC113" s="43"/>
      <c r="AE113" s="66"/>
      <c r="AF113" s="41"/>
      <c r="AK113" s="43"/>
      <c r="AL113" s="43"/>
      <c r="AM113" s="43"/>
      <c r="AN113" s="43"/>
      <c r="AO113" s="43"/>
      <c r="AP113" s="54"/>
    </row>
    <row r="114" spans="1:42" ht="15.75" customHeight="1" x14ac:dyDescent="0.25">
      <c r="A114" s="46"/>
      <c r="Q114" s="54"/>
      <c r="R114" s="54"/>
      <c r="S114" s="66"/>
      <c r="T114" s="41" t="s">
        <v>159</v>
      </c>
      <c r="U114" s="18"/>
      <c r="V114" s="18"/>
      <c r="W114" s="18"/>
      <c r="X114" s="18"/>
      <c r="Y114" s="43">
        <f>+Y83+Y112</f>
        <v>8</v>
      </c>
      <c r="Z114" s="43">
        <f>+Z83+Z112</f>
        <v>4</v>
      </c>
      <c r="AA114" s="43">
        <f>+AA83+AA112</f>
        <v>1</v>
      </c>
      <c r="AB114" s="43">
        <f>+AB83+AB112</f>
        <v>5</v>
      </c>
      <c r="AC114" s="43">
        <f>+AC83+AC112</f>
        <v>0</v>
      </c>
      <c r="AE114" s="66"/>
      <c r="AF114" s="41"/>
      <c r="AK114" s="43"/>
      <c r="AL114" s="43"/>
      <c r="AM114" s="43"/>
      <c r="AN114" s="43"/>
      <c r="AO114" s="43"/>
      <c r="AP114" s="54"/>
    </row>
    <row r="115" spans="1:42" ht="15.75" customHeight="1" x14ac:dyDescent="0.25">
      <c r="A115" s="46"/>
      <c r="Q115" s="54"/>
      <c r="R115" s="54"/>
      <c r="S115" s="66"/>
      <c r="T115" s="41" t="s">
        <v>144</v>
      </c>
      <c r="U115" s="18"/>
      <c r="V115" s="18"/>
      <c r="W115" s="18"/>
      <c r="X115" s="18"/>
      <c r="Y115" s="43">
        <f>+Y15+Y27+Y39+Y51+AK15+AK27+AK39+AK51</f>
        <v>8</v>
      </c>
      <c r="Z115" s="43">
        <f>+Z15+Z27+Z39+Z51+AL15+AL27+AL39+AL51</f>
        <v>4</v>
      </c>
      <c r="AA115" s="43">
        <f>+AA15+AA27+AA39+AA51+AM15+AM27+AM39+AM51</f>
        <v>1</v>
      </c>
      <c r="AB115" s="43">
        <f>+AB15+AB27+AB39+AB51+AN15+AN27+AN39+AN51</f>
        <v>5</v>
      </c>
      <c r="AC115" s="43">
        <f>+AC15+AC27+AC39+AC51+AO15+AO27+AO39+AO51</f>
        <v>0</v>
      </c>
      <c r="AE115" s="66"/>
      <c r="AF115" s="41"/>
      <c r="AK115" s="43"/>
      <c r="AL115" s="43"/>
      <c r="AM115" s="43"/>
      <c r="AN115" s="43"/>
      <c r="AO115" s="43"/>
      <c r="AP115" s="54"/>
    </row>
    <row r="116" spans="1:42" ht="15.75" customHeight="1" x14ac:dyDescent="0.25">
      <c r="A116" s="46"/>
      <c r="Q116" s="54"/>
      <c r="R116" s="54"/>
      <c r="S116" s="66"/>
      <c r="T116" s="41"/>
      <c r="Y116" s="43"/>
      <c r="Z116" s="43"/>
      <c r="AA116" s="43"/>
      <c r="AB116" s="43"/>
      <c r="AC116" s="43"/>
      <c r="AE116" s="66"/>
      <c r="AF116" s="41"/>
      <c r="AK116" s="43"/>
      <c r="AL116" s="43"/>
      <c r="AM116" s="43"/>
      <c r="AN116" s="43"/>
      <c r="AO116" s="43"/>
      <c r="AP116" s="54"/>
    </row>
    <row r="117" spans="1:42" ht="15.75" customHeight="1" x14ac:dyDescent="0.25">
      <c r="A117" s="46"/>
      <c r="Q117" s="54"/>
      <c r="R117" s="54"/>
      <c r="S117" s="66"/>
      <c r="T117" s="41"/>
      <c r="Y117" s="43"/>
      <c r="Z117" s="43"/>
      <c r="AA117" s="43"/>
      <c r="AB117" s="43"/>
      <c r="AC117" s="43"/>
      <c r="AE117" s="66"/>
      <c r="AF117" s="41"/>
      <c r="AK117" s="43"/>
      <c r="AL117" s="43"/>
      <c r="AM117" s="43"/>
      <c r="AN117" s="43"/>
      <c r="AO117" s="43"/>
      <c r="AP117" s="54"/>
    </row>
    <row r="118" spans="1:42" ht="15.75" customHeight="1" x14ac:dyDescent="0.25">
      <c r="A118" s="46"/>
      <c r="Q118" s="54"/>
      <c r="R118" s="54"/>
      <c r="S118" s="66"/>
      <c r="T118" s="41"/>
      <c r="Y118" s="43"/>
      <c r="Z118" s="43"/>
      <c r="AA118" s="43"/>
      <c r="AB118" s="43"/>
      <c r="AC118" s="43"/>
      <c r="AE118" s="66"/>
      <c r="AF118" s="41"/>
      <c r="AK118" s="43"/>
      <c r="AL118" s="43"/>
      <c r="AM118" s="43"/>
      <c r="AN118" s="43"/>
      <c r="AO118" s="43"/>
      <c r="AP118" s="54"/>
    </row>
    <row r="119" spans="1:42" ht="15.75" customHeight="1" x14ac:dyDescent="0.25">
      <c r="A119" s="46"/>
      <c r="Q119" s="54"/>
      <c r="R119" s="54"/>
      <c r="S119" s="66"/>
      <c r="T119" s="41"/>
      <c r="Y119" s="43"/>
      <c r="Z119" s="43"/>
      <c r="AA119" s="43"/>
      <c r="AB119" s="43"/>
      <c r="AC119" s="43"/>
      <c r="AE119" s="66"/>
      <c r="AF119" s="41"/>
      <c r="AK119" s="43"/>
      <c r="AL119" s="43"/>
      <c r="AM119" s="43"/>
      <c r="AN119" s="43"/>
      <c r="AO119" s="43"/>
      <c r="AP119" s="54"/>
    </row>
    <row r="120" spans="1:42" ht="15.75" customHeight="1" x14ac:dyDescent="0.25">
      <c r="A120" s="46"/>
      <c r="Q120" s="54"/>
      <c r="R120" s="54"/>
      <c r="S120" s="66"/>
      <c r="T120" s="41"/>
      <c r="Y120" s="43"/>
      <c r="Z120" s="43"/>
      <c r="AA120" s="43"/>
      <c r="AB120" s="43"/>
      <c r="AC120" s="43"/>
      <c r="AE120" s="66"/>
      <c r="AF120" s="41"/>
      <c r="AK120" s="43"/>
      <c r="AL120" s="43"/>
      <c r="AM120" s="43"/>
      <c r="AN120" s="43"/>
      <c r="AO120" s="43"/>
      <c r="AP120" s="54"/>
    </row>
    <row r="121" spans="1:42" ht="15.75" customHeight="1" x14ac:dyDescent="0.25">
      <c r="A121" s="46"/>
      <c r="Q121" s="54"/>
      <c r="R121" s="54"/>
      <c r="S121" s="66"/>
      <c r="T121" s="41"/>
      <c r="Y121" s="43"/>
      <c r="Z121" s="43"/>
      <c r="AA121" s="43"/>
      <c r="AB121" s="43"/>
      <c r="AC121" s="43"/>
      <c r="AE121" s="66"/>
      <c r="AF121" s="41"/>
      <c r="AK121" s="43"/>
      <c r="AL121" s="43"/>
      <c r="AM121" s="43"/>
      <c r="AN121" s="43"/>
      <c r="AO121" s="43"/>
      <c r="AP121" s="54"/>
    </row>
    <row r="122" spans="1:42" ht="15.75" customHeight="1" x14ac:dyDescent="0.25">
      <c r="A122" s="46"/>
      <c r="Q122" s="54"/>
      <c r="R122" s="54"/>
      <c r="S122" s="66"/>
      <c r="T122" s="41"/>
      <c r="Y122" s="43"/>
      <c r="Z122" s="43"/>
      <c r="AA122" s="43"/>
      <c r="AB122" s="43"/>
      <c r="AC122" s="43"/>
      <c r="AE122" s="66"/>
      <c r="AF122" s="41"/>
      <c r="AK122" s="43"/>
      <c r="AL122" s="43"/>
      <c r="AM122" s="43"/>
      <c r="AN122" s="43"/>
      <c r="AO122" s="43"/>
      <c r="AP122" s="54"/>
    </row>
    <row r="123" spans="1:42" ht="15.75" customHeight="1" x14ac:dyDescent="0.25">
      <c r="A123" s="46"/>
      <c r="Q123" s="54"/>
      <c r="R123" s="54"/>
      <c r="AE123" s="66"/>
      <c r="AF123" s="41"/>
      <c r="AK123" s="43"/>
      <c r="AL123" s="43"/>
      <c r="AM123" s="43"/>
      <c r="AN123" s="43"/>
      <c r="AO123" s="43"/>
      <c r="AP123" s="54"/>
    </row>
    <row r="124" spans="1:42" ht="15.75" customHeight="1" x14ac:dyDescent="0.25">
      <c r="A124" s="46"/>
      <c r="Q124" s="54"/>
      <c r="R124" s="54"/>
      <c r="AP124" s="54"/>
    </row>
    <row r="125" spans="1:42" ht="15.75" customHeight="1" x14ac:dyDescent="0.25">
      <c r="A125" s="46"/>
      <c r="Q125" s="54"/>
      <c r="R125" s="54"/>
      <c r="AP125" s="54"/>
    </row>
    <row r="126" spans="1:42" ht="15.75" customHeight="1" x14ac:dyDescent="0.25">
      <c r="A126" s="46"/>
      <c r="Q126" s="54"/>
      <c r="R126" s="54"/>
      <c r="AP126" s="54"/>
    </row>
    <row r="127" spans="1:42" ht="15.75" customHeight="1" x14ac:dyDescent="0.25">
      <c r="A127" s="46"/>
      <c r="Q127" s="54"/>
      <c r="R127" s="54"/>
      <c r="AP127" s="54"/>
    </row>
    <row r="128" spans="1:42" ht="15.75" customHeight="1" x14ac:dyDescent="0.25">
      <c r="A128" s="46"/>
      <c r="Q128" s="54"/>
      <c r="R128" s="54"/>
      <c r="AP128" s="54"/>
    </row>
    <row r="129" spans="1:42" ht="15.75" customHeight="1" x14ac:dyDescent="0.25">
      <c r="A129" s="46"/>
      <c r="Q129" s="54"/>
      <c r="R129" s="54"/>
      <c r="AP129" s="54"/>
    </row>
    <row r="130" spans="1:42" ht="15.75" customHeight="1" thickBot="1" x14ac:dyDescent="0.3">
      <c r="A130" s="46"/>
      <c r="Q130" s="54"/>
      <c r="R130" s="54"/>
      <c r="S130" s="67"/>
      <c r="T130" s="67" t="s">
        <v>145</v>
      </c>
      <c r="U130" s="67"/>
      <c r="V130" s="67"/>
      <c r="W130" s="67"/>
      <c r="X130" s="67"/>
      <c r="Y130" s="67"/>
      <c r="Z130" s="17" t="s">
        <v>4</v>
      </c>
      <c r="AA130" s="17" t="s">
        <v>8</v>
      </c>
      <c r="AB130" s="17" t="s">
        <v>9</v>
      </c>
      <c r="AC130" s="17" t="s">
        <v>10</v>
      </c>
      <c r="AD130" s="17" t="s">
        <v>129</v>
      </c>
      <c r="AE130" s="17" t="s">
        <v>3</v>
      </c>
      <c r="AF130" s="17" t="s">
        <v>130</v>
      </c>
      <c r="AG130" s="17" t="s">
        <v>5</v>
      </c>
      <c r="AH130" s="17" t="s">
        <v>7</v>
      </c>
      <c r="AI130" s="17" t="s">
        <v>6</v>
      </c>
      <c r="AJ130" s="17" t="s">
        <v>131</v>
      </c>
      <c r="AP130" s="54"/>
    </row>
    <row r="131" spans="1:42" ht="15.75" customHeight="1" x14ac:dyDescent="0.25">
      <c r="A131" s="46"/>
      <c r="Q131" s="46"/>
      <c r="R131" s="46"/>
      <c r="S131" s="64"/>
      <c r="T131" s="41"/>
      <c r="U131" s="41"/>
      <c r="V131" s="41"/>
      <c r="W131" s="42"/>
      <c r="X131" s="41"/>
      <c r="Y131" s="43"/>
      <c r="Z131" s="43"/>
      <c r="AA131" s="43"/>
      <c r="AB131" s="43"/>
      <c r="AC131" s="43"/>
      <c r="AD131" s="63"/>
      <c r="AE131" s="43"/>
      <c r="AF131" s="43"/>
      <c r="AG131" s="43"/>
      <c r="AH131" s="43"/>
      <c r="AI131" s="43"/>
      <c r="AJ131" s="57"/>
      <c r="AP131" s="46"/>
    </row>
    <row r="132" spans="1:42" ht="15.75" customHeight="1" thickBot="1" x14ac:dyDescent="0.3">
      <c r="A132" s="46"/>
      <c r="Q132" s="54"/>
      <c r="R132" s="54"/>
      <c r="S132" s="64"/>
      <c r="T132" s="41"/>
      <c r="U132" s="41"/>
      <c r="V132" s="41"/>
      <c r="W132" s="42"/>
      <c r="X132" s="41"/>
      <c r="Y132" s="43"/>
      <c r="Z132" s="43"/>
      <c r="AA132" s="43"/>
      <c r="AB132" s="43"/>
      <c r="AC132" s="43"/>
      <c r="AD132" s="63"/>
      <c r="AE132" s="43"/>
      <c r="AF132" s="43"/>
      <c r="AG132" s="43"/>
      <c r="AH132" s="43"/>
      <c r="AI132" s="43"/>
      <c r="AJ132" s="57"/>
      <c r="AP132" s="54"/>
    </row>
    <row r="133" spans="1:42" ht="15.75" customHeight="1" x14ac:dyDescent="0.25">
      <c r="A133" s="46"/>
      <c r="Q133" s="46"/>
      <c r="R133" s="46"/>
      <c r="S133" s="82"/>
      <c r="T133" s="84"/>
      <c r="U133" s="83" t="s">
        <v>27</v>
      </c>
      <c r="V133" s="84"/>
      <c r="W133" s="84"/>
      <c r="X133" s="83"/>
      <c r="Y133" s="68"/>
      <c r="Z133" s="68">
        <f>SUM(Z131:Z132)</f>
        <v>0</v>
      </c>
      <c r="AA133" s="68">
        <f>SUM(AA131:AA132)</f>
        <v>0</v>
      </c>
      <c r="AB133" s="68">
        <f>SUM(AB131:AB132)</f>
        <v>0</v>
      </c>
      <c r="AC133" s="68">
        <f>SUM(AC131:AC132)</f>
        <v>0</v>
      </c>
      <c r="AD133" s="85" t="e">
        <f>(2*AA133+AC133)/(2*Z133)</f>
        <v>#DIV/0!</v>
      </c>
      <c r="AE133" s="68">
        <f>SUM(AE131:AE132)</f>
        <v>0</v>
      </c>
      <c r="AF133" s="68">
        <f>SUM(AF131:AF132)</f>
        <v>0</v>
      </c>
      <c r="AG133" s="68">
        <f>SUM(AG131:AG132)</f>
        <v>0</v>
      </c>
      <c r="AH133" s="68">
        <f>SUM(AH131:AH132)</f>
        <v>0</v>
      </c>
      <c r="AI133" s="68">
        <f>SUM(AI131:AI132)</f>
        <v>0</v>
      </c>
      <c r="AJ133" s="85" t="e">
        <f>+AG133/Z133</f>
        <v>#DIV/0!</v>
      </c>
      <c r="AP133" s="46"/>
    </row>
    <row r="134" spans="1:42" ht="15.75" customHeight="1" x14ac:dyDescent="0.25">
      <c r="A134" s="46"/>
      <c r="Q134" s="46"/>
      <c r="R134" s="46"/>
      <c r="S134" s="64"/>
      <c r="T134" s="41"/>
      <c r="U134" s="41"/>
      <c r="V134" s="41"/>
      <c r="W134" s="42"/>
      <c r="X134" s="41"/>
      <c r="Y134" s="43"/>
      <c r="Z134" s="43"/>
      <c r="AA134" s="43"/>
      <c r="AB134" s="43"/>
      <c r="AC134" s="43"/>
      <c r="AD134" s="63"/>
      <c r="AE134" s="43"/>
      <c r="AF134" s="43"/>
      <c r="AG134" s="43"/>
      <c r="AH134" s="43"/>
      <c r="AI134" s="43"/>
      <c r="AJ134" s="57"/>
      <c r="AP134" s="46"/>
    </row>
    <row r="135" spans="1:42" ht="15.75" customHeight="1" x14ac:dyDescent="0.25">
      <c r="A135" s="46"/>
      <c r="Q135" s="46"/>
      <c r="R135" s="46"/>
      <c r="S135" s="64"/>
      <c r="T135" s="41"/>
      <c r="U135" s="41"/>
      <c r="V135" s="41"/>
      <c r="W135" s="42"/>
      <c r="X135" s="41"/>
      <c r="Y135" s="43"/>
      <c r="Z135" s="43"/>
      <c r="AA135" s="43"/>
      <c r="AB135" s="43"/>
      <c r="AC135" s="43"/>
      <c r="AD135" s="63"/>
      <c r="AE135" s="43"/>
      <c r="AF135" s="43"/>
      <c r="AG135" s="43"/>
      <c r="AH135" s="43"/>
      <c r="AI135" s="43"/>
      <c r="AJ135" s="57"/>
      <c r="AP135" s="46"/>
    </row>
    <row r="136" spans="1:42" ht="15.75" customHeight="1" x14ac:dyDescent="0.25">
      <c r="A136" s="46"/>
      <c r="Q136" s="46"/>
      <c r="R136" s="46"/>
      <c r="S136" s="64"/>
      <c r="T136" s="41"/>
      <c r="U136" s="41"/>
      <c r="V136" s="41"/>
      <c r="W136" s="42"/>
      <c r="X136" s="41"/>
      <c r="Y136" s="43"/>
      <c r="Z136" s="43"/>
      <c r="AA136" s="43"/>
      <c r="AB136" s="43"/>
      <c r="AC136" s="43"/>
      <c r="AD136" s="63"/>
      <c r="AE136" s="43"/>
      <c r="AF136" s="43"/>
      <c r="AG136" s="43"/>
      <c r="AH136" s="43"/>
      <c r="AI136" s="43"/>
      <c r="AJ136" s="57"/>
      <c r="AP136" s="46"/>
    </row>
    <row r="137" spans="1:42" ht="15.75" customHeight="1" x14ac:dyDescent="0.25">
      <c r="A137" s="46"/>
      <c r="Q137" s="46"/>
      <c r="R137" s="46"/>
      <c r="S137" s="64"/>
      <c r="T137" s="41"/>
      <c r="U137" s="41"/>
      <c r="V137" s="41"/>
      <c r="W137" s="42"/>
      <c r="X137" s="41"/>
      <c r="Y137" s="43"/>
      <c r="Z137" s="43"/>
      <c r="AA137" s="43"/>
      <c r="AB137" s="43"/>
      <c r="AC137" s="43"/>
      <c r="AD137" s="63"/>
      <c r="AE137" s="43"/>
      <c r="AF137" s="43"/>
      <c r="AG137" s="43"/>
      <c r="AH137" s="43"/>
      <c r="AI137" s="43"/>
      <c r="AJ137" s="57"/>
      <c r="AP137" s="46"/>
    </row>
    <row r="138" spans="1:42" ht="15.75" customHeight="1" x14ac:dyDescent="0.25">
      <c r="A138" s="46"/>
      <c r="Q138" s="46"/>
      <c r="R138" s="46"/>
      <c r="S138" s="64"/>
      <c r="T138" s="41"/>
      <c r="Z138" s="43"/>
      <c r="AA138" s="43"/>
      <c r="AB138" s="43"/>
      <c r="AC138" s="43"/>
      <c r="AD138" s="63"/>
      <c r="AE138" s="43"/>
      <c r="AF138" s="43"/>
      <c r="AG138" s="43"/>
      <c r="AH138" s="43"/>
      <c r="AI138" s="43"/>
      <c r="AJ138" s="57"/>
      <c r="AP138" s="46"/>
    </row>
    <row r="139" spans="1:42" ht="15.75" customHeight="1" x14ac:dyDescent="0.25">
      <c r="A139" s="46"/>
      <c r="Q139" s="46"/>
      <c r="R139" s="46"/>
      <c r="S139" s="64"/>
      <c r="T139" s="41"/>
      <c r="U139" s="41"/>
      <c r="V139" s="41"/>
      <c r="W139" s="42"/>
      <c r="X139" s="41"/>
      <c r="Y139" s="43"/>
      <c r="Z139" s="43"/>
      <c r="AA139" s="43"/>
      <c r="AB139" s="43"/>
      <c r="AC139" s="43"/>
      <c r="AD139" s="63"/>
      <c r="AE139" s="43"/>
      <c r="AF139" s="43"/>
      <c r="AG139" s="43"/>
      <c r="AH139" s="43"/>
      <c r="AI139" s="43"/>
      <c r="AJ139" s="57"/>
      <c r="AP139" s="46"/>
    </row>
    <row r="140" spans="1:42" ht="15.75" customHeight="1" x14ac:dyDescent="0.25">
      <c r="A140" s="46"/>
      <c r="Q140" s="45"/>
      <c r="R140" s="45"/>
      <c r="AP140" s="45"/>
    </row>
    <row r="141" spans="1:42" ht="15.75" customHeight="1" x14ac:dyDescent="0.25">
      <c r="A141" s="46"/>
      <c r="Q141" s="45"/>
      <c r="R141" s="45"/>
      <c r="AP141" s="45"/>
    </row>
    <row r="142" spans="1:42" ht="15.75" customHeight="1" x14ac:dyDescent="0.25">
      <c r="A142" s="46"/>
      <c r="Q142" s="45"/>
      <c r="R142" s="45"/>
      <c r="AP142" s="45"/>
    </row>
    <row r="143" spans="1:42" ht="15.75" customHeight="1" x14ac:dyDescent="0.25">
      <c r="A143" s="46"/>
      <c r="Q143" s="45"/>
      <c r="R143" s="45"/>
      <c r="AP143" s="45"/>
    </row>
    <row r="144" spans="1:42" ht="15.75" customHeight="1" x14ac:dyDescent="0.25">
      <c r="A144" s="46"/>
      <c r="D144" s="47"/>
      <c r="E144" s="47"/>
      <c r="F144" s="47"/>
      <c r="G144" s="47"/>
      <c r="I144" s="48"/>
      <c r="J144" s="48"/>
      <c r="K144" s="48"/>
      <c r="L144" s="43"/>
      <c r="M144" s="48"/>
      <c r="Q144" s="45"/>
      <c r="R144" s="45"/>
      <c r="AP144" s="45"/>
    </row>
    <row r="145" spans="1:42" ht="15.75" x14ac:dyDescent="0.25">
      <c r="A145" s="46"/>
      <c r="Q145" s="45"/>
      <c r="R145" s="45"/>
      <c r="AP145" s="45"/>
    </row>
    <row r="146" spans="1:42" ht="15" x14ac:dyDescent="0.2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13"/>
    </row>
  </sheetData>
  <mergeCells count="24">
    <mergeCell ref="U68:V68"/>
    <mergeCell ref="Y68:AA68"/>
    <mergeCell ref="AG68:AH68"/>
    <mergeCell ref="AK68:AM68"/>
    <mergeCell ref="U69:V69"/>
    <mergeCell ref="Y69:AA69"/>
    <mergeCell ref="AG69:AH69"/>
    <mergeCell ref="AK69:AM69"/>
    <mergeCell ref="B1:P1"/>
    <mergeCell ref="G2:M2"/>
    <mergeCell ref="E14:F14"/>
    <mergeCell ref="U67:V67"/>
    <mergeCell ref="AG67:AH67"/>
    <mergeCell ref="U70:V70"/>
    <mergeCell ref="Y70:AA70"/>
    <mergeCell ref="AG70:AH70"/>
    <mergeCell ref="AK70:AM70"/>
    <mergeCell ref="G75:M75"/>
    <mergeCell ref="U71:V71"/>
    <mergeCell ref="Y71:AA71"/>
    <mergeCell ref="AG71:AH71"/>
    <mergeCell ref="AK71:AM71"/>
    <mergeCell ref="B74:P74"/>
    <mergeCell ref="S74:AO74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64D16-5288-4717-8268-93E7707E9A88}">
  <dimension ref="A1:AP146"/>
  <sheetViews>
    <sheetView topLeftCell="A13" zoomScale="71" zoomScaleNormal="71" zoomScaleSheetLayoutView="78" workbookViewId="0">
      <selection activeCell="C2" sqref="C2"/>
    </sheetView>
  </sheetViews>
  <sheetFormatPr defaultRowHeight="12.75" x14ac:dyDescent="0.2"/>
  <cols>
    <col min="1" max="1" width="2.7109375" style="44" customWidth="1"/>
    <col min="2" max="2" width="13.140625" style="44" customWidth="1"/>
    <col min="3" max="3" width="8.7109375" style="44" customWidth="1"/>
    <col min="4" max="4" width="8.28515625" style="44" customWidth="1"/>
    <col min="5" max="5" width="9.7109375" style="44" customWidth="1"/>
    <col min="6" max="6" width="5.85546875" style="44" customWidth="1"/>
    <col min="7" max="13" width="9.7109375" style="44" customWidth="1"/>
    <col min="14" max="15" width="10.7109375" style="44" customWidth="1"/>
    <col min="16" max="16" width="18.7109375" style="44" customWidth="1"/>
    <col min="17" max="18" width="2.7109375" style="44" customWidth="1"/>
    <col min="19" max="19" width="5.85546875" style="44" customWidth="1"/>
    <col min="20" max="23" width="6" style="44" customWidth="1"/>
    <col min="24" max="24" width="14.7109375" style="44" customWidth="1"/>
    <col min="25" max="31" width="5.85546875" style="44" customWidth="1"/>
    <col min="32" max="35" width="6" style="44" customWidth="1"/>
    <col min="36" max="36" width="14.7109375" style="44" customWidth="1"/>
    <col min="37" max="41" width="5.85546875" style="44" customWidth="1"/>
    <col min="42" max="42" width="2.7109375" style="44" customWidth="1"/>
    <col min="43" max="16384" width="9.140625" style="44"/>
  </cols>
  <sheetData>
    <row r="1" spans="1:42" ht="24" customHeight="1" x14ac:dyDescent="0.3">
      <c r="A1" s="45"/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5"/>
      <c r="R1" s="45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55"/>
      <c r="AL1" s="46"/>
      <c r="AM1" s="46"/>
      <c r="AN1" s="46"/>
      <c r="AO1" s="46"/>
      <c r="AP1" s="45"/>
    </row>
    <row r="2" spans="1:42" ht="18.600000000000001" customHeight="1" thickBot="1" x14ac:dyDescent="0.35">
      <c r="A2" s="46"/>
      <c r="B2" s="60" t="s">
        <v>146</v>
      </c>
      <c r="C2" s="60">
        <v>1</v>
      </c>
      <c r="D2" s="59"/>
      <c r="E2" s="59"/>
      <c r="F2" s="59"/>
      <c r="G2" s="431" t="s">
        <v>209</v>
      </c>
      <c r="H2" s="431"/>
      <c r="I2" s="431"/>
      <c r="J2" s="431"/>
      <c r="K2" s="431"/>
      <c r="L2" s="431"/>
      <c r="M2" s="431"/>
      <c r="N2" s="59"/>
      <c r="O2" s="59"/>
      <c r="P2" s="59"/>
      <c r="Q2" s="46"/>
      <c r="R2" s="46"/>
      <c r="S2" s="72"/>
      <c r="T2" s="25" t="s">
        <v>1</v>
      </c>
      <c r="U2" s="25"/>
      <c r="V2" s="25"/>
      <c r="W2" s="25"/>
      <c r="X2" s="25" t="s">
        <v>2</v>
      </c>
      <c r="Y2" s="25"/>
      <c r="Z2" s="24" t="s">
        <v>4</v>
      </c>
      <c r="AA2" s="24" t="s">
        <v>8</v>
      </c>
      <c r="AB2" s="24" t="s">
        <v>9</v>
      </c>
      <c r="AC2" s="24" t="s">
        <v>10</v>
      </c>
      <c r="AD2" s="40" t="s">
        <v>129</v>
      </c>
      <c r="AE2" s="24" t="s">
        <v>3</v>
      </c>
      <c r="AF2" s="24" t="s">
        <v>130</v>
      </c>
      <c r="AG2" s="24" t="s">
        <v>5</v>
      </c>
      <c r="AH2" s="24" t="s">
        <v>7</v>
      </c>
      <c r="AI2" s="24" t="s">
        <v>6</v>
      </c>
      <c r="AJ2" s="24" t="s">
        <v>131</v>
      </c>
      <c r="AK2" s="41"/>
      <c r="AL2" s="42"/>
      <c r="AM2" s="42"/>
      <c r="AN2" s="43"/>
      <c r="AO2" s="43"/>
      <c r="AP2" s="45"/>
    </row>
    <row r="3" spans="1:42" ht="18.75" thickBot="1" x14ac:dyDescent="0.3">
      <c r="A3" s="46"/>
      <c r="B3" s="14" t="s">
        <v>151</v>
      </c>
      <c r="C3" s="14" t="s">
        <v>152</v>
      </c>
      <c r="D3" s="14"/>
      <c r="E3" s="15"/>
      <c r="F3" s="14"/>
      <c r="G3" s="16" t="s">
        <v>8</v>
      </c>
      <c r="H3" s="16" t="s">
        <v>9</v>
      </c>
      <c r="I3" s="16" t="s">
        <v>10</v>
      </c>
      <c r="J3" s="16" t="s">
        <v>12</v>
      </c>
      <c r="K3" s="16" t="s">
        <v>13</v>
      </c>
      <c r="L3" s="16" t="s">
        <v>11</v>
      </c>
      <c r="M3" s="16" t="s">
        <v>5</v>
      </c>
      <c r="N3" s="16" t="s">
        <v>14</v>
      </c>
      <c r="O3" s="16" t="s">
        <v>3</v>
      </c>
      <c r="P3" s="90"/>
      <c r="Q3" s="46"/>
      <c r="R3" s="46"/>
      <c r="S3" s="94"/>
      <c r="T3" s="41" t="s">
        <v>24</v>
      </c>
      <c r="V3" s="41"/>
      <c r="W3" s="42"/>
      <c r="X3" s="41" t="s">
        <v>25</v>
      </c>
      <c r="Y3" s="43"/>
      <c r="Z3" s="43">
        <v>1</v>
      </c>
      <c r="AA3" s="43">
        <v>1</v>
      </c>
      <c r="AB3" s="43">
        <v>0</v>
      </c>
      <c r="AC3" s="43">
        <v>0</v>
      </c>
      <c r="AD3" s="63">
        <f t="shared" ref="AD3:AD10" si="0">+(AA3*2+AC3)/(2*Z3)</f>
        <v>1</v>
      </c>
      <c r="AE3" s="43">
        <v>0</v>
      </c>
      <c r="AF3" s="43">
        <v>0</v>
      </c>
      <c r="AG3" s="43">
        <v>0</v>
      </c>
      <c r="AH3" s="43">
        <v>0</v>
      </c>
      <c r="AI3" s="43">
        <v>1</v>
      </c>
      <c r="AJ3" s="77">
        <f t="shared" ref="AJ3:AJ10" si="1">+AG3/Z3</f>
        <v>0</v>
      </c>
      <c r="AK3" s="18"/>
      <c r="AL3" s="18"/>
      <c r="AO3" s="43"/>
      <c r="AP3" s="45"/>
    </row>
    <row r="4" spans="1:42" ht="18" x14ac:dyDescent="0.25">
      <c r="A4" s="46"/>
      <c r="B4" s="19">
        <v>3</v>
      </c>
      <c r="C4" s="20" t="s">
        <v>53</v>
      </c>
      <c r="D4" s="42"/>
      <c r="E4" s="20"/>
      <c r="F4" s="42"/>
      <c r="G4" s="19">
        <v>1</v>
      </c>
      <c r="H4" s="19">
        <v>0</v>
      </c>
      <c r="I4" s="19">
        <v>0</v>
      </c>
      <c r="J4" s="19">
        <f t="shared" ref="J4:J11" si="2">2*G4+I4</f>
        <v>2</v>
      </c>
      <c r="K4" s="91">
        <f t="shared" ref="K4:K11" si="3">+J4/((G4+H4+I4)*2)</f>
        <v>1</v>
      </c>
      <c r="L4" s="19">
        <f>+Z50</f>
        <v>4</v>
      </c>
      <c r="M4" s="19">
        <v>0</v>
      </c>
      <c r="N4" s="19">
        <f>+AA50</f>
        <v>8</v>
      </c>
      <c r="O4" s="19">
        <f>+AC50</f>
        <v>0</v>
      </c>
      <c r="P4" s="90"/>
      <c r="Q4" s="46"/>
      <c r="R4" s="46"/>
      <c r="S4" s="94"/>
      <c r="T4" s="41" t="s">
        <v>149</v>
      </c>
      <c r="V4" s="41"/>
      <c r="W4" s="42"/>
      <c r="X4" s="41" t="s">
        <v>23</v>
      </c>
      <c r="Y4" s="43"/>
      <c r="Z4" s="43">
        <v>1</v>
      </c>
      <c r="AA4" s="43">
        <v>0</v>
      </c>
      <c r="AB4" s="43">
        <v>0</v>
      </c>
      <c r="AC4" s="43">
        <v>1</v>
      </c>
      <c r="AD4" s="63">
        <f t="shared" si="0"/>
        <v>0.5</v>
      </c>
      <c r="AE4" s="43">
        <v>0</v>
      </c>
      <c r="AF4" s="43">
        <v>0</v>
      </c>
      <c r="AG4" s="43">
        <v>1</v>
      </c>
      <c r="AH4" s="43">
        <v>0</v>
      </c>
      <c r="AI4" s="43">
        <v>0</v>
      </c>
      <c r="AJ4" s="79">
        <f t="shared" si="1"/>
        <v>1</v>
      </c>
      <c r="AK4" s="18"/>
      <c r="AL4" s="18"/>
      <c r="AO4" s="43"/>
      <c r="AP4" s="45"/>
    </row>
    <row r="5" spans="1:42" ht="18" x14ac:dyDescent="0.25">
      <c r="A5" s="46"/>
      <c r="B5" s="19">
        <v>1</v>
      </c>
      <c r="C5" s="20" t="s">
        <v>51</v>
      </c>
      <c r="D5" s="42"/>
      <c r="E5" s="42"/>
      <c r="F5" s="42"/>
      <c r="G5" s="19">
        <v>0</v>
      </c>
      <c r="H5" s="19">
        <v>0</v>
      </c>
      <c r="I5" s="19">
        <v>1</v>
      </c>
      <c r="J5" s="19">
        <f t="shared" si="2"/>
        <v>1</v>
      </c>
      <c r="K5" s="91">
        <f t="shared" si="3"/>
        <v>0.5</v>
      </c>
      <c r="L5" s="19">
        <f>+Z26</f>
        <v>2</v>
      </c>
      <c r="M5" s="19">
        <v>2</v>
      </c>
      <c r="N5" s="19">
        <f>+AA26</f>
        <v>0</v>
      </c>
      <c r="O5" s="19">
        <f>+AC26</f>
        <v>0</v>
      </c>
      <c r="P5" s="90"/>
      <c r="Q5" s="46"/>
      <c r="R5" s="46"/>
      <c r="S5" s="94"/>
      <c r="T5" s="41" t="s">
        <v>16</v>
      </c>
      <c r="V5" s="41"/>
      <c r="W5" s="42"/>
      <c r="X5" s="41" t="s">
        <v>17</v>
      </c>
      <c r="Y5" s="43"/>
      <c r="Z5" s="43">
        <v>1</v>
      </c>
      <c r="AA5" s="43">
        <v>0</v>
      </c>
      <c r="AB5" s="43">
        <v>0</v>
      </c>
      <c r="AC5" s="43">
        <v>1</v>
      </c>
      <c r="AD5" s="63">
        <f t="shared" si="0"/>
        <v>0.5</v>
      </c>
      <c r="AE5" s="43">
        <v>0</v>
      </c>
      <c r="AF5" s="43">
        <v>0</v>
      </c>
      <c r="AG5" s="43">
        <v>1</v>
      </c>
      <c r="AH5" s="43">
        <v>0</v>
      </c>
      <c r="AI5" s="43">
        <v>0</v>
      </c>
      <c r="AJ5" s="78">
        <f t="shared" si="1"/>
        <v>1</v>
      </c>
      <c r="AK5" s="18"/>
      <c r="AL5" s="18"/>
      <c r="AO5" s="43"/>
      <c r="AP5" s="45"/>
    </row>
    <row r="6" spans="1:42" ht="18" x14ac:dyDescent="0.25">
      <c r="A6" s="46"/>
      <c r="B6" s="19">
        <v>2</v>
      </c>
      <c r="C6" s="20" t="s">
        <v>172</v>
      </c>
      <c r="D6" s="42"/>
      <c r="E6" s="42"/>
      <c r="F6" s="42"/>
      <c r="G6" s="19">
        <v>0</v>
      </c>
      <c r="H6" s="19">
        <v>0</v>
      </c>
      <c r="I6" s="19">
        <v>1</v>
      </c>
      <c r="J6" s="19">
        <f t="shared" si="2"/>
        <v>1</v>
      </c>
      <c r="K6" s="91">
        <f t="shared" si="3"/>
        <v>0.5</v>
      </c>
      <c r="L6" s="19">
        <f>+Z38</f>
        <v>2</v>
      </c>
      <c r="M6" s="19">
        <v>2</v>
      </c>
      <c r="N6" s="19">
        <f>+AA38</f>
        <v>4</v>
      </c>
      <c r="O6" s="19">
        <f>+AC38</f>
        <v>0</v>
      </c>
      <c r="P6" s="90"/>
      <c r="Q6" s="46"/>
      <c r="R6" s="46"/>
      <c r="S6" s="94"/>
      <c r="T6" s="41" t="s">
        <v>18</v>
      </c>
      <c r="V6" s="41"/>
      <c r="W6" s="42"/>
      <c r="X6" s="41" t="s">
        <v>177</v>
      </c>
      <c r="Y6" s="43"/>
      <c r="Z6" s="43">
        <v>1</v>
      </c>
      <c r="AA6" s="43">
        <v>0</v>
      </c>
      <c r="AB6" s="43">
        <v>0</v>
      </c>
      <c r="AC6" s="43">
        <v>1</v>
      </c>
      <c r="AD6" s="63">
        <f t="shared" si="0"/>
        <v>0.5</v>
      </c>
      <c r="AE6" s="43">
        <v>0</v>
      </c>
      <c r="AF6" s="43">
        <v>0</v>
      </c>
      <c r="AG6" s="43">
        <v>2</v>
      </c>
      <c r="AH6" s="43">
        <v>0</v>
      </c>
      <c r="AI6" s="43">
        <v>0</v>
      </c>
      <c r="AJ6" s="79">
        <f t="shared" si="1"/>
        <v>2</v>
      </c>
      <c r="AK6" s="18"/>
      <c r="AL6" s="18"/>
      <c r="AO6" s="43"/>
      <c r="AP6" s="45"/>
    </row>
    <row r="7" spans="1:42" ht="18" x14ac:dyDescent="0.25">
      <c r="A7" s="46"/>
      <c r="B7" s="19">
        <v>5</v>
      </c>
      <c r="C7" s="20" t="s">
        <v>173</v>
      </c>
      <c r="D7" s="42"/>
      <c r="E7" s="20"/>
      <c r="F7" s="42"/>
      <c r="G7" s="19">
        <v>0</v>
      </c>
      <c r="H7" s="19">
        <v>0</v>
      </c>
      <c r="I7" s="19">
        <v>1</v>
      </c>
      <c r="J7" s="19">
        <f t="shared" si="2"/>
        <v>1</v>
      </c>
      <c r="K7" s="91">
        <f t="shared" si="3"/>
        <v>0.5</v>
      </c>
      <c r="L7" s="19">
        <f>+AL26</f>
        <v>3</v>
      </c>
      <c r="M7" s="19">
        <v>3</v>
      </c>
      <c r="N7" s="19">
        <f>+AM26</f>
        <v>4</v>
      </c>
      <c r="O7" s="19">
        <f>+AO26</f>
        <v>0</v>
      </c>
      <c r="P7" s="90"/>
      <c r="Q7" s="46"/>
      <c r="R7" s="46"/>
      <c r="S7" s="94"/>
      <c r="T7" s="41" t="s">
        <v>127</v>
      </c>
      <c r="V7" s="41"/>
      <c r="W7" s="42"/>
      <c r="X7" s="41" t="s">
        <v>19</v>
      </c>
      <c r="Y7" s="43"/>
      <c r="Z7" s="43">
        <v>1</v>
      </c>
      <c r="AA7" s="43">
        <v>0</v>
      </c>
      <c r="AB7" s="43">
        <v>0</v>
      </c>
      <c r="AC7" s="43">
        <v>1</v>
      </c>
      <c r="AD7" s="63">
        <f t="shared" si="0"/>
        <v>0.5</v>
      </c>
      <c r="AE7" s="43">
        <v>0</v>
      </c>
      <c r="AF7" s="43">
        <v>0</v>
      </c>
      <c r="AG7" s="43">
        <v>2</v>
      </c>
      <c r="AH7" s="43">
        <v>0</v>
      </c>
      <c r="AI7" s="43">
        <v>0</v>
      </c>
      <c r="AJ7" s="79">
        <f t="shared" si="1"/>
        <v>2</v>
      </c>
      <c r="AK7" s="18"/>
      <c r="AL7" s="18"/>
      <c r="AO7" s="43"/>
      <c r="AP7" s="45"/>
    </row>
    <row r="8" spans="1:42" ht="18" x14ac:dyDescent="0.25">
      <c r="A8" s="46"/>
      <c r="B8" s="19">
        <v>6</v>
      </c>
      <c r="C8" s="20" t="s">
        <v>15</v>
      </c>
      <c r="D8" s="42"/>
      <c r="E8" s="20"/>
      <c r="F8" s="42"/>
      <c r="G8" s="19">
        <v>0</v>
      </c>
      <c r="H8" s="19">
        <v>0</v>
      </c>
      <c r="I8" s="19">
        <v>1</v>
      </c>
      <c r="J8" s="19">
        <f t="shared" si="2"/>
        <v>1</v>
      </c>
      <c r="K8" s="91">
        <f t="shared" si="3"/>
        <v>0.5</v>
      </c>
      <c r="L8" s="19">
        <f>+AL38</f>
        <v>3</v>
      </c>
      <c r="M8" s="19">
        <v>3</v>
      </c>
      <c r="N8" s="19">
        <f>+AM38</f>
        <v>5</v>
      </c>
      <c r="O8" s="19">
        <f>+AO38</f>
        <v>0</v>
      </c>
      <c r="P8" s="90"/>
      <c r="Q8" s="46"/>
      <c r="R8" s="46"/>
      <c r="S8" s="94"/>
      <c r="T8" s="41" t="s">
        <v>22</v>
      </c>
      <c r="V8" s="41"/>
      <c r="W8" s="42"/>
      <c r="X8" s="41" t="s">
        <v>15</v>
      </c>
      <c r="Y8" s="43"/>
      <c r="Z8" s="43">
        <v>1</v>
      </c>
      <c r="AA8" s="43">
        <v>0</v>
      </c>
      <c r="AB8" s="43">
        <v>0</v>
      </c>
      <c r="AC8" s="43">
        <v>1</v>
      </c>
      <c r="AD8" s="63">
        <f t="shared" si="0"/>
        <v>0.5</v>
      </c>
      <c r="AE8" s="43">
        <v>0</v>
      </c>
      <c r="AF8" s="43">
        <v>0</v>
      </c>
      <c r="AG8" s="43">
        <v>3</v>
      </c>
      <c r="AH8" s="43">
        <v>0</v>
      </c>
      <c r="AI8" s="43">
        <v>0</v>
      </c>
      <c r="AJ8" s="78">
        <f t="shared" si="1"/>
        <v>3</v>
      </c>
      <c r="AK8" s="18"/>
      <c r="AL8" s="18"/>
      <c r="AO8" s="43"/>
      <c r="AP8" s="45"/>
    </row>
    <row r="9" spans="1:42" ht="18" x14ac:dyDescent="0.25">
      <c r="A9" s="46"/>
      <c r="B9" s="19">
        <v>7</v>
      </c>
      <c r="C9" s="20" t="s">
        <v>86</v>
      </c>
      <c r="D9" s="42"/>
      <c r="E9" s="20"/>
      <c r="F9" s="42"/>
      <c r="G9" s="19">
        <v>0</v>
      </c>
      <c r="H9" s="19">
        <v>0</v>
      </c>
      <c r="I9" s="19">
        <v>1</v>
      </c>
      <c r="J9" s="19">
        <f t="shared" si="2"/>
        <v>1</v>
      </c>
      <c r="K9" s="91">
        <f t="shared" si="3"/>
        <v>0.5</v>
      </c>
      <c r="L9" s="19">
        <f>+AL50</f>
        <v>1</v>
      </c>
      <c r="M9" s="19">
        <v>1</v>
      </c>
      <c r="N9" s="19">
        <f>+AM50</f>
        <v>2</v>
      </c>
      <c r="O9" s="19">
        <f>+AO50</f>
        <v>2</v>
      </c>
      <c r="P9" s="90"/>
      <c r="Q9" s="46"/>
      <c r="R9" s="46"/>
      <c r="S9" s="94"/>
      <c r="T9" s="41" t="s">
        <v>180</v>
      </c>
      <c r="V9" s="41"/>
      <c r="W9" s="42"/>
      <c r="X9" s="41" t="s">
        <v>173</v>
      </c>
      <c r="Y9" s="43"/>
      <c r="Z9" s="43">
        <v>1</v>
      </c>
      <c r="AA9" s="43">
        <v>0</v>
      </c>
      <c r="AB9" s="43">
        <v>0</v>
      </c>
      <c r="AC9" s="43">
        <v>1</v>
      </c>
      <c r="AD9" s="63">
        <f t="shared" si="0"/>
        <v>0.5</v>
      </c>
      <c r="AE9" s="43">
        <v>0</v>
      </c>
      <c r="AF9" s="43">
        <v>0</v>
      </c>
      <c r="AG9" s="43">
        <v>3</v>
      </c>
      <c r="AH9" s="43">
        <v>0</v>
      </c>
      <c r="AI9" s="43">
        <v>0</v>
      </c>
      <c r="AJ9" s="78">
        <f t="shared" si="1"/>
        <v>3</v>
      </c>
      <c r="AK9" s="18"/>
      <c r="AL9" s="18"/>
      <c r="AO9" s="43"/>
      <c r="AP9" s="45"/>
    </row>
    <row r="10" spans="1:42" ht="18" x14ac:dyDescent="0.25">
      <c r="A10" s="51"/>
      <c r="B10" s="19">
        <v>8</v>
      </c>
      <c r="C10" s="20" t="s">
        <v>23</v>
      </c>
      <c r="D10" s="42"/>
      <c r="E10" s="42"/>
      <c r="F10" s="42"/>
      <c r="G10" s="19">
        <v>0</v>
      </c>
      <c r="H10" s="19">
        <v>0</v>
      </c>
      <c r="I10" s="19">
        <v>1</v>
      </c>
      <c r="J10" s="19">
        <f t="shared" si="2"/>
        <v>1</v>
      </c>
      <c r="K10" s="91">
        <f t="shared" si="3"/>
        <v>0.5</v>
      </c>
      <c r="L10" s="19">
        <f>+AL62</f>
        <v>1</v>
      </c>
      <c r="M10" s="19">
        <v>1</v>
      </c>
      <c r="N10" s="19">
        <f>+AM62</f>
        <v>1</v>
      </c>
      <c r="O10" s="19">
        <f>+AO62</f>
        <v>2</v>
      </c>
      <c r="P10" s="90"/>
      <c r="Q10" s="51"/>
      <c r="R10" s="51"/>
      <c r="S10" s="94"/>
      <c r="T10" s="41" t="s">
        <v>126</v>
      </c>
      <c r="V10" s="41"/>
      <c r="W10" s="42"/>
      <c r="X10" s="41" t="s">
        <v>21</v>
      </c>
      <c r="Y10" s="43"/>
      <c r="Z10" s="43">
        <v>1</v>
      </c>
      <c r="AA10" s="43">
        <v>0</v>
      </c>
      <c r="AB10" s="43">
        <v>1</v>
      </c>
      <c r="AC10" s="43">
        <v>0</v>
      </c>
      <c r="AD10" s="63">
        <f t="shared" si="0"/>
        <v>0</v>
      </c>
      <c r="AE10" s="43">
        <v>0</v>
      </c>
      <c r="AF10" s="43">
        <v>0</v>
      </c>
      <c r="AG10" s="43">
        <v>4</v>
      </c>
      <c r="AH10" s="43">
        <v>0</v>
      </c>
      <c r="AI10" s="43">
        <v>0</v>
      </c>
      <c r="AJ10" s="78">
        <f t="shared" si="1"/>
        <v>4</v>
      </c>
      <c r="AK10" s="18"/>
      <c r="AL10" s="18"/>
      <c r="AO10" s="43"/>
      <c r="AP10" s="45"/>
    </row>
    <row r="11" spans="1:42" ht="18.75" thickBot="1" x14ac:dyDescent="0.3">
      <c r="A11" s="51"/>
      <c r="B11" s="19">
        <v>4</v>
      </c>
      <c r="C11" s="20" t="s">
        <v>21</v>
      </c>
      <c r="D11" s="42"/>
      <c r="E11" s="20"/>
      <c r="F11" s="42"/>
      <c r="G11" s="19">
        <v>0</v>
      </c>
      <c r="H11" s="19">
        <v>1</v>
      </c>
      <c r="I11" s="19">
        <v>0</v>
      </c>
      <c r="J11" s="19">
        <f t="shared" si="2"/>
        <v>0</v>
      </c>
      <c r="K11" s="91">
        <f t="shared" si="3"/>
        <v>0</v>
      </c>
      <c r="L11" s="19">
        <f>+Z62</f>
        <v>0</v>
      </c>
      <c r="M11" s="19">
        <v>4</v>
      </c>
      <c r="N11" s="19">
        <f>+AA62</f>
        <v>0</v>
      </c>
      <c r="O11" s="19">
        <f>+AC62</f>
        <v>2</v>
      </c>
      <c r="P11" s="90"/>
      <c r="Q11" s="51"/>
      <c r="R11" s="51"/>
      <c r="S11" s="72"/>
      <c r="T11" s="41" t="s">
        <v>26</v>
      </c>
      <c r="V11" s="41"/>
      <c r="W11" s="42"/>
      <c r="X11" s="41"/>
      <c r="Y11" s="43"/>
      <c r="Z11" s="43">
        <f>+Z133</f>
        <v>0</v>
      </c>
      <c r="AA11" s="43">
        <f>+AA133</f>
        <v>0</v>
      </c>
      <c r="AB11" s="43">
        <f>+AB133</f>
        <v>0</v>
      </c>
      <c r="AC11" s="43">
        <f>+AC133</f>
        <v>0</v>
      </c>
      <c r="AD11" s="63"/>
      <c r="AE11" s="43">
        <f>+AE133</f>
        <v>0</v>
      </c>
      <c r="AF11" s="43">
        <f>+AF133</f>
        <v>0</v>
      </c>
      <c r="AG11" s="43">
        <f>+AG133</f>
        <v>0</v>
      </c>
      <c r="AH11" s="43">
        <f>+AH133</f>
        <v>0</v>
      </c>
      <c r="AI11" s="43">
        <f>+AI133</f>
        <v>0</v>
      </c>
      <c r="AJ11" s="57"/>
      <c r="AK11" s="41"/>
      <c r="AL11" s="42"/>
      <c r="AO11" s="42"/>
      <c r="AP11" s="45"/>
    </row>
    <row r="12" spans="1:42" ht="18" x14ac:dyDescent="0.25">
      <c r="A12" s="51"/>
      <c r="B12" s="21"/>
      <c r="C12" s="21"/>
      <c r="D12" s="21"/>
      <c r="E12" s="22"/>
      <c r="F12" s="21"/>
      <c r="G12" s="23">
        <f>SUM(G4:G11)</f>
        <v>1</v>
      </c>
      <c r="H12" s="23">
        <f>SUM(H4:H11)</f>
        <v>1</v>
      </c>
      <c r="I12" s="23">
        <f>SUM(I4:I11)</f>
        <v>6</v>
      </c>
      <c r="J12" s="23"/>
      <c r="K12" s="23"/>
      <c r="L12" s="23">
        <f>SUM(L4:L11)</f>
        <v>16</v>
      </c>
      <c r="M12" s="23">
        <f>SUM(M4:M11)</f>
        <v>16</v>
      </c>
      <c r="N12" s="23">
        <f>SUM(N4:N11)</f>
        <v>24</v>
      </c>
      <c r="O12" s="23">
        <f>SUM(O4:O11)</f>
        <v>6</v>
      </c>
      <c r="P12" s="86"/>
      <c r="Q12" s="51"/>
      <c r="R12" s="51"/>
      <c r="S12" s="72"/>
      <c r="T12" s="84"/>
      <c r="U12" s="83" t="s">
        <v>27</v>
      </c>
      <c r="V12" s="84"/>
      <c r="W12" s="84"/>
      <c r="X12" s="83"/>
      <c r="Y12" s="68"/>
      <c r="Z12" s="68">
        <f t="shared" ref="Z12:AI12" si="4">SUM(Z3:Z11)</f>
        <v>8</v>
      </c>
      <c r="AA12" s="68">
        <f t="shared" si="4"/>
        <v>1</v>
      </c>
      <c r="AB12" s="68">
        <f t="shared" si="4"/>
        <v>1</v>
      </c>
      <c r="AC12" s="68">
        <f t="shared" si="4"/>
        <v>6</v>
      </c>
      <c r="AD12" s="68"/>
      <c r="AE12" s="68">
        <f t="shared" si="4"/>
        <v>0</v>
      </c>
      <c r="AF12" s="68">
        <f t="shared" si="4"/>
        <v>0</v>
      </c>
      <c r="AG12" s="68">
        <f t="shared" si="4"/>
        <v>16</v>
      </c>
      <c r="AH12" s="68">
        <f t="shared" si="4"/>
        <v>0</v>
      </c>
      <c r="AI12" s="68">
        <f t="shared" si="4"/>
        <v>1</v>
      </c>
      <c r="AJ12" s="85">
        <f>+AG12/Z12</f>
        <v>2</v>
      </c>
      <c r="AK12" s="18"/>
      <c r="AL12" s="18"/>
      <c r="AO12" s="18"/>
      <c r="AP12" s="45"/>
    </row>
    <row r="13" spans="1:42" ht="15.75" x14ac:dyDescent="0.25">
      <c r="A13" s="54"/>
      <c r="B13" s="1"/>
      <c r="C13" s="1"/>
      <c r="D13" s="1"/>
      <c r="P13" s="1"/>
      <c r="Q13" s="54"/>
      <c r="R13" s="54"/>
      <c r="AP13" s="45"/>
    </row>
    <row r="14" spans="1:42" ht="15.95" customHeight="1" thickBot="1" x14ac:dyDescent="0.3">
      <c r="A14" s="54"/>
      <c r="B14" s="62" t="str">
        <f>"Summary for Week "&amp;TEXT(C2,"##")&amp;":"</f>
        <v>Summary for Week 1:</v>
      </c>
      <c r="C14" s="2"/>
      <c r="D14" s="2"/>
      <c r="E14" s="424">
        <v>44088</v>
      </c>
      <c r="F14" s="424"/>
      <c r="G14" s="8" t="s">
        <v>128</v>
      </c>
      <c r="H14" s="8" t="s">
        <v>33</v>
      </c>
      <c r="I14" s="8" t="s">
        <v>170</v>
      </c>
      <c r="J14" s="3"/>
      <c r="K14" s="3"/>
      <c r="L14" s="8" t="s">
        <v>169</v>
      </c>
      <c r="M14" s="3"/>
      <c r="N14" s="3"/>
      <c r="O14" s="3"/>
      <c r="P14" s="3"/>
      <c r="Q14" s="54"/>
      <c r="R14" s="54"/>
      <c r="S14" s="52" t="s">
        <v>28</v>
      </c>
      <c r="T14" s="52"/>
      <c r="U14" s="52"/>
      <c r="V14" s="52"/>
      <c r="W14" s="52"/>
      <c r="X14" s="55" t="s">
        <v>29</v>
      </c>
      <c r="Y14" s="46" t="s">
        <v>4</v>
      </c>
      <c r="Z14" s="46" t="s">
        <v>30</v>
      </c>
      <c r="AA14" s="46" t="s">
        <v>31</v>
      </c>
      <c r="AB14" s="46" t="s">
        <v>32</v>
      </c>
      <c r="AC14" s="46" t="s">
        <v>3</v>
      </c>
      <c r="AD14" s="27"/>
      <c r="AE14" s="52" t="s">
        <v>28</v>
      </c>
      <c r="AF14" s="52"/>
      <c r="AG14" s="52"/>
      <c r="AH14" s="52"/>
      <c r="AI14" s="52"/>
      <c r="AJ14" s="55" t="s">
        <v>2</v>
      </c>
      <c r="AK14" s="46" t="s">
        <v>4</v>
      </c>
      <c r="AL14" s="46" t="s">
        <v>30</v>
      </c>
      <c r="AM14" s="46" t="s">
        <v>31</v>
      </c>
      <c r="AN14" s="46" t="s">
        <v>32</v>
      </c>
      <c r="AO14" s="46" t="s">
        <v>3</v>
      </c>
      <c r="AP14" s="45"/>
    </row>
    <row r="15" spans="1:42" ht="15.95" customHeight="1" x14ac:dyDescent="0.25">
      <c r="A15" s="54"/>
      <c r="B15" s="50" t="s">
        <v>56</v>
      </c>
      <c r="C15" s="20" t="s">
        <v>181</v>
      </c>
      <c r="D15" s="42"/>
      <c r="E15" s="41"/>
      <c r="F15" s="41"/>
      <c r="G15" s="19">
        <v>2</v>
      </c>
      <c r="H15" s="43">
        <v>2</v>
      </c>
      <c r="I15" s="41" t="s">
        <v>192</v>
      </c>
      <c r="J15" s="41"/>
      <c r="K15" s="41"/>
      <c r="L15" s="41"/>
      <c r="M15" s="41"/>
      <c r="N15" s="41"/>
      <c r="O15" s="41"/>
      <c r="P15" s="41"/>
      <c r="Q15" s="54"/>
      <c r="R15" s="54"/>
      <c r="S15" s="28" t="s">
        <v>51</v>
      </c>
      <c r="T15" s="28"/>
      <c r="U15" s="28"/>
      <c r="V15" s="28"/>
      <c r="W15" s="29"/>
      <c r="X15" s="30" t="s">
        <v>52</v>
      </c>
      <c r="Y15" s="31">
        <v>1</v>
      </c>
      <c r="Z15" s="31">
        <v>2</v>
      </c>
      <c r="AA15" s="31">
        <v>0</v>
      </c>
      <c r="AB15" s="68">
        <f>+Z15+AA15</f>
        <v>2</v>
      </c>
      <c r="AC15" s="31">
        <v>0</v>
      </c>
      <c r="AD15" s="27"/>
      <c r="AE15" s="28" t="s">
        <v>173</v>
      </c>
      <c r="AF15" s="28"/>
      <c r="AG15" s="28"/>
      <c r="AH15" s="28"/>
      <c r="AI15" s="29"/>
      <c r="AJ15" s="30" t="s">
        <v>178</v>
      </c>
      <c r="AK15" s="31">
        <v>1</v>
      </c>
      <c r="AL15" s="31">
        <v>1</v>
      </c>
      <c r="AM15" s="31">
        <v>0</v>
      </c>
      <c r="AN15" s="68">
        <f t="shared" ref="AN15" si="5">+AL15+AM15</f>
        <v>1</v>
      </c>
      <c r="AO15" s="31">
        <v>0</v>
      </c>
      <c r="AP15" s="45"/>
    </row>
    <row r="16" spans="1:42" ht="15.95" customHeight="1" x14ac:dyDescent="0.25">
      <c r="A16" s="54"/>
      <c r="B16" s="43" t="s">
        <v>36</v>
      </c>
      <c r="C16" s="41" t="s">
        <v>190</v>
      </c>
      <c r="D16" s="41"/>
      <c r="E16" s="41"/>
      <c r="F16" s="41"/>
      <c r="G16" s="19"/>
      <c r="H16" s="43">
        <v>2</v>
      </c>
      <c r="I16" s="41" t="s">
        <v>192</v>
      </c>
      <c r="J16" s="41"/>
      <c r="K16" s="41"/>
      <c r="L16" s="41"/>
      <c r="M16" s="41"/>
      <c r="N16" s="41"/>
      <c r="O16" s="41"/>
      <c r="P16" s="41"/>
      <c r="Q16" s="54"/>
      <c r="R16" s="54"/>
      <c r="S16" s="43">
        <v>4</v>
      </c>
      <c r="T16" s="41" t="s">
        <v>117</v>
      </c>
      <c r="U16" s="41"/>
      <c r="V16" s="41"/>
      <c r="W16" s="64"/>
      <c r="X16" s="47" t="s">
        <v>19</v>
      </c>
      <c r="Y16" s="93">
        <v>1</v>
      </c>
      <c r="Z16" s="93">
        <v>0</v>
      </c>
      <c r="AA16" s="93">
        <v>0</v>
      </c>
      <c r="AB16" s="58">
        <f t="shared" ref="AB16:AB25" si="6">+Z16+AA16</f>
        <v>0</v>
      </c>
      <c r="AC16" s="93">
        <v>0</v>
      </c>
      <c r="AD16" s="27"/>
      <c r="AE16" s="48">
        <v>4</v>
      </c>
      <c r="AF16" s="47" t="s">
        <v>37</v>
      </c>
      <c r="AG16" s="47"/>
      <c r="AH16" s="47"/>
      <c r="AI16" s="64"/>
      <c r="AJ16" s="32" t="s">
        <v>179</v>
      </c>
      <c r="AK16" s="93">
        <v>1</v>
      </c>
      <c r="AL16" s="93">
        <v>1</v>
      </c>
      <c r="AM16" s="93">
        <v>1</v>
      </c>
      <c r="AN16" s="58">
        <f t="shared" ref="AN16:AN25" si="7">+AL16+AM16</f>
        <v>2</v>
      </c>
      <c r="AO16" s="93">
        <v>0</v>
      </c>
      <c r="AP16" s="45"/>
    </row>
    <row r="17" spans="1:42" ht="15.95" customHeight="1" x14ac:dyDescent="0.25">
      <c r="A17" s="54"/>
      <c r="B17" s="18"/>
      <c r="C17" s="18"/>
      <c r="D17" s="18"/>
      <c r="E17" s="18"/>
      <c r="F17" s="18"/>
      <c r="G17" s="18"/>
      <c r="H17" s="43"/>
      <c r="I17" s="41"/>
      <c r="J17" s="41"/>
      <c r="K17" s="41"/>
      <c r="L17" s="41"/>
      <c r="M17" s="41"/>
      <c r="N17" s="41"/>
      <c r="O17" s="41"/>
      <c r="P17" s="41"/>
      <c r="Q17" s="54"/>
      <c r="R17" s="54"/>
      <c r="S17" s="43">
        <v>7</v>
      </c>
      <c r="T17" s="41" t="s">
        <v>133</v>
      </c>
      <c r="U17" s="41"/>
      <c r="V17" s="41"/>
      <c r="W17" s="64"/>
      <c r="X17" s="47" t="s">
        <v>19</v>
      </c>
      <c r="Y17" s="93">
        <v>0</v>
      </c>
      <c r="Z17" s="93">
        <v>0</v>
      </c>
      <c r="AA17" s="93">
        <v>0</v>
      </c>
      <c r="AB17" s="58">
        <f t="shared" si="6"/>
        <v>0</v>
      </c>
      <c r="AC17" s="93">
        <v>0</v>
      </c>
      <c r="AD17" s="27"/>
      <c r="AE17" s="48">
        <v>3</v>
      </c>
      <c r="AF17" s="47" t="s">
        <v>134</v>
      </c>
      <c r="AG17" s="47"/>
      <c r="AH17" s="47"/>
      <c r="AI17" s="64"/>
      <c r="AJ17" s="32" t="s">
        <v>179</v>
      </c>
      <c r="AK17" s="93">
        <v>1</v>
      </c>
      <c r="AL17" s="93">
        <v>1</v>
      </c>
      <c r="AM17" s="93">
        <v>1</v>
      </c>
      <c r="AN17" s="58">
        <f t="shared" si="7"/>
        <v>2</v>
      </c>
      <c r="AO17" s="93">
        <v>0</v>
      </c>
      <c r="AP17" s="45"/>
    </row>
    <row r="18" spans="1:42" ht="15.95" customHeight="1" x14ac:dyDescent="0.25">
      <c r="A18" s="54"/>
      <c r="B18" s="43" t="s">
        <v>60</v>
      </c>
      <c r="C18" s="20" t="s">
        <v>182</v>
      </c>
      <c r="D18" s="18"/>
      <c r="E18" s="41"/>
      <c r="F18" s="41"/>
      <c r="G18" s="19">
        <v>2</v>
      </c>
      <c r="H18" s="43">
        <v>1</v>
      </c>
      <c r="I18" s="41" t="s">
        <v>76</v>
      </c>
      <c r="J18" s="18"/>
      <c r="K18" s="18"/>
      <c r="L18" s="41" t="s">
        <v>191</v>
      </c>
      <c r="M18" s="41"/>
      <c r="N18" s="41"/>
      <c r="O18" s="18"/>
      <c r="P18" s="41"/>
      <c r="Q18" s="54"/>
      <c r="R18" s="54"/>
      <c r="S18" s="43">
        <v>13</v>
      </c>
      <c r="T18" s="41" t="s">
        <v>72</v>
      </c>
      <c r="U18" s="41"/>
      <c r="V18" s="41"/>
      <c r="W18" s="64"/>
      <c r="X18" s="47" t="s">
        <v>19</v>
      </c>
      <c r="Y18" s="93">
        <v>1</v>
      </c>
      <c r="Z18" s="93">
        <v>0</v>
      </c>
      <c r="AA18" s="93">
        <v>0</v>
      </c>
      <c r="AB18" s="58">
        <f t="shared" si="6"/>
        <v>0</v>
      </c>
      <c r="AC18" s="93">
        <v>0</v>
      </c>
      <c r="AD18" s="27"/>
      <c r="AE18" s="48">
        <v>10</v>
      </c>
      <c r="AF18" s="47" t="s">
        <v>57</v>
      </c>
      <c r="AG18" s="47"/>
      <c r="AH18" s="47"/>
      <c r="AI18" s="64"/>
      <c r="AJ18" s="32" t="s">
        <v>179</v>
      </c>
      <c r="AK18" s="93">
        <v>1</v>
      </c>
      <c r="AL18" s="93">
        <v>0</v>
      </c>
      <c r="AM18" s="93">
        <v>1</v>
      </c>
      <c r="AN18" s="58">
        <f t="shared" si="7"/>
        <v>1</v>
      </c>
      <c r="AO18" s="93">
        <v>0</v>
      </c>
      <c r="AP18" s="45"/>
    </row>
    <row r="19" spans="1:42" ht="15.95" customHeight="1" x14ac:dyDescent="0.25">
      <c r="A19" s="54"/>
      <c r="B19" s="43" t="s">
        <v>36</v>
      </c>
      <c r="C19" s="41" t="s">
        <v>190</v>
      </c>
      <c r="D19" s="41"/>
      <c r="E19" s="41"/>
      <c r="F19" s="41"/>
      <c r="G19" s="19"/>
      <c r="H19" s="43">
        <v>1</v>
      </c>
      <c r="I19" s="41" t="s">
        <v>150</v>
      </c>
      <c r="J19" s="18"/>
      <c r="K19" s="18"/>
      <c r="L19" s="41" t="s">
        <v>191</v>
      </c>
      <c r="M19" s="41"/>
      <c r="N19" s="41"/>
      <c r="P19" s="41"/>
      <c r="Q19" s="54"/>
      <c r="R19" s="54"/>
      <c r="S19" s="43">
        <v>3</v>
      </c>
      <c r="T19" s="41" t="s">
        <v>66</v>
      </c>
      <c r="U19" s="41"/>
      <c r="V19" s="41"/>
      <c r="W19" s="64"/>
      <c r="X19" s="47" t="s">
        <v>19</v>
      </c>
      <c r="Y19" s="93">
        <v>1</v>
      </c>
      <c r="Z19" s="93">
        <v>0</v>
      </c>
      <c r="AA19" s="93">
        <v>0</v>
      </c>
      <c r="AB19" s="58">
        <f t="shared" si="6"/>
        <v>0</v>
      </c>
      <c r="AC19" s="93">
        <v>0</v>
      </c>
      <c r="AD19" s="27"/>
      <c r="AE19" s="48">
        <v>12</v>
      </c>
      <c r="AF19" s="47" t="s">
        <v>49</v>
      </c>
      <c r="AG19" s="47"/>
      <c r="AH19" s="47"/>
      <c r="AI19" s="64"/>
      <c r="AJ19" s="32" t="s">
        <v>179</v>
      </c>
      <c r="AK19" s="93">
        <v>1</v>
      </c>
      <c r="AL19" s="93">
        <v>0</v>
      </c>
      <c r="AM19" s="93">
        <v>1</v>
      </c>
      <c r="AN19" s="58">
        <f t="shared" si="7"/>
        <v>1</v>
      </c>
      <c r="AO19" s="93">
        <v>0</v>
      </c>
      <c r="AP19" s="45"/>
    </row>
    <row r="20" spans="1:42" ht="15.95" customHeight="1" x14ac:dyDescent="0.25">
      <c r="A20" s="54"/>
      <c r="B20" s="6"/>
      <c r="C20" s="4"/>
      <c r="D20" s="4"/>
      <c r="E20" s="4"/>
      <c r="F20" s="4"/>
      <c r="G20" s="4"/>
      <c r="H20" s="4"/>
      <c r="I20" s="4"/>
      <c r="J20" s="7"/>
      <c r="K20" s="7"/>
      <c r="L20" s="7"/>
      <c r="M20" s="7"/>
      <c r="N20" s="7"/>
      <c r="O20" s="7"/>
      <c r="P20" s="7"/>
      <c r="Q20" s="54"/>
      <c r="R20" s="54"/>
      <c r="S20" s="43">
        <v>10</v>
      </c>
      <c r="T20" s="41" t="s">
        <v>47</v>
      </c>
      <c r="U20" s="41"/>
      <c r="V20" s="41"/>
      <c r="W20" s="64"/>
      <c r="X20" s="47" t="s">
        <v>19</v>
      </c>
      <c r="Y20" s="93">
        <v>1</v>
      </c>
      <c r="Z20" s="93">
        <v>0</v>
      </c>
      <c r="AA20" s="93">
        <v>0</v>
      </c>
      <c r="AB20" s="58">
        <f t="shared" si="6"/>
        <v>0</v>
      </c>
      <c r="AC20" s="93">
        <v>0</v>
      </c>
      <c r="AD20" s="27"/>
      <c r="AE20" s="48">
        <v>9</v>
      </c>
      <c r="AF20" s="47" t="s">
        <v>158</v>
      </c>
      <c r="AG20" s="47"/>
      <c r="AH20" s="47"/>
      <c r="AI20" s="64"/>
      <c r="AJ20" s="32" t="s">
        <v>179</v>
      </c>
      <c r="AK20" s="93">
        <v>1</v>
      </c>
      <c r="AL20" s="93">
        <v>0</v>
      </c>
      <c r="AM20" s="93">
        <v>0</v>
      </c>
      <c r="AN20" s="58">
        <f t="shared" si="7"/>
        <v>0</v>
      </c>
      <c r="AO20" s="93">
        <v>0</v>
      </c>
      <c r="AP20" s="45"/>
    </row>
    <row r="21" spans="1:42" ht="15.95" customHeight="1" x14ac:dyDescent="0.25">
      <c r="A21" s="54"/>
      <c r="B21" s="50" t="s">
        <v>65</v>
      </c>
      <c r="C21" s="20" t="s">
        <v>183</v>
      </c>
      <c r="D21" s="18"/>
      <c r="E21" s="41"/>
      <c r="F21" s="41"/>
      <c r="G21" s="19">
        <v>4</v>
      </c>
      <c r="H21" s="43">
        <v>1</v>
      </c>
      <c r="I21" s="41" t="s">
        <v>137</v>
      </c>
      <c r="J21" s="41"/>
      <c r="K21" s="41"/>
      <c r="L21" s="41" t="s">
        <v>203</v>
      </c>
      <c r="M21" s="41"/>
      <c r="N21" s="41"/>
      <c r="O21" s="41"/>
      <c r="P21" s="41"/>
      <c r="Q21" s="54"/>
      <c r="R21" s="54"/>
      <c r="S21" s="43">
        <v>6</v>
      </c>
      <c r="T21" s="41" t="s">
        <v>58</v>
      </c>
      <c r="U21" s="41"/>
      <c r="V21" s="41"/>
      <c r="W21" s="64"/>
      <c r="X21" s="47" t="s">
        <v>19</v>
      </c>
      <c r="Y21" s="93">
        <v>1</v>
      </c>
      <c r="Z21" s="93">
        <v>0</v>
      </c>
      <c r="AA21" s="93">
        <v>0</v>
      </c>
      <c r="AB21" s="58">
        <f t="shared" si="6"/>
        <v>0</v>
      </c>
      <c r="AC21" s="93">
        <v>0</v>
      </c>
      <c r="AD21" s="27"/>
      <c r="AE21" s="48">
        <v>11</v>
      </c>
      <c r="AF21" s="47" t="s">
        <v>96</v>
      </c>
      <c r="AG21" s="47"/>
      <c r="AH21" s="47"/>
      <c r="AI21" s="64"/>
      <c r="AJ21" s="32" t="s">
        <v>179</v>
      </c>
      <c r="AK21" s="93">
        <v>1</v>
      </c>
      <c r="AL21" s="93">
        <v>0</v>
      </c>
      <c r="AM21" s="93">
        <v>0</v>
      </c>
      <c r="AN21" s="58">
        <f t="shared" si="7"/>
        <v>0</v>
      </c>
      <c r="AO21" s="93">
        <v>0</v>
      </c>
      <c r="AP21" s="45"/>
    </row>
    <row r="22" spans="1:42" ht="15.95" customHeight="1" x14ac:dyDescent="0.25">
      <c r="A22" s="54"/>
      <c r="B22" s="48" t="s">
        <v>36</v>
      </c>
      <c r="C22" s="65" t="s">
        <v>190</v>
      </c>
      <c r="D22" s="42"/>
      <c r="E22" s="41"/>
      <c r="F22" s="41"/>
      <c r="G22" s="42"/>
      <c r="H22" s="43">
        <v>1</v>
      </c>
      <c r="I22" s="41" t="s">
        <v>166</v>
      </c>
      <c r="J22" s="41"/>
      <c r="K22" s="41"/>
      <c r="L22" s="41" t="s">
        <v>194</v>
      </c>
      <c r="M22" s="41"/>
      <c r="N22" s="41"/>
      <c r="O22" s="41"/>
      <c r="P22" s="41"/>
      <c r="Q22" s="54"/>
      <c r="R22" s="54"/>
      <c r="S22" s="43">
        <v>12</v>
      </c>
      <c r="T22" s="41" t="s">
        <v>119</v>
      </c>
      <c r="U22" s="41"/>
      <c r="V22" s="41"/>
      <c r="W22" s="64"/>
      <c r="X22" s="47" t="s">
        <v>19</v>
      </c>
      <c r="Y22" s="93">
        <v>1</v>
      </c>
      <c r="Z22" s="93">
        <v>0</v>
      </c>
      <c r="AA22" s="93">
        <v>0</v>
      </c>
      <c r="AB22" s="58">
        <f t="shared" si="6"/>
        <v>0</v>
      </c>
      <c r="AC22" s="93">
        <v>0</v>
      </c>
      <c r="AD22" s="27"/>
      <c r="AE22" s="48">
        <v>15</v>
      </c>
      <c r="AF22" s="47" t="s">
        <v>116</v>
      </c>
      <c r="AG22" s="47"/>
      <c r="AH22" s="47"/>
      <c r="AI22" s="64"/>
      <c r="AJ22" s="32" t="s">
        <v>179</v>
      </c>
      <c r="AK22" s="93">
        <v>1</v>
      </c>
      <c r="AL22" s="93">
        <v>0</v>
      </c>
      <c r="AM22" s="93">
        <v>0</v>
      </c>
      <c r="AN22" s="58">
        <f t="shared" si="7"/>
        <v>0</v>
      </c>
      <c r="AO22" s="93">
        <v>0</v>
      </c>
      <c r="AP22" s="5"/>
    </row>
    <row r="23" spans="1:42" ht="15.95" customHeight="1" x14ac:dyDescent="0.25">
      <c r="A23" s="54"/>
      <c r="C23" s="18"/>
      <c r="D23" s="18"/>
      <c r="E23" s="18"/>
      <c r="F23" s="18"/>
      <c r="G23" s="18"/>
      <c r="H23" s="43">
        <v>2</v>
      </c>
      <c r="I23" s="41" t="s">
        <v>166</v>
      </c>
      <c r="J23" s="41"/>
      <c r="K23" s="41"/>
      <c r="L23" s="41" t="s">
        <v>195</v>
      </c>
      <c r="M23" s="41"/>
      <c r="N23" s="41"/>
      <c r="O23" s="41"/>
      <c r="P23" s="41"/>
      <c r="Q23" s="54"/>
      <c r="R23" s="54"/>
      <c r="S23" s="43">
        <v>5</v>
      </c>
      <c r="T23" s="41" t="s">
        <v>75</v>
      </c>
      <c r="U23" s="41"/>
      <c r="V23" s="41"/>
      <c r="W23" s="64"/>
      <c r="X23" s="47" t="s">
        <v>19</v>
      </c>
      <c r="Y23" s="93">
        <v>1</v>
      </c>
      <c r="Z23" s="93">
        <v>0</v>
      </c>
      <c r="AA23" s="93">
        <v>0</v>
      </c>
      <c r="AB23" s="58">
        <f t="shared" si="6"/>
        <v>0</v>
      </c>
      <c r="AC23" s="93">
        <v>0</v>
      </c>
      <c r="AD23" s="27"/>
      <c r="AE23" s="48">
        <v>5</v>
      </c>
      <c r="AF23" s="47" t="s">
        <v>64</v>
      </c>
      <c r="AG23" s="47"/>
      <c r="AH23" s="47"/>
      <c r="AI23" s="64"/>
      <c r="AJ23" s="32" t="s">
        <v>179</v>
      </c>
      <c r="AK23" s="93">
        <v>1</v>
      </c>
      <c r="AL23" s="93">
        <v>0</v>
      </c>
      <c r="AM23" s="93">
        <v>0</v>
      </c>
      <c r="AN23" s="58">
        <f t="shared" si="7"/>
        <v>0</v>
      </c>
      <c r="AO23" s="93">
        <v>0</v>
      </c>
      <c r="AP23" s="46"/>
    </row>
    <row r="24" spans="1:42" ht="15.95" customHeight="1" x14ac:dyDescent="0.25">
      <c r="A24" s="54"/>
      <c r="C24" s="18"/>
      <c r="D24" s="18"/>
      <c r="E24" s="18"/>
      <c r="F24" s="18"/>
      <c r="G24" s="18"/>
      <c r="H24" s="43">
        <v>2</v>
      </c>
      <c r="I24" s="41" t="s">
        <v>166</v>
      </c>
      <c r="J24" s="18"/>
      <c r="K24" s="18"/>
      <c r="L24" s="41" t="s">
        <v>204</v>
      </c>
      <c r="M24" s="18"/>
      <c r="N24" s="18"/>
      <c r="Q24" s="54"/>
      <c r="R24" s="54"/>
      <c r="S24" s="43">
        <v>2</v>
      </c>
      <c r="T24" s="41" t="s">
        <v>100</v>
      </c>
      <c r="U24" s="41"/>
      <c r="V24" s="41"/>
      <c r="W24" s="64"/>
      <c r="X24" s="47" t="s">
        <v>19</v>
      </c>
      <c r="Y24" s="93">
        <v>1</v>
      </c>
      <c r="Z24" s="93">
        <v>0</v>
      </c>
      <c r="AA24" s="93">
        <v>0</v>
      </c>
      <c r="AB24" s="58">
        <f t="shared" si="6"/>
        <v>0</v>
      </c>
      <c r="AC24" s="93">
        <v>0</v>
      </c>
      <c r="AD24" s="27"/>
      <c r="AE24" s="48">
        <v>14</v>
      </c>
      <c r="AF24" s="47" t="s">
        <v>111</v>
      </c>
      <c r="AG24" s="47"/>
      <c r="AH24" s="47"/>
      <c r="AI24" s="64"/>
      <c r="AJ24" s="32" t="s">
        <v>179</v>
      </c>
      <c r="AK24" s="93">
        <v>1</v>
      </c>
      <c r="AL24" s="93">
        <v>0</v>
      </c>
      <c r="AM24" s="93">
        <v>0</v>
      </c>
      <c r="AN24" s="58">
        <f t="shared" si="7"/>
        <v>0</v>
      </c>
      <c r="AO24" s="93">
        <v>0</v>
      </c>
      <c r="AP24" s="46"/>
    </row>
    <row r="25" spans="1:42" ht="15.95" customHeight="1" x14ac:dyDescent="0.25">
      <c r="A25" s="5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Q25" s="54"/>
      <c r="R25" s="54"/>
      <c r="S25" s="43">
        <v>11</v>
      </c>
      <c r="T25" s="41" t="s">
        <v>99</v>
      </c>
      <c r="U25" s="41"/>
      <c r="V25" s="41"/>
      <c r="W25" s="64"/>
      <c r="X25" s="47" t="s">
        <v>19</v>
      </c>
      <c r="Y25" s="93">
        <v>1</v>
      </c>
      <c r="Z25" s="93">
        <v>0</v>
      </c>
      <c r="AA25" s="93">
        <v>0</v>
      </c>
      <c r="AB25" s="58">
        <f t="shared" si="6"/>
        <v>0</v>
      </c>
      <c r="AC25" s="93">
        <v>0</v>
      </c>
      <c r="AD25" s="27"/>
      <c r="AE25" s="48"/>
      <c r="AF25" s="47" t="s">
        <v>20</v>
      </c>
      <c r="AG25" s="47"/>
      <c r="AH25" s="47"/>
      <c r="AI25" s="64"/>
      <c r="AJ25" s="32" t="s">
        <v>179</v>
      </c>
      <c r="AK25" s="93">
        <v>0</v>
      </c>
      <c r="AL25" s="93">
        <v>0</v>
      </c>
      <c r="AM25" s="93">
        <v>0</v>
      </c>
      <c r="AN25" s="58">
        <f t="shared" si="7"/>
        <v>0</v>
      </c>
      <c r="AO25" s="93">
        <v>0</v>
      </c>
      <c r="AP25" s="46"/>
    </row>
    <row r="26" spans="1:42" ht="15.95" customHeight="1" thickBot="1" x14ac:dyDescent="0.3">
      <c r="A26" s="54"/>
      <c r="C26" s="20" t="s">
        <v>184</v>
      </c>
      <c r="D26" s="42"/>
      <c r="E26" s="41"/>
      <c r="F26" s="41"/>
      <c r="G26" s="19">
        <v>0</v>
      </c>
      <c r="H26" s="43"/>
      <c r="I26" s="41"/>
      <c r="J26" s="41"/>
      <c r="K26" s="41"/>
      <c r="L26" s="41"/>
      <c r="M26" s="41"/>
      <c r="N26" s="41"/>
      <c r="O26" s="41"/>
      <c r="P26" s="41"/>
      <c r="Q26" s="54"/>
      <c r="R26" s="54"/>
      <c r="S26" s="33" t="s">
        <v>68</v>
      </c>
      <c r="T26" s="33"/>
      <c r="U26" s="33"/>
      <c r="V26" s="33"/>
      <c r="W26" s="33"/>
      <c r="X26" s="33" t="s">
        <v>19</v>
      </c>
      <c r="Y26" s="56">
        <f>SUM(Y15:Y25)</f>
        <v>10</v>
      </c>
      <c r="Z26" s="56">
        <f t="shared" ref="Z26:AC26" si="8">SUM(Z15:Z25)</f>
        <v>2</v>
      </c>
      <c r="AA26" s="56">
        <f t="shared" si="8"/>
        <v>0</v>
      </c>
      <c r="AB26" s="56">
        <f>+AA26+Z26</f>
        <v>2</v>
      </c>
      <c r="AC26" s="56">
        <f t="shared" si="8"/>
        <v>0</v>
      </c>
      <c r="AD26" s="27"/>
      <c r="AE26" s="33" t="s">
        <v>175</v>
      </c>
      <c r="AF26" s="33"/>
      <c r="AG26" s="33"/>
      <c r="AH26" s="33"/>
      <c r="AI26" s="33"/>
      <c r="AJ26" s="33" t="s">
        <v>173</v>
      </c>
      <c r="AK26" s="56">
        <f>SUM(AK15:AK25)</f>
        <v>10</v>
      </c>
      <c r="AL26" s="56">
        <f t="shared" ref="AL26:AM26" si="9">SUM(AL15:AL25)</f>
        <v>3</v>
      </c>
      <c r="AM26" s="56">
        <f t="shared" si="9"/>
        <v>4</v>
      </c>
      <c r="AN26" s="56">
        <f>+AM26+AL26</f>
        <v>7</v>
      </c>
      <c r="AO26" s="56">
        <f t="shared" ref="AO26" si="10">SUM(AO15:AO25)</f>
        <v>0</v>
      </c>
      <c r="AP26" s="46"/>
    </row>
    <row r="27" spans="1:42" ht="15.95" customHeight="1" x14ac:dyDescent="0.25">
      <c r="A27" s="54"/>
      <c r="B27" s="43" t="s">
        <v>36</v>
      </c>
      <c r="C27" s="65" t="s">
        <v>193</v>
      </c>
      <c r="D27" s="65"/>
      <c r="E27" s="65"/>
      <c r="F27" s="18"/>
      <c r="G27" s="18"/>
      <c r="H27" s="43"/>
      <c r="I27" s="41"/>
      <c r="J27" s="41"/>
      <c r="K27" s="41"/>
      <c r="L27" s="41"/>
      <c r="M27" s="41"/>
      <c r="N27" s="41"/>
      <c r="O27" s="41"/>
      <c r="P27" s="41"/>
      <c r="Q27" s="54"/>
      <c r="R27" s="54"/>
      <c r="S27" s="34" t="s">
        <v>172</v>
      </c>
      <c r="T27" s="34"/>
      <c r="U27" s="34"/>
      <c r="V27" s="34"/>
      <c r="W27" s="35"/>
      <c r="X27" s="32" t="s">
        <v>176</v>
      </c>
      <c r="Y27" s="31">
        <v>1</v>
      </c>
      <c r="Z27" s="31">
        <v>0</v>
      </c>
      <c r="AA27" s="31">
        <v>0</v>
      </c>
      <c r="AB27" s="68">
        <f t="shared" ref="AB27:AB37" si="11">+Z27+AA27</f>
        <v>0</v>
      </c>
      <c r="AC27" s="31">
        <v>0</v>
      </c>
      <c r="AD27" s="27"/>
      <c r="AE27" s="35" t="s">
        <v>15</v>
      </c>
      <c r="AF27" s="35"/>
      <c r="AG27" s="35"/>
      <c r="AH27" s="35"/>
      <c r="AI27" s="35"/>
      <c r="AJ27" s="32" t="s">
        <v>34</v>
      </c>
      <c r="AK27" s="31">
        <v>1</v>
      </c>
      <c r="AL27" s="31">
        <v>0</v>
      </c>
      <c r="AM27" s="31">
        <v>0</v>
      </c>
      <c r="AN27" s="68">
        <f t="shared" ref="AN27:AN37" si="12">+AL27+AM27</f>
        <v>0</v>
      </c>
      <c r="AO27" s="31">
        <v>0</v>
      </c>
      <c r="AP27" s="46"/>
    </row>
    <row r="28" spans="1:42" ht="15.95" customHeight="1" x14ac:dyDescent="0.25">
      <c r="A28" s="54"/>
      <c r="B28" s="4"/>
      <c r="C28" s="4"/>
      <c r="D28" s="4"/>
      <c r="E28" s="4"/>
      <c r="F28" s="4"/>
      <c r="G28" s="4"/>
      <c r="H28" s="4"/>
      <c r="I28" s="7"/>
      <c r="J28" s="7"/>
      <c r="K28" s="7"/>
      <c r="L28" s="7"/>
      <c r="M28" s="7"/>
      <c r="N28" s="7"/>
      <c r="O28" s="7"/>
      <c r="P28" s="7"/>
      <c r="Q28" s="54"/>
      <c r="R28" s="54"/>
      <c r="S28" s="43">
        <v>4</v>
      </c>
      <c r="T28" s="41" t="s">
        <v>90</v>
      </c>
      <c r="U28" s="41"/>
      <c r="V28" s="41"/>
      <c r="W28" s="64"/>
      <c r="X28" s="41" t="s">
        <v>177</v>
      </c>
      <c r="Y28" s="93">
        <v>1</v>
      </c>
      <c r="Z28" s="93">
        <v>0</v>
      </c>
      <c r="AA28" s="93">
        <v>2</v>
      </c>
      <c r="AB28" s="58">
        <f t="shared" si="11"/>
        <v>2</v>
      </c>
      <c r="AC28" s="93">
        <v>0</v>
      </c>
      <c r="AD28" s="27"/>
      <c r="AE28" s="48">
        <v>40</v>
      </c>
      <c r="AF28" s="47" t="s">
        <v>165</v>
      </c>
      <c r="AG28" s="47"/>
      <c r="AH28" s="47"/>
      <c r="AI28" s="64"/>
      <c r="AJ28" s="47" t="s">
        <v>15</v>
      </c>
      <c r="AK28" s="93">
        <v>1</v>
      </c>
      <c r="AL28" s="93">
        <v>2</v>
      </c>
      <c r="AM28" s="93">
        <v>1</v>
      </c>
      <c r="AN28" s="58">
        <f t="shared" si="12"/>
        <v>3</v>
      </c>
      <c r="AO28" s="93">
        <v>0</v>
      </c>
      <c r="AP28" s="46"/>
    </row>
    <row r="29" spans="1:42" ht="15.95" customHeight="1" x14ac:dyDescent="0.25">
      <c r="A29" s="54"/>
      <c r="B29" s="50" t="s">
        <v>77</v>
      </c>
      <c r="C29" s="20" t="s">
        <v>124</v>
      </c>
      <c r="D29" s="18"/>
      <c r="E29" s="18"/>
      <c r="F29" s="61"/>
      <c r="G29" s="19">
        <v>3</v>
      </c>
      <c r="H29" s="43">
        <v>1</v>
      </c>
      <c r="I29" s="41" t="s">
        <v>165</v>
      </c>
      <c r="J29" s="41"/>
      <c r="K29" s="41"/>
      <c r="L29" s="41" t="s">
        <v>205</v>
      </c>
      <c r="M29" s="41"/>
      <c r="N29" s="41"/>
      <c r="O29" s="41"/>
      <c r="P29" s="41"/>
      <c r="Q29" s="54"/>
      <c r="R29" s="54"/>
      <c r="S29" s="43">
        <v>2</v>
      </c>
      <c r="T29" s="41" t="s">
        <v>161</v>
      </c>
      <c r="U29" s="41"/>
      <c r="V29" s="41"/>
      <c r="W29" s="64"/>
      <c r="X29" s="41" t="s">
        <v>177</v>
      </c>
      <c r="Y29" s="93">
        <v>1</v>
      </c>
      <c r="Z29" s="93">
        <v>0</v>
      </c>
      <c r="AA29" s="93">
        <v>2</v>
      </c>
      <c r="AB29" s="58">
        <f t="shared" si="11"/>
        <v>2</v>
      </c>
      <c r="AC29" s="93">
        <v>0</v>
      </c>
      <c r="AD29" s="27"/>
      <c r="AE29" s="48">
        <v>28</v>
      </c>
      <c r="AF29" s="47" t="s">
        <v>188</v>
      </c>
      <c r="AG29" s="47"/>
      <c r="AH29" s="47"/>
      <c r="AI29" s="64"/>
      <c r="AJ29" s="47" t="s">
        <v>15</v>
      </c>
      <c r="AK29" s="93">
        <v>1</v>
      </c>
      <c r="AL29" s="93">
        <v>0</v>
      </c>
      <c r="AM29" s="93">
        <v>2</v>
      </c>
      <c r="AN29" s="58">
        <f t="shared" si="12"/>
        <v>2</v>
      </c>
      <c r="AO29" s="93">
        <v>0</v>
      </c>
      <c r="AP29" s="46"/>
    </row>
    <row r="30" spans="1:42" ht="15.95" customHeight="1" x14ac:dyDescent="0.25">
      <c r="A30" s="54"/>
      <c r="B30" s="48" t="s">
        <v>36</v>
      </c>
      <c r="C30" s="65" t="s">
        <v>190</v>
      </c>
      <c r="D30" s="18"/>
      <c r="E30" s="18"/>
      <c r="F30" s="18"/>
      <c r="G30" s="18"/>
      <c r="H30" s="43">
        <v>2</v>
      </c>
      <c r="I30" s="41" t="s">
        <v>165</v>
      </c>
      <c r="J30" s="18"/>
      <c r="K30" s="18"/>
      <c r="L30" s="41" t="s">
        <v>206</v>
      </c>
      <c r="M30" s="41"/>
      <c r="N30" s="41"/>
      <c r="O30" s="41"/>
      <c r="P30" s="41"/>
      <c r="Q30" s="54"/>
      <c r="R30" s="54"/>
      <c r="S30" s="43">
        <v>27</v>
      </c>
      <c r="T30" s="41" t="s">
        <v>150</v>
      </c>
      <c r="U30" s="41"/>
      <c r="V30" s="41"/>
      <c r="W30" s="64"/>
      <c r="X30" s="41" t="s">
        <v>177</v>
      </c>
      <c r="Y30" s="93">
        <v>1</v>
      </c>
      <c r="Z30" s="93">
        <v>1</v>
      </c>
      <c r="AA30" s="93">
        <v>0</v>
      </c>
      <c r="AB30" s="58">
        <f t="shared" si="11"/>
        <v>1</v>
      </c>
      <c r="AC30" s="93">
        <v>0</v>
      </c>
      <c r="AD30" s="27"/>
      <c r="AE30" s="48">
        <v>7</v>
      </c>
      <c r="AF30" s="47" t="s">
        <v>42</v>
      </c>
      <c r="AG30" s="47"/>
      <c r="AH30" s="47"/>
      <c r="AI30" s="64"/>
      <c r="AJ30" s="47" t="s">
        <v>15</v>
      </c>
      <c r="AK30" s="93">
        <v>1</v>
      </c>
      <c r="AL30" s="93">
        <v>1</v>
      </c>
      <c r="AM30" s="93">
        <v>0</v>
      </c>
      <c r="AN30" s="58">
        <f t="shared" si="12"/>
        <v>1</v>
      </c>
      <c r="AO30" s="93">
        <v>0</v>
      </c>
      <c r="AP30" s="46"/>
    </row>
    <row r="31" spans="1:42" ht="15.95" customHeight="1" x14ac:dyDescent="0.25">
      <c r="A31" s="54"/>
      <c r="C31" s="65"/>
      <c r="D31" s="18"/>
      <c r="E31" s="18"/>
      <c r="F31" s="18"/>
      <c r="G31" s="18"/>
      <c r="H31" s="43">
        <v>2</v>
      </c>
      <c r="I31" s="41" t="s">
        <v>42</v>
      </c>
      <c r="J31" s="18"/>
      <c r="K31" s="18"/>
      <c r="L31" s="41" t="s">
        <v>165</v>
      </c>
      <c r="M31" s="41"/>
      <c r="N31" s="41"/>
      <c r="O31" s="41"/>
      <c r="P31" s="41"/>
      <c r="Q31" s="54"/>
      <c r="R31" s="54"/>
      <c r="S31" s="43">
        <v>5</v>
      </c>
      <c r="T31" s="41" t="s">
        <v>76</v>
      </c>
      <c r="U31" s="41"/>
      <c r="V31" s="41"/>
      <c r="W31" s="64"/>
      <c r="X31" s="41" t="s">
        <v>177</v>
      </c>
      <c r="Y31" s="93">
        <v>1</v>
      </c>
      <c r="Z31" s="93">
        <v>1</v>
      </c>
      <c r="AA31" s="93">
        <v>0</v>
      </c>
      <c r="AB31" s="58">
        <f t="shared" si="11"/>
        <v>1</v>
      </c>
      <c r="AC31" s="93">
        <v>0</v>
      </c>
      <c r="AD31" s="27"/>
      <c r="AE31" s="48">
        <v>66</v>
      </c>
      <c r="AF31" s="47" t="s">
        <v>48</v>
      </c>
      <c r="AG31" s="47"/>
      <c r="AH31" s="47"/>
      <c r="AI31" s="64"/>
      <c r="AJ31" s="47" t="s">
        <v>15</v>
      </c>
      <c r="AK31" s="93">
        <v>1</v>
      </c>
      <c r="AL31" s="93">
        <v>0</v>
      </c>
      <c r="AM31" s="93">
        <v>1</v>
      </c>
      <c r="AN31" s="58">
        <f t="shared" si="12"/>
        <v>1</v>
      </c>
      <c r="AO31" s="93">
        <v>0</v>
      </c>
      <c r="AP31" s="46"/>
    </row>
    <row r="32" spans="1:42" ht="15.95" customHeight="1" x14ac:dyDescent="0.25">
      <c r="A32" s="54"/>
      <c r="C32" s="18"/>
      <c r="D32" s="18"/>
      <c r="E32" s="18"/>
      <c r="F32" s="18"/>
      <c r="G32" s="18"/>
      <c r="H32" s="18"/>
      <c r="I32" s="18"/>
      <c r="J32" s="18"/>
      <c r="K32" s="18"/>
      <c r="L32" s="18"/>
      <c r="Q32" s="54"/>
      <c r="R32" s="54"/>
      <c r="S32" s="43">
        <v>10</v>
      </c>
      <c r="T32" s="41" t="s">
        <v>143</v>
      </c>
      <c r="U32" s="41"/>
      <c r="V32" s="41"/>
      <c r="W32" s="64"/>
      <c r="X32" s="41" t="s">
        <v>177</v>
      </c>
      <c r="Y32" s="93">
        <v>1</v>
      </c>
      <c r="Z32" s="93">
        <v>0</v>
      </c>
      <c r="AA32" s="93">
        <v>0</v>
      </c>
      <c r="AB32" s="58">
        <f t="shared" si="11"/>
        <v>0</v>
      </c>
      <c r="AC32" s="93">
        <v>0</v>
      </c>
      <c r="AD32" s="27"/>
      <c r="AE32" s="48">
        <v>3</v>
      </c>
      <c r="AF32" s="47" t="s">
        <v>81</v>
      </c>
      <c r="AG32" s="47"/>
      <c r="AH32" s="47"/>
      <c r="AI32" s="64"/>
      <c r="AJ32" s="47" t="s">
        <v>15</v>
      </c>
      <c r="AK32" s="93">
        <v>1</v>
      </c>
      <c r="AL32" s="93">
        <v>0</v>
      </c>
      <c r="AM32" s="93">
        <v>1</v>
      </c>
      <c r="AN32" s="58">
        <f t="shared" si="12"/>
        <v>1</v>
      </c>
      <c r="AO32" s="93">
        <v>0</v>
      </c>
      <c r="AP32" s="46"/>
    </row>
    <row r="33" spans="1:42" ht="15.95" customHeight="1" x14ac:dyDescent="0.25">
      <c r="A33" s="54" t="s">
        <v>74</v>
      </c>
      <c r="B33" s="18"/>
      <c r="C33" s="20" t="s">
        <v>185</v>
      </c>
      <c r="D33" s="97"/>
      <c r="E33" s="41"/>
      <c r="F33" s="41"/>
      <c r="G33" s="19">
        <v>3</v>
      </c>
      <c r="H33" s="43">
        <v>1</v>
      </c>
      <c r="I33" s="41" t="s">
        <v>37</v>
      </c>
      <c r="J33" s="18"/>
      <c r="K33" s="18"/>
      <c r="L33" s="41" t="s">
        <v>134</v>
      </c>
      <c r="M33" s="41"/>
      <c r="N33" s="41"/>
      <c r="O33" s="41"/>
      <c r="P33" s="41"/>
      <c r="Q33" s="54"/>
      <c r="R33" s="54"/>
      <c r="S33" s="43">
        <v>7</v>
      </c>
      <c r="T33" s="41" t="s">
        <v>46</v>
      </c>
      <c r="U33" s="41"/>
      <c r="V33" s="41"/>
      <c r="W33" s="64"/>
      <c r="X33" s="41" t="s">
        <v>177</v>
      </c>
      <c r="Y33" s="93">
        <v>1</v>
      </c>
      <c r="Z33" s="93">
        <v>0</v>
      </c>
      <c r="AA33" s="93">
        <v>0</v>
      </c>
      <c r="AB33" s="58">
        <f t="shared" si="11"/>
        <v>0</v>
      </c>
      <c r="AC33" s="93">
        <v>0</v>
      </c>
      <c r="AD33" s="27"/>
      <c r="AE33" s="48">
        <v>2</v>
      </c>
      <c r="AF33" s="47" t="s">
        <v>136</v>
      </c>
      <c r="AG33" s="47"/>
      <c r="AH33" s="47"/>
      <c r="AI33" s="64"/>
      <c r="AJ33" s="47" t="s">
        <v>15</v>
      </c>
      <c r="AK33" s="93">
        <v>1</v>
      </c>
      <c r="AL33" s="93">
        <v>0</v>
      </c>
      <c r="AM33" s="93">
        <v>0</v>
      </c>
      <c r="AN33" s="58">
        <f t="shared" si="12"/>
        <v>0</v>
      </c>
      <c r="AO33" s="93">
        <v>0</v>
      </c>
      <c r="AP33" s="46"/>
    </row>
    <row r="34" spans="1:42" ht="15.95" customHeight="1" x14ac:dyDescent="0.25">
      <c r="A34" s="54"/>
      <c r="B34" s="43" t="s">
        <v>36</v>
      </c>
      <c r="C34" s="65" t="s">
        <v>190</v>
      </c>
      <c r="D34" s="18"/>
      <c r="E34" s="18"/>
      <c r="F34" s="18"/>
      <c r="G34" s="18"/>
      <c r="H34" s="43">
        <v>2</v>
      </c>
      <c r="I34" s="41" t="s">
        <v>196</v>
      </c>
      <c r="J34" s="41"/>
      <c r="K34" s="41"/>
      <c r="L34" s="41" t="s">
        <v>49</v>
      </c>
      <c r="M34" s="41"/>
      <c r="N34" s="41"/>
      <c r="O34" s="41"/>
      <c r="P34" s="41"/>
      <c r="Q34" s="54"/>
      <c r="R34" s="54"/>
      <c r="S34" s="43">
        <v>13</v>
      </c>
      <c r="T34" s="41" t="s">
        <v>140</v>
      </c>
      <c r="U34" s="41"/>
      <c r="V34" s="41"/>
      <c r="W34" s="64"/>
      <c r="X34" s="41" t="s">
        <v>177</v>
      </c>
      <c r="Y34" s="93">
        <v>1</v>
      </c>
      <c r="Z34" s="93">
        <v>0</v>
      </c>
      <c r="AA34" s="93">
        <v>0</v>
      </c>
      <c r="AB34" s="58">
        <f t="shared" si="11"/>
        <v>0</v>
      </c>
      <c r="AC34" s="93">
        <v>0</v>
      </c>
      <c r="AD34" s="27"/>
      <c r="AE34" s="48">
        <v>4</v>
      </c>
      <c r="AF34" s="47" t="s">
        <v>115</v>
      </c>
      <c r="AG34" s="47"/>
      <c r="AH34" s="47"/>
      <c r="AI34" s="64"/>
      <c r="AJ34" s="47" t="s">
        <v>15</v>
      </c>
      <c r="AK34" s="93">
        <v>1</v>
      </c>
      <c r="AL34" s="93">
        <v>0</v>
      </c>
      <c r="AM34" s="93">
        <v>0</v>
      </c>
      <c r="AN34" s="58">
        <f t="shared" si="12"/>
        <v>0</v>
      </c>
      <c r="AO34" s="93">
        <v>0</v>
      </c>
      <c r="AP34" s="46"/>
    </row>
    <row r="35" spans="1:42" ht="15.95" customHeight="1" x14ac:dyDescent="0.25">
      <c r="A35" s="54"/>
      <c r="C35" s="65"/>
      <c r="H35" s="43">
        <v>2</v>
      </c>
      <c r="I35" s="41" t="s">
        <v>134</v>
      </c>
      <c r="L35" s="41" t="s">
        <v>197</v>
      </c>
      <c r="Q35" s="54"/>
      <c r="R35" s="54"/>
      <c r="S35" s="43">
        <v>6</v>
      </c>
      <c r="T35" s="41" t="s">
        <v>114</v>
      </c>
      <c r="U35" s="41"/>
      <c r="V35" s="41"/>
      <c r="W35" s="64"/>
      <c r="X35" s="41" t="s">
        <v>177</v>
      </c>
      <c r="Y35" s="93">
        <v>1</v>
      </c>
      <c r="Z35" s="93">
        <v>0</v>
      </c>
      <c r="AA35" s="93">
        <v>0</v>
      </c>
      <c r="AB35" s="58">
        <f t="shared" si="11"/>
        <v>0</v>
      </c>
      <c r="AC35" s="93">
        <v>0</v>
      </c>
      <c r="AD35" s="27"/>
      <c r="AE35" s="48">
        <v>86</v>
      </c>
      <c r="AF35" s="47" t="s">
        <v>157</v>
      </c>
      <c r="AG35" s="47"/>
      <c r="AH35" s="47"/>
      <c r="AI35" s="64"/>
      <c r="AJ35" s="47" t="s">
        <v>15</v>
      </c>
      <c r="AK35" s="93">
        <v>1</v>
      </c>
      <c r="AL35" s="93">
        <v>0</v>
      </c>
      <c r="AM35" s="93">
        <v>0</v>
      </c>
      <c r="AN35" s="58">
        <f t="shared" si="12"/>
        <v>0</v>
      </c>
      <c r="AO35" s="93">
        <v>0</v>
      </c>
      <c r="AP35" s="46"/>
    </row>
    <row r="36" spans="1:42" ht="15.95" customHeight="1" x14ac:dyDescent="0.25">
      <c r="A36" s="54"/>
      <c r="B36" s="8"/>
      <c r="C36" s="4"/>
      <c r="D36" s="4"/>
      <c r="E36" s="4"/>
      <c r="F36" s="4"/>
      <c r="G36" s="4"/>
      <c r="H36" s="4"/>
      <c r="I36" s="4"/>
      <c r="J36" s="7"/>
      <c r="K36" s="7"/>
      <c r="L36" s="7"/>
      <c r="M36" s="7"/>
      <c r="N36" s="7"/>
      <c r="O36" s="7"/>
      <c r="P36" s="7"/>
      <c r="Q36" s="54"/>
      <c r="R36" s="54"/>
      <c r="S36" s="43">
        <v>55</v>
      </c>
      <c r="T36" s="41" t="s">
        <v>118</v>
      </c>
      <c r="U36" s="41"/>
      <c r="V36" s="41"/>
      <c r="W36" s="64"/>
      <c r="X36" s="41" t="s">
        <v>177</v>
      </c>
      <c r="Y36" s="93">
        <v>1</v>
      </c>
      <c r="Z36" s="93">
        <v>0</v>
      </c>
      <c r="AA36" s="93">
        <v>0</v>
      </c>
      <c r="AB36" s="58">
        <f t="shared" si="11"/>
        <v>0</v>
      </c>
      <c r="AC36" s="93">
        <v>0</v>
      </c>
      <c r="AD36" s="27"/>
      <c r="AE36" s="48">
        <v>55</v>
      </c>
      <c r="AF36" s="47" t="s">
        <v>62</v>
      </c>
      <c r="AG36" s="47"/>
      <c r="AH36" s="47"/>
      <c r="AI36" s="64"/>
      <c r="AJ36" s="47" t="s">
        <v>15</v>
      </c>
      <c r="AK36" s="93">
        <v>1</v>
      </c>
      <c r="AL36" s="93">
        <v>0</v>
      </c>
      <c r="AM36" s="93">
        <v>0</v>
      </c>
      <c r="AN36" s="58">
        <f t="shared" si="12"/>
        <v>0</v>
      </c>
      <c r="AO36" s="93">
        <v>0</v>
      </c>
      <c r="AP36" s="46"/>
    </row>
    <row r="37" spans="1:42" ht="15.95" customHeight="1" x14ac:dyDescent="0.25">
      <c r="A37" s="54"/>
      <c r="B37" s="50" t="s">
        <v>93</v>
      </c>
      <c r="C37" s="20" t="s">
        <v>186</v>
      </c>
      <c r="D37" s="18"/>
      <c r="E37" s="42"/>
      <c r="F37" s="42"/>
      <c r="G37" s="19">
        <v>1</v>
      </c>
      <c r="H37" s="43">
        <v>2</v>
      </c>
      <c r="I37" s="41" t="s">
        <v>40</v>
      </c>
      <c r="J37" s="41"/>
      <c r="K37" s="41"/>
      <c r="L37" s="41" t="s">
        <v>198</v>
      </c>
      <c r="M37" s="41"/>
      <c r="N37" s="41"/>
      <c r="O37" s="41"/>
      <c r="P37" s="41"/>
      <c r="Q37" s="54"/>
      <c r="R37" s="54"/>
      <c r="S37" s="43"/>
      <c r="T37" s="41" t="s">
        <v>187</v>
      </c>
      <c r="U37" s="41"/>
      <c r="V37" s="41"/>
      <c r="W37" s="64"/>
      <c r="X37" s="41" t="s">
        <v>177</v>
      </c>
      <c r="Y37" s="93">
        <v>0</v>
      </c>
      <c r="Z37" s="93">
        <v>0</v>
      </c>
      <c r="AA37" s="93">
        <v>0</v>
      </c>
      <c r="AB37" s="58">
        <f t="shared" si="11"/>
        <v>0</v>
      </c>
      <c r="AC37" s="93">
        <v>0</v>
      </c>
      <c r="AD37" s="27"/>
      <c r="AE37" s="48"/>
      <c r="AF37" s="47" t="s">
        <v>35</v>
      </c>
      <c r="AG37" s="47"/>
      <c r="AH37" s="47"/>
      <c r="AI37" s="64"/>
      <c r="AJ37" s="47" t="s">
        <v>15</v>
      </c>
      <c r="AK37" s="93">
        <v>0</v>
      </c>
      <c r="AL37" s="93">
        <v>0</v>
      </c>
      <c r="AM37" s="93">
        <v>0</v>
      </c>
      <c r="AN37" s="58">
        <f t="shared" si="12"/>
        <v>0</v>
      </c>
      <c r="AO37" s="93">
        <v>0</v>
      </c>
      <c r="AP37" s="46"/>
    </row>
    <row r="38" spans="1:42" ht="15.95" customHeight="1" thickBot="1" x14ac:dyDescent="0.3">
      <c r="A38" s="54"/>
      <c r="B38" s="48" t="s">
        <v>36</v>
      </c>
      <c r="C38" s="41" t="s">
        <v>199</v>
      </c>
      <c r="D38" s="18"/>
      <c r="E38" s="18"/>
      <c r="F38" s="18"/>
      <c r="G38" s="18"/>
      <c r="H38" s="43"/>
      <c r="I38" s="41"/>
      <c r="J38" s="41"/>
      <c r="K38" s="41"/>
      <c r="L38" s="41"/>
      <c r="M38" s="41"/>
      <c r="N38" s="41"/>
      <c r="O38" s="41"/>
      <c r="P38" s="41"/>
      <c r="Q38" s="54"/>
      <c r="R38" s="54"/>
      <c r="S38" s="33" t="s">
        <v>174</v>
      </c>
      <c r="T38" s="33"/>
      <c r="U38" s="33"/>
      <c r="V38" s="33"/>
      <c r="W38" s="33"/>
      <c r="X38" s="33" t="s">
        <v>177</v>
      </c>
      <c r="Y38" s="56">
        <f>SUM(Y27:Y37)</f>
        <v>10</v>
      </c>
      <c r="Z38" s="56">
        <f t="shared" ref="Z38:AC38" si="13">SUM(Z27:Z37)</f>
        <v>2</v>
      </c>
      <c r="AA38" s="56">
        <f>SUM(AA27:AA37)+AF3</f>
        <v>4</v>
      </c>
      <c r="AB38" s="56">
        <f>+AA38+Z38</f>
        <v>6</v>
      </c>
      <c r="AC38" s="56">
        <f t="shared" si="13"/>
        <v>0</v>
      </c>
      <c r="AD38" s="27"/>
      <c r="AE38" s="33" t="s">
        <v>50</v>
      </c>
      <c r="AF38" s="33"/>
      <c r="AG38" s="33"/>
      <c r="AH38" s="33"/>
      <c r="AI38" s="33"/>
      <c r="AJ38" s="33" t="s">
        <v>15</v>
      </c>
      <c r="AK38" s="56">
        <f>SUM(AK27:AK37)</f>
        <v>10</v>
      </c>
      <c r="AL38" s="56">
        <f t="shared" ref="AL38" si="14">SUM(AL27:AL37)</f>
        <v>3</v>
      </c>
      <c r="AM38" s="56">
        <f>SUM(AM27:AM37)+AR3</f>
        <v>5</v>
      </c>
      <c r="AN38" s="56">
        <f>+AM38+AL38</f>
        <v>8</v>
      </c>
      <c r="AO38" s="56">
        <f t="shared" ref="AO38" si="15">SUM(AO27:AO37)</f>
        <v>0</v>
      </c>
      <c r="AP38" s="46"/>
    </row>
    <row r="39" spans="1:42" ht="15.95" customHeight="1" x14ac:dyDescent="0.25">
      <c r="A39" s="54"/>
      <c r="C39" s="18"/>
      <c r="D39" s="41"/>
      <c r="E39" s="18"/>
      <c r="F39" s="18"/>
      <c r="G39" s="18"/>
      <c r="H39" s="43"/>
      <c r="I39" s="41"/>
      <c r="J39" s="18"/>
      <c r="K39" s="18"/>
      <c r="L39" s="41"/>
      <c r="M39" s="18"/>
      <c r="N39" s="18"/>
      <c r="Q39" s="54"/>
      <c r="R39" s="54"/>
      <c r="S39" s="34" t="s">
        <v>53</v>
      </c>
      <c r="T39" s="34"/>
      <c r="U39" s="34"/>
      <c r="V39" s="34"/>
      <c r="W39" s="35"/>
      <c r="X39" s="32" t="s">
        <v>54</v>
      </c>
      <c r="Y39" s="31">
        <v>0</v>
      </c>
      <c r="Z39" s="31">
        <v>0</v>
      </c>
      <c r="AA39" s="31">
        <v>0</v>
      </c>
      <c r="AB39" s="68">
        <f t="shared" ref="AB39:AB49" si="16">+Z39+AA39</f>
        <v>0</v>
      </c>
      <c r="AC39" s="31">
        <v>0</v>
      </c>
      <c r="AD39" s="27"/>
      <c r="AE39" s="35" t="s">
        <v>86</v>
      </c>
      <c r="AF39" s="35"/>
      <c r="AG39" s="35"/>
      <c r="AH39" s="35"/>
      <c r="AI39" s="35"/>
      <c r="AJ39" s="32" t="s">
        <v>87</v>
      </c>
      <c r="AK39" s="31">
        <v>0</v>
      </c>
      <c r="AL39" s="31">
        <v>0</v>
      </c>
      <c r="AM39" s="31">
        <v>0</v>
      </c>
      <c r="AN39" s="68">
        <f t="shared" ref="AN39:AN49" si="17">+AL39+AM39</f>
        <v>0</v>
      </c>
      <c r="AO39" s="31">
        <v>0</v>
      </c>
      <c r="AP39" s="46"/>
    </row>
    <row r="40" spans="1:42" ht="15.95" customHeight="1" x14ac:dyDescent="0.25">
      <c r="A40" s="54"/>
      <c r="B40" s="26"/>
      <c r="C40" s="20" t="s">
        <v>125</v>
      </c>
      <c r="D40" s="18"/>
      <c r="E40" s="18"/>
      <c r="F40" s="42"/>
      <c r="G40" s="19">
        <v>1</v>
      </c>
      <c r="H40" s="43">
        <v>1</v>
      </c>
      <c r="I40" s="41" t="s">
        <v>112</v>
      </c>
      <c r="J40" s="41"/>
      <c r="K40" s="41"/>
      <c r="L40" s="41" t="s">
        <v>154</v>
      </c>
      <c r="M40" s="41"/>
      <c r="N40" s="41"/>
      <c r="O40" s="41"/>
      <c r="P40" s="41"/>
      <c r="Q40" s="54"/>
      <c r="R40" s="54"/>
      <c r="S40" s="48">
        <v>9</v>
      </c>
      <c r="T40" s="47" t="s">
        <v>166</v>
      </c>
      <c r="U40" s="47"/>
      <c r="V40" s="47"/>
      <c r="W40" s="64"/>
      <c r="X40" s="47" t="s">
        <v>25</v>
      </c>
      <c r="Y40" s="93">
        <v>1</v>
      </c>
      <c r="Z40" s="93">
        <v>3</v>
      </c>
      <c r="AA40" s="93">
        <v>1</v>
      </c>
      <c r="AB40" s="58">
        <f t="shared" si="16"/>
        <v>4</v>
      </c>
      <c r="AC40" s="93">
        <v>0</v>
      </c>
      <c r="AD40" s="27"/>
      <c r="AE40" s="48">
        <v>7</v>
      </c>
      <c r="AF40" s="47" t="s">
        <v>40</v>
      </c>
      <c r="AG40" s="47"/>
      <c r="AH40" s="47"/>
      <c r="AI40" s="64"/>
      <c r="AJ40" s="47" t="s">
        <v>17</v>
      </c>
      <c r="AK40" s="93">
        <v>1</v>
      </c>
      <c r="AL40" s="93">
        <v>1</v>
      </c>
      <c r="AM40" s="93">
        <v>0</v>
      </c>
      <c r="AN40" s="58">
        <f t="shared" si="17"/>
        <v>1</v>
      </c>
      <c r="AO40" s="93">
        <v>0</v>
      </c>
      <c r="AP40" s="46"/>
    </row>
    <row r="41" spans="1:42" ht="15.95" customHeight="1" x14ac:dyDescent="0.25">
      <c r="A41" s="54"/>
      <c r="B41" s="48" t="s">
        <v>36</v>
      </c>
      <c r="C41" s="41" t="s">
        <v>200</v>
      </c>
      <c r="D41" s="42"/>
      <c r="E41" s="41"/>
      <c r="F41" s="41"/>
      <c r="G41" s="19"/>
      <c r="H41" s="43"/>
      <c r="I41" s="41"/>
      <c r="J41" s="18"/>
      <c r="K41" s="18"/>
      <c r="L41" s="41"/>
      <c r="M41" s="18"/>
      <c r="N41" s="18"/>
      <c r="Q41" s="54"/>
      <c r="R41" s="54"/>
      <c r="S41" s="48">
        <v>13</v>
      </c>
      <c r="T41" s="47" t="s">
        <v>38</v>
      </c>
      <c r="U41" s="47"/>
      <c r="V41" s="47"/>
      <c r="W41" s="64"/>
      <c r="X41" s="47" t="s">
        <v>25</v>
      </c>
      <c r="Y41" s="93">
        <v>1</v>
      </c>
      <c r="Z41" s="93">
        <v>0</v>
      </c>
      <c r="AA41" s="93">
        <v>3</v>
      </c>
      <c r="AB41" s="58">
        <f t="shared" si="16"/>
        <v>3</v>
      </c>
      <c r="AC41" s="93">
        <v>0</v>
      </c>
      <c r="AD41" s="27"/>
      <c r="AE41" s="48">
        <v>6</v>
      </c>
      <c r="AF41" s="47" t="s">
        <v>153</v>
      </c>
      <c r="AG41" s="47"/>
      <c r="AH41" s="47"/>
      <c r="AI41" s="64"/>
      <c r="AJ41" s="47" t="s">
        <v>17</v>
      </c>
      <c r="AK41" s="93">
        <v>1</v>
      </c>
      <c r="AL41" s="93">
        <v>0</v>
      </c>
      <c r="AM41" s="93">
        <v>1</v>
      </c>
      <c r="AN41" s="58">
        <f t="shared" si="17"/>
        <v>1</v>
      </c>
      <c r="AO41" s="93">
        <v>2</v>
      </c>
      <c r="AP41" s="46"/>
    </row>
    <row r="42" spans="1:42" ht="15.95" customHeight="1" x14ac:dyDescent="0.25">
      <c r="A42" s="54"/>
      <c r="B42" s="9"/>
      <c r="C42" s="10"/>
      <c r="D42" s="10"/>
      <c r="E42" s="10"/>
      <c r="F42" s="10"/>
      <c r="G42" s="11"/>
      <c r="H42" s="12"/>
      <c r="I42" s="10"/>
      <c r="J42" s="10"/>
      <c r="K42" s="12"/>
      <c r="L42" s="12"/>
      <c r="M42" s="12"/>
      <c r="N42" s="12"/>
      <c r="O42" s="12"/>
      <c r="P42" s="12"/>
      <c r="Q42" s="54"/>
      <c r="R42" s="54"/>
      <c r="S42" s="48">
        <v>18</v>
      </c>
      <c r="T42" s="47" t="s">
        <v>137</v>
      </c>
      <c r="U42" s="47"/>
      <c r="V42" s="47"/>
      <c r="W42" s="64"/>
      <c r="X42" s="47" t="s">
        <v>25</v>
      </c>
      <c r="Y42" s="93">
        <v>1</v>
      </c>
      <c r="Z42" s="93">
        <v>1</v>
      </c>
      <c r="AA42" s="93">
        <v>1</v>
      </c>
      <c r="AB42" s="58">
        <f t="shared" si="16"/>
        <v>2</v>
      </c>
      <c r="AC42" s="93">
        <v>0</v>
      </c>
      <c r="AD42" s="27"/>
      <c r="AE42" s="48">
        <v>14</v>
      </c>
      <c r="AF42" s="47" t="s">
        <v>95</v>
      </c>
      <c r="AG42" s="47"/>
      <c r="AH42" s="47"/>
      <c r="AI42" s="64"/>
      <c r="AJ42" s="47" t="s">
        <v>17</v>
      </c>
      <c r="AK42" s="93">
        <v>1</v>
      </c>
      <c r="AL42" s="93">
        <v>0</v>
      </c>
      <c r="AM42" s="93">
        <v>1</v>
      </c>
      <c r="AN42" s="58">
        <f t="shared" si="17"/>
        <v>1</v>
      </c>
      <c r="AO42" s="93">
        <v>0</v>
      </c>
      <c r="AP42" s="46"/>
    </row>
    <row r="43" spans="1:42" ht="15.95" customHeight="1" x14ac:dyDescent="0.25">
      <c r="A43" s="54"/>
      <c r="B43" s="26"/>
      <c r="C43" s="26"/>
      <c r="D43" s="26"/>
      <c r="E43" s="47" t="s">
        <v>211</v>
      </c>
      <c r="F43" s="47"/>
      <c r="G43" s="49">
        <f>SUM(G14:G42)</f>
        <v>16</v>
      </c>
      <c r="H43" s="49"/>
      <c r="I43" s="36"/>
      <c r="J43" s="47" t="s">
        <v>101</v>
      </c>
      <c r="K43" s="36"/>
      <c r="L43" s="49">
        <v>3</v>
      </c>
      <c r="N43" s="47" t="s">
        <v>132</v>
      </c>
      <c r="O43" s="49">
        <v>6</v>
      </c>
      <c r="P43" s="26"/>
      <c r="Q43" s="54"/>
      <c r="R43" s="54"/>
      <c r="S43" s="48">
        <v>3</v>
      </c>
      <c r="T43" s="47" t="s">
        <v>67</v>
      </c>
      <c r="U43" s="47"/>
      <c r="V43" s="47"/>
      <c r="W43" s="64"/>
      <c r="X43" s="47" t="s">
        <v>25</v>
      </c>
      <c r="Y43" s="93">
        <v>1</v>
      </c>
      <c r="Z43" s="93">
        <v>0</v>
      </c>
      <c r="AA43" s="93">
        <v>2</v>
      </c>
      <c r="AB43" s="58">
        <f t="shared" si="16"/>
        <v>2</v>
      </c>
      <c r="AC43" s="93">
        <v>0</v>
      </c>
      <c r="AD43" s="27"/>
      <c r="AE43" s="48">
        <v>10</v>
      </c>
      <c r="AF43" s="47" t="s">
        <v>71</v>
      </c>
      <c r="AG43" s="47"/>
      <c r="AH43" s="47"/>
      <c r="AI43" s="64"/>
      <c r="AJ43" s="47" t="s">
        <v>17</v>
      </c>
      <c r="AK43" s="93">
        <v>1</v>
      </c>
      <c r="AL43" s="93">
        <v>0</v>
      </c>
      <c r="AM43" s="93">
        <v>0</v>
      </c>
      <c r="AN43" s="58">
        <f t="shared" si="17"/>
        <v>0</v>
      </c>
      <c r="AO43" s="93">
        <v>0</v>
      </c>
      <c r="AP43" s="46"/>
    </row>
    <row r="44" spans="1:42" ht="15.95" customHeight="1" x14ac:dyDescent="0.25">
      <c r="A44" s="54"/>
      <c r="E44" s="47" t="s">
        <v>210</v>
      </c>
      <c r="F44" s="47"/>
      <c r="G44" s="49">
        <v>24</v>
      </c>
      <c r="Q44" s="54"/>
      <c r="R44" s="54"/>
      <c r="S44" s="48">
        <v>34</v>
      </c>
      <c r="T44" s="47" t="s">
        <v>139</v>
      </c>
      <c r="U44" s="47"/>
      <c r="V44" s="47"/>
      <c r="W44" s="64"/>
      <c r="X44" s="47" t="s">
        <v>25</v>
      </c>
      <c r="Y44" s="93">
        <v>1</v>
      </c>
      <c r="Z44" s="93">
        <v>0</v>
      </c>
      <c r="AA44" s="93">
        <v>1</v>
      </c>
      <c r="AB44" s="58">
        <f t="shared" si="16"/>
        <v>1</v>
      </c>
      <c r="AC44" s="93">
        <v>0</v>
      </c>
      <c r="AD44" s="27"/>
      <c r="AE44" s="48">
        <v>4</v>
      </c>
      <c r="AF44" s="47" t="s">
        <v>45</v>
      </c>
      <c r="AG44" s="47"/>
      <c r="AH44" s="47"/>
      <c r="AI44" s="64"/>
      <c r="AJ44" s="47" t="s">
        <v>17</v>
      </c>
      <c r="AK44" s="93">
        <v>1</v>
      </c>
      <c r="AL44" s="93">
        <v>0</v>
      </c>
      <c r="AM44" s="93">
        <v>0</v>
      </c>
      <c r="AN44" s="58">
        <f t="shared" si="17"/>
        <v>0</v>
      </c>
      <c r="AO44" s="93">
        <v>0</v>
      </c>
      <c r="AP44" s="46"/>
    </row>
    <row r="45" spans="1:42" ht="15.95" customHeight="1" x14ac:dyDescent="0.25">
      <c r="A45" s="54"/>
      <c r="Q45" s="54"/>
      <c r="R45" s="54"/>
      <c r="S45" s="48">
        <v>14</v>
      </c>
      <c r="T45" s="47" t="s">
        <v>73</v>
      </c>
      <c r="U45" s="47"/>
      <c r="V45" s="47"/>
      <c r="W45" s="64"/>
      <c r="X45" s="47" t="s">
        <v>25</v>
      </c>
      <c r="Y45" s="93">
        <v>1</v>
      </c>
      <c r="Z45" s="93">
        <v>0</v>
      </c>
      <c r="AA45" s="93">
        <v>0</v>
      </c>
      <c r="AB45" s="58">
        <f t="shared" si="16"/>
        <v>0</v>
      </c>
      <c r="AC45" s="93">
        <v>0</v>
      </c>
      <c r="AD45" s="27"/>
      <c r="AE45" s="48">
        <v>11</v>
      </c>
      <c r="AF45" s="47" t="s">
        <v>89</v>
      </c>
      <c r="AG45" s="47"/>
      <c r="AH45" s="47"/>
      <c r="AI45" s="64"/>
      <c r="AJ45" s="47" t="s">
        <v>17</v>
      </c>
      <c r="AK45" s="93">
        <v>1</v>
      </c>
      <c r="AL45" s="93">
        <v>0</v>
      </c>
      <c r="AM45" s="93">
        <v>0</v>
      </c>
      <c r="AN45" s="58">
        <f t="shared" si="17"/>
        <v>0</v>
      </c>
      <c r="AO45" s="93">
        <v>0</v>
      </c>
      <c r="AP45" s="46"/>
    </row>
    <row r="46" spans="1:42" ht="15.95" customHeight="1" x14ac:dyDescent="0.25">
      <c r="A46" s="54"/>
      <c r="B46" s="20" t="s">
        <v>156</v>
      </c>
      <c r="C46" s="20"/>
      <c r="N46" s="20"/>
      <c r="O46" s="20"/>
      <c r="Q46" s="54"/>
      <c r="R46" s="54"/>
      <c r="S46" s="48">
        <v>27</v>
      </c>
      <c r="T46" s="47" t="s">
        <v>43</v>
      </c>
      <c r="U46" s="47"/>
      <c r="V46" s="47"/>
      <c r="W46" s="64"/>
      <c r="X46" s="47" t="s">
        <v>25</v>
      </c>
      <c r="Y46" s="93">
        <v>1</v>
      </c>
      <c r="Z46" s="93">
        <v>0</v>
      </c>
      <c r="AA46" s="93">
        <v>0</v>
      </c>
      <c r="AB46" s="58">
        <f t="shared" si="16"/>
        <v>0</v>
      </c>
      <c r="AC46" s="93">
        <v>0</v>
      </c>
      <c r="AD46" s="27"/>
      <c r="AE46" s="48">
        <v>2</v>
      </c>
      <c r="AF46" s="47" t="s">
        <v>138</v>
      </c>
      <c r="AG46" s="47"/>
      <c r="AH46" s="47"/>
      <c r="AI46" s="64"/>
      <c r="AJ46" s="47" t="s">
        <v>17</v>
      </c>
      <c r="AK46" s="93">
        <v>1</v>
      </c>
      <c r="AL46" s="93">
        <v>0</v>
      </c>
      <c r="AM46" s="93">
        <v>0</v>
      </c>
      <c r="AN46" s="58">
        <f t="shared" si="17"/>
        <v>0</v>
      </c>
      <c r="AO46" s="93">
        <v>0</v>
      </c>
      <c r="AP46" s="46"/>
    </row>
    <row r="47" spans="1:42" ht="15.95" customHeight="1" x14ac:dyDescent="0.25">
      <c r="A47" s="54"/>
      <c r="B47" s="18"/>
      <c r="Q47" s="54"/>
      <c r="R47" s="54"/>
      <c r="S47" s="48">
        <v>4</v>
      </c>
      <c r="T47" s="47" t="s">
        <v>59</v>
      </c>
      <c r="U47" s="47"/>
      <c r="V47" s="47"/>
      <c r="W47" s="64"/>
      <c r="X47" s="47" t="s">
        <v>25</v>
      </c>
      <c r="Y47" s="93">
        <v>1</v>
      </c>
      <c r="Z47" s="93">
        <v>0</v>
      </c>
      <c r="AA47" s="93">
        <v>0</v>
      </c>
      <c r="AB47" s="58">
        <f t="shared" si="16"/>
        <v>0</v>
      </c>
      <c r="AC47" s="93">
        <v>0</v>
      </c>
      <c r="AD47" s="27"/>
      <c r="AE47" s="48">
        <v>15</v>
      </c>
      <c r="AF47" s="47" t="s">
        <v>98</v>
      </c>
      <c r="AG47" s="47"/>
      <c r="AH47" s="47"/>
      <c r="AI47" s="64"/>
      <c r="AJ47" s="47" t="s">
        <v>17</v>
      </c>
      <c r="AK47" s="93">
        <v>1</v>
      </c>
      <c r="AL47" s="93">
        <v>0</v>
      </c>
      <c r="AM47" s="93">
        <v>0</v>
      </c>
      <c r="AN47" s="58">
        <f t="shared" si="17"/>
        <v>0</v>
      </c>
      <c r="AO47" s="93">
        <v>0</v>
      </c>
      <c r="AP47" s="46"/>
    </row>
    <row r="48" spans="1:42" ht="15.95" customHeight="1" x14ac:dyDescent="0.25">
      <c r="A48" s="54"/>
      <c r="B48" s="18"/>
      <c r="C48" s="20" t="s">
        <v>105</v>
      </c>
      <c r="I48" s="20" t="s">
        <v>120</v>
      </c>
      <c r="N48" s="20" t="s">
        <v>121</v>
      </c>
      <c r="O48" s="18"/>
      <c r="Q48" s="54"/>
      <c r="R48" s="54"/>
      <c r="S48" s="48">
        <v>8</v>
      </c>
      <c r="T48" s="47" t="s">
        <v>167</v>
      </c>
      <c r="U48" s="47"/>
      <c r="V48" s="47"/>
      <c r="W48" s="64"/>
      <c r="X48" s="47" t="s">
        <v>25</v>
      </c>
      <c r="Y48" s="93">
        <v>1</v>
      </c>
      <c r="Z48" s="93">
        <v>0</v>
      </c>
      <c r="AA48" s="93">
        <v>0</v>
      </c>
      <c r="AB48" s="58">
        <f t="shared" si="16"/>
        <v>0</v>
      </c>
      <c r="AC48" s="93">
        <v>0</v>
      </c>
      <c r="AD48" s="27"/>
      <c r="AE48" s="48">
        <v>3</v>
      </c>
      <c r="AF48" s="47" t="s">
        <v>82</v>
      </c>
      <c r="AG48" s="47"/>
      <c r="AH48" s="47"/>
      <c r="AI48" s="64"/>
      <c r="AJ48" s="47" t="s">
        <v>17</v>
      </c>
      <c r="AK48" s="93">
        <v>1</v>
      </c>
      <c r="AL48" s="93">
        <v>0</v>
      </c>
      <c r="AM48" s="93">
        <v>0</v>
      </c>
      <c r="AN48" s="58">
        <f t="shared" si="17"/>
        <v>0</v>
      </c>
      <c r="AO48" s="93">
        <v>0</v>
      </c>
      <c r="AP48" s="46"/>
    </row>
    <row r="49" spans="1:42" ht="15.95" customHeight="1" x14ac:dyDescent="0.25">
      <c r="A49" s="54"/>
      <c r="C49" s="41" t="s">
        <v>201</v>
      </c>
      <c r="I49" s="41" t="s">
        <v>202</v>
      </c>
      <c r="N49" s="41" t="s">
        <v>208</v>
      </c>
      <c r="Q49" s="54"/>
      <c r="R49" s="54"/>
      <c r="S49" s="48">
        <v>5</v>
      </c>
      <c r="T49" s="47" t="s">
        <v>63</v>
      </c>
      <c r="U49" s="47"/>
      <c r="V49" s="47"/>
      <c r="W49" s="64"/>
      <c r="X49" s="47" t="s">
        <v>25</v>
      </c>
      <c r="Y49" s="93">
        <v>1</v>
      </c>
      <c r="Z49" s="93">
        <v>0</v>
      </c>
      <c r="AA49" s="93">
        <v>0</v>
      </c>
      <c r="AB49" s="58">
        <f t="shared" si="16"/>
        <v>0</v>
      </c>
      <c r="AC49" s="93">
        <v>0</v>
      </c>
      <c r="AD49" s="27"/>
      <c r="AE49" s="48">
        <v>5</v>
      </c>
      <c r="AF49" s="47" t="s">
        <v>94</v>
      </c>
      <c r="AG49" s="47"/>
      <c r="AH49" s="47"/>
      <c r="AI49" s="64"/>
      <c r="AJ49" s="47" t="s">
        <v>17</v>
      </c>
      <c r="AK49" s="93">
        <v>1</v>
      </c>
      <c r="AL49" s="93">
        <v>0</v>
      </c>
      <c r="AM49" s="93">
        <v>0</v>
      </c>
      <c r="AN49" s="58">
        <f t="shared" si="17"/>
        <v>0</v>
      </c>
      <c r="AO49" s="93">
        <v>0</v>
      </c>
      <c r="AP49" s="46"/>
    </row>
    <row r="50" spans="1:42" ht="15.95" customHeight="1" thickBot="1" x14ac:dyDescent="0.3">
      <c r="A50" s="54"/>
      <c r="Q50" s="54"/>
      <c r="R50" s="54"/>
      <c r="S50" s="33" t="s">
        <v>69</v>
      </c>
      <c r="T50" s="33"/>
      <c r="U50" s="33"/>
      <c r="V50" s="33"/>
      <c r="W50" s="33"/>
      <c r="X50" s="33" t="s">
        <v>25</v>
      </c>
      <c r="Y50" s="56">
        <f>SUM(Y39:Y49)</f>
        <v>10</v>
      </c>
      <c r="Z50" s="56">
        <f t="shared" ref="Z50:AC50" si="18">SUM(Z39:Z49)</f>
        <v>4</v>
      </c>
      <c r="AA50" s="56">
        <f t="shared" si="18"/>
        <v>8</v>
      </c>
      <c r="AB50" s="56">
        <f>+AA50+Z50</f>
        <v>12</v>
      </c>
      <c r="AC50" s="56">
        <f t="shared" si="18"/>
        <v>0</v>
      </c>
      <c r="AD50" s="27"/>
      <c r="AE50" s="33" t="s">
        <v>102</v>
      </c>
      <c r="AF50" s="33"/>
      <c r="AG50" s="33"/>
      <c r="AH50" s="33"/>
      <c r="AI50" s="33"/>
      <c r="AJ50" s="33" t="s">
        <v>17</v>
      </c>
      <c r="AK50" s="56">
        <f>SUM(AK39:AK49)</f>
        <v>10</v>
      </c>
      <c r="AL50" s="56">
        <f t="shared" ref="AL50:AM50" si="19">SUM(AL39:AL49)</f>
        <v>1</v>
      </c>
      <c r="AM50" s="56">
        <f t="shared" si="19"/>
        <v>2</v>
      </c>
      <c r="AN50" s="56">
        <f>+AM50+AL50</f>
        <v>3</v>
      </c>
      <c r="AO50" s="56">
        <f t="shared" ref="AO50" si="20">SUM(AO39:AO49)</f>
        <v>2</v>
      </c>
      <c r="AP50" s="46"/>
    </row>
    <row r="51" spans="1:42" ht="15.95" customHeight="1" x14ac:dyDescent="0.25">
      <c r="A51" s="54"/>
      <c r="Q51" s="54"/>
      <c r="R51" s="54"/>
      <c r="S51" s="35" t="s">
        <v>21</v>
      </c>
      <c r="T51" s="35"/>
      <c r="U51" s="35"/>
      <c r="V51" s="35"/>
      <c r="W51" s="35"/>
      <c r="X51" s="32" t="s">
        <v>88</v>
      </c>
      <c r="Y51" s="31">
        <v>0</v>
      </c>
      <c r="Z51" s="31">
        <v>0</v>
      </c>
      <c r="AA51" s="31">
        <v>0</v>
      </c>
      <c r="AB51" s="68">
        <f>+Z51+AA51</f>
        <v>0</v>
      </c>
      <c r="AC51" s="31">
        <v>0</v>
      </c>
      <c r="AD51" s="27"/>
      <c r="AE51" s="35" t="s">
        <v>23</v>
      </c>
      <c r="AF51" s="35"/>
      <c r="AG51" s="35"/>
      <c r="AH51" s="35"/>
      <c r="AI51" s="35"/>
      <c r="AJ51" s="32" t="s">
        <v>70</v>
      </c>
      <c r="AK51" s="31">
        <v>0</v>
      </c>
      <c r="AL51" s="31">
        <v>0</v>
      </c>
      <c r="AM51" s="31">
        <v>0</v>
      </c>
      <c r="AN51" s="68">
        <f t="shared" ref="AN51:AN61" si="21">+AL51+AM51</f>
        <v>0</v>
      </c>
      <c r="AO51" s="31">
        <v>0</v>
      </c>
      <c r="AP51" s="46"/>
    </row>
    <row r="52" spans="1:42" ht="15.95" customHeight="1" x14ac:dyDescent="0.25">
      <c r="A52" s="54"/>
      <c r="Q52" s="54"/>
      <c r="R52" s="54"/>
      <c r="S52" s="48">
        <v>9</v>
      </c>
      <c r="T52" s="47" t="s">
        <v>135</v>
      </c>
      <c r="U52" s="47"/>
      <c r="V52" s="47"/>
      <c r="W52" s="64"/>
      <c r="X52" s="41" t="s">
        <v>21</v>
      </c>
      <c r="Y52" s="93">
        <v>1</v>
      </c>
      <c r="Z52" s="93">
        <v>0</v>
      </c>
      <c r="AA52" s="93">
        <v>0</v>
      </c>
      <c r="AB52" s="58">
        <f t="shared" ref="AB52:AB61" si="22">+Z52+AA52</f>
        <v>0</v>
      </c>
      <c r="AC52" s="93">
        <v>0</v>
      </c>
      <c r="AD52" s="27"/>
      <c r="AE52" s="48">
        <v>20</v>
      </c>
      <c r="AF52" s="47" t="s">
        <v>112</v>
      </c>
      <c r="AG52" s="47"/>
      <c r="AH52" s="47"/>
      <c r="AI52" s="64"/>
      <c r="AJ52" s="47" t="s">
        <v>23</v>
      </c>
      <c r="AK52" s="93">
        <v>1</v>
      </c>
      <c r="AL52" s="93">
        <v>1</v>
      </c>
      <c r="AM52" s="93">
        <v>0</v>
      </c>
      <c r="AN52" s="58">
        <f t="shared" si="21"/>
        <v>1</v>
      </c>
      <c r="AO52" s="93">
        <v>0</v>
      </c>
      <c r="AP52" s="46"/>
    </row>
    <row r="53" spans="1:42" ht="15.95" customHeight="1" x14ac:dyDescent="0.25">
      <c r="A53" s="54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Q53" s="54"/>
      <c r="R53" s="54"/>
      <c r="S53" s="48">
        <v>4</v>
      </c>
      <c r="T53" s="47" t="s">
        <v>39</v>
      </c>
      <c r="U53" s="47"/>
      <c r="V53" s="47"/>
      <c r="W53" s="64"/>
      <c r="X53" s="41" t="s">
        <v>21</v>
      </c>
      <c r="Y53" s="93">
        <v>1</v>
      </c>
      <c r="Z53" s="93">
        <v>0</v>
      </c>
      <c r="AA53" s="93">
        <v>0</v>
      </c>
      <c r="AB53" s="58">
        <f t="shared" si="22"/>
        <v>0</v>
      </c>
      <c r="AC53" s="93">
        <v>0</v>
      </c>
      <c r="AD53" s="27"/>
      <c r="AE53" s="48">
        <v>9</v>
      </c>
      <c r="AF53" s="47" t="s">
        <v>154</v>
      </c>
      <c r="AG53" s="47"/>
      <c r="AH53" s="47"/>
      <c r="AI53" s="64"/>
      <c r="AJ53" s="47" t="s">
        <v>23</v>
      </c>
      <c r="AK53" s="93">
        <v>1</v>
      </c>
      <c r="AL53" s="93">
        <v>0</v>
      </c>
      <c r="AM53" s="93">
        <v>1</v>
      </c>
      <c r="AN53" s="58">
        <f t="shared" si="21"/>
        <v>1</v>
      </c>
      <c r="AO53" s="93">
        <v>0</v>
      </c>
      <c r="AP53" s="46"/>
    </row>
    <row r="54" spans="1:42" ht="15.95" customHeight="1" x14ac:dyDescent="0.25">
      <c r="A54" s="54"/>
      <c r="Q54" s="54"/>
      <c r="R54" s="54"/>
      <c r="S54" s="48">
        <v>11</v>
      </c>
      <c r="T54" s="47" t="s">
        <v>55</v>
      </c>
      <c r="U54" s="47"/>
      <c r="V54" s="47"/>
      <c r="W54" s="64"/>
      <c r="X54" s="41" t="s">
        <v>21</v>
      </c>
      <c r="Y54" s="93">
        <v>1</v>
      </c>
      <c r="Z54" s="93">
        <v>0</v>
      </c>
      <c r="AA54" s="93">
        <v>0</v>
      </c>
      <c r="AB54" s="58">
        <f t="shared" si="22"/>
        <v>0</v>
      </c>
      <c r="AC54" s="93">
        <v>2</v>
      </c>
      <c r="AD54" s="27"/>
      <c r="AE54" s="48">
        <v>40</v>
      </c>
      <c r="AF54" s="47" t="s">
        <v>91</v>
      </c>
      <c r="AG54" s="47"/>
      <c r="AH54" s="47"/>
      <c r="AI54" s="64"/>
      <c r="AJ54" s="47" t="s">
        <v>23</v>
      </c>
      <c r="AK54" s="93">
        <v>1</v>
      </c>
      <c r="AL54" s="93">
        <v>0</v>
      </c>
      <c r="AM54" s="93">
        <v>0</v>
      </c>
      <c r="AN54" s="58">
        <f t="shared" si="21"/>
        <v>0</v>
      </c>
      <c r="AO54" s="93">
        <v>0</v>
      </c>
      <c r="AP54" s="46"/>
    </row>
    <row r="55" spans="1:42" ht="15.95" customHeight="1" x14ac:dyDescent="0.25">
      <c r="A55" s="54"/>
      <c r="Q55" s="54"/>
      <c r="R55" s="54"/>
      <c r="S55" s="48">
        <v>25</v>
      </c>
      <c r="T55" s="47" t="s">
        <v>92</v>
      </c>
      <c r="U55" s="47"/>
      <c r="V55" s="47"/>
      <c r="W55" s="64"/>
      <c r="X55" s="41" t="s">
        <v>21</v>
      </c>
      <c r="Y55" s="93">
        <v>1</v>
      </c>
      <c r="Z55" s="93">
        <v>0</v>
      </c>
      <c r="AA55" s="93">
        <v>0</v>
      </c>
      <c r="AB55" s="58">
        <f t="shared" si="22"/>
        <v>0</v>
      </c>
      <c r="AC55" s="93">
        <v>0</v>
      </c>
      <c r="AD55" s="27"/>
      <c r="AE55" s="48">
        <v>10</v>
      </c>
      <c r="AF55" s="47" t="s">
        <v>162</v>
      </c>
      <c r="AG55" s="47"/>
      <c r="AH55" s="47"/>
      <c r="AI55" s="64"/>
      <c r="AJ55" s="47" t="s">
        <v>23</v>
      </c>
      <c r="AK55" s="93">
        <v>1</v>
      </c>
      <c r="AL55" s="93">
        <v>0</v>
      </c>
      <c r="AM55" s="93">
        <v>0</v>
      </c>
      <c r="AN55" s="58">
        <f t="shared" si="21"/>
        <v>0</v>
      </c>
      <c r="AO55" s="93">
        <v>0</v>
      </c>
      <c r="AP55" s="46"/>
    </row>
    <row r="56" spans="1:42" ht="15.95" customHeight="1" x14ac:dyDescent="0.25">
      <c r="A56" s="54"/>
      <c r="Q56" s="54"/>
      <c r="R56" s="54"/>
      <c r="S56" s="48">
        <v>7</v>
      </c>
      <c r="T56" s="47" t="s">
        <v>142</v>
      </c>
      <c r="U56" s="47"/>
      <c r="V56" s="47"/>
      <c r="W56" s="64"/>
      <c r="X56" s="65" t="s">
        <v>21</v>
      </c>
      <c r="Y56" s="93">
        <v>1</v>
      </c>
      <c r="Z56" s="93">
        <v>0</v>
      </c>
      <c r="AA56" s="93">
        <v>0</v>
      </c>
      <c r="AB56" s="58">
        <f t="shared" si="22"/>
        <v>0</v>
      </c>
      <c r="AC56" s="93">
        <v>0</v>
      </c>
      <c r="AD56" s="27"/>
      <c r="AE56" s="48">
        <v>72</v>
      </c>
      <c r="AF56" s="47" t="s">
        <v>78</v>
      </c>
      <c r="AG56" s="47"/>
      <c r="AH56" s="47"/>
      <c r="AI56" s="64"/>
      <c r="AJ56" s="47" t="s">
        <v>23</v>
      </c>
      <c r="AK56" s="93">
        <v>1</v>
      </c>
      <c r="AL56" s="93">
        <v>0</v>
      </c>
      <c r="AM56" s="93">
        <v>0</v>
      </c>
      <c r="AN56" s="58">
        <f t="shared" si="21"/>
        <v>0</v>
      </c>
      <c r="AO56" s="93">
        <v>0</v>
      </c>
      <c r="AP56" s="46"/>
    </row>
    <row r="57" spans="1:42" ht="15.95" customHeight="1" x14ac:dyDescent="0.25">
      <c r="A57" s="54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Q57" s="54"/>
      <c r="R57" s="54"/>
      <c r="S57" s="48">
        <v>22</v>
      </c>
      <c r="T57" s="47" t="s">
        <v>113</v>
      </c>
      <c r="U57" s="47"/>
      <c r="V57" s="47"/>
      <c r="W57" s="64"/>
      <c r="X57" s="41" t="s">
        <v>21</v>
      </c>
      <c r="Y57" s="93">
        <v>1</v>
      </c>
      <c r="Z57" s="93">
        <v>0</v>
      </c>
      <c r="AA57" s="93">
        <v>0</v>
      </c>
      <c r="AB57" s="58">
        <f t="shared" si="22"/>
        <v>0</v>
      </c>
      <c r="AC57" s="93">
        <v>0</v>
      </c>
      <c r="AD57" s="27"/>
      <c r="AE57" s="48">
        <v>55</v>
      </c>
      <c r="AF57" s="47" t="s">
        <v>79</v>
      </c>
      <c r="AG57" s="47"/>
      <c r="AH57" s="47"/>
      <c r="AI57" s="64"/>
      <c r="AJ57" s="47" t="s">
        <v>23</v>
      </c>
      <c r="AK57" s="93">
        <v>1</v>
      </c>
      <c r="AL57" s="93">
        <v>0</v>
      </c>
      <c r="AM57" s="93">
        <v>0</v>
      </c>
      <c r="AN57" s="58">
        <f t="shared" si="21"/>
        <v>0</v>
      </c>
      <c r="AO57" s="93">
        <v>0</v>
      </c>
      <c r="AP57" s="46"/>
    </row>
    <row r="58" spans="1:42" ht="15.95" customHeight="1" x14ac:dyDescent="0.25">
      <c r="A58" s="54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Q58" s="46"/>
      <c r="R58" s="46"/>
      <c r="S58" s="48">
        <v>2</v>
      </c>
      <c r="T58" s="47" t="s">
        <v>41</v>
      </c>
      <c r="U58" s="47"/>
      <c r="V58" s="47"/>
      <c r="W58" s="64"/>
      <c r="X58" s="41" t="s">
        <v>21</v>
      </c>
      <c r="Y58" s="93">
        <v>1</v>
      </c>
      <c r="Z58" s="93">
        <v>0</v>
      </c>
      <c r="AA58" s="93">
        <v>0</v>
      </c>
      <c r="AB58" s="58">
        <f t="shared" si="22"/>
        <v>0</v>
      </c>
      <c r="AC58" s="93">
        <v>0</v>
      </c>
      <c r="AD58" s="27"/>
      <c r="AE58" s="48">
        <v>7</v>
      </c>
      <c r="AF58" s="47" t="s">
        <v>61</v>
      </c>
      <c r="AG58" s="47"/>
      <c r="AH58" s="47"/>
      <c r="AI58" s="64"/>
      <c r="AJ58" s="47" t="s">
        <v>23</v>
      </c>
      <c r="AK58" s="93">
        <v>1</v>
      </c>
      <c r="AL58" s="93">
        <v>0</v>
      </c>
      <c r="AM58" s="93">
        <v>0</v>
      </c>
      <c r="AN58" s="58">
        <f t="shared" si="21"/>
        <v>0</v>
      </c>
      <c r="AO58" s="93">
        <v>2</v>
      </c>
      <c r="AP58" s="46"/>
    </row>
    <row r="59" spans="1:42" ht="15.95" customHeight="1" x14ac:dyDescent="0.25">
      <c r="A59" s="46"/>
      <c r="B59" s="18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2"/>
      <c r="Q59" s="54"/>
      <c r="R59" s="54"/>
      <c r="S59" s="48">
        <v>24</v>
      </c>
      <c r="T59" s="47" t="s">
        <v>97</v>
      </c>
      <c r="U59" s="47"/>
      <c r="V59" s="47"/>
      <c r="W59" s="64"/>
      <c r="X59" s="41" t="s">
        <v>21</v>
      </c>
      <c r="Y59" s="93">
        <v>1</v>
      </c>
      <c r="Z59" s="93">
        <v>0</v>
      </c>
      <c r="AA59" s="93">
        <v>0</v>
      </c>
      <c r="AB59" s="58">
        <f t="shared" si="22"/>
        <v>0</v>
      </c>
      <c r="AC59" s="93">
        <v>0</v>
      </c>
      <c r="AD59" s="27"/>
      <c r="AE59" s="48">
        <v>8</v>
      </c>
      <c r="AF59" s="47" t="s">
        <v>83</v>
      </c>
      <c r="AG59" s="47"/>
      <c r="AH59" s="47"/>
      <c r="AI59" s="64"/>
      <c r="AJ59" s="47" t="s">
        <v>23</v>
      </c>
      <c r="AK59" s="93">
        <v>1</v>
      </c>
      <c r="AL59" s="93">
        <v>0</v>
      </c>
      <c r="AM59" s="93">
        <v>0</v>
      </c>
      <c r="AN59" s="58">
        <f t="shared" si="21"/>
        <v>0</v>
      </c>
      <c r="AO59" s="93">
        <v>0</v>
      </c>
      <c r="AP59" s="46"/>
    </row>
    <row r="60" spans="1:42" ht="15.95" customHeight="1" x14ac:dyDescent="0.25">
      <c r="A60" s="54"/>
      <c r="Q60" s="46"/>
      <c r="R60" s="46"/>
      <c r="S60" s="48">
        <v>44</v>
      </c>
      <c r="T60" s="47" t="s">
        <v>148</v>
      </c>
      <c r="U60" s="47"/>
      <c r="V60" s="47"/>
      <c r="W60" s="64"/>
      <c r="X60" s="41" t="s">
        <v>21</v>
      </c>
      <c r="Y60" s="93">
        <v>1</v>
      </c>
      <c r="Z60" s="93">
        <v>0</v>
      </c>
      <c r="AA60" s="93">
        <v>0</v>
      </c>
      <c r="AB60" s="58">
        <f t="shared" si="22"/>
        <v>0</v>
      </c>
      <c r="AC60" s="93">
        <v>0</v>
      </c>
      <c r="AD60" s="27"/>
      <c r="AE60" s="48">
        <v>28</v>
      </c>
      <c r="AF60" s="47" t="s">
        <v>44</v>
      </c>
      <c r="AG60" s="47"/>
      <c r="AH60" s="47"/>
      <c r="AI60" s="64"/>
      <c r="AJ60" s="47" t="s">
        <v>23</v>
      </c>
      <c r="AK60" s="93">
        <v>1</v>
      </c>
      <c r="AL60" s="93">
        <v>0</v>
      </c>
      <c r="AM60" s="93">
        <v>0</v>
      </c>
      <c r="AN60" s="58">
        <f t="shared" si="21"/>
        <v>0</v>
      </c>
      <c r="AO60" s="93">
        <v>0</v>
      </c>
      <c r="AP60" s="46"/>
    </row>
    <row r="61" spans="1:42" ht="15.95" customHeight="1" x14ac:dyDescent="0.25">
      <c r="A61" s="46"/>
      <c r="Q61" s="54"/>
      <c r="R61" s="54"/>
      <c r="S61" s="48">
        <v>33</v>
      </c>
      <c r="T61" s="47" t="s">
        <v>80</v>
      </c>
      <c r="U61" s="47"/>
      <c r="V61" s="47"/>
      <c r="W61" s="64"/>
      <c r="X61" s="41" t="s">
        <v>21</v>
      </c>
      <c r="Y61" s="93">
        <v>1</v>
      </c>
      <c r="Z61" s="93">
        <v>0</v>
      </c>
      <c r="AA61" s="93">
        <v>0</v>
      </c>
      <c r="AB61" s="58">
        <f t="shared" si="22"/>
        <v>0</v>
      </c>
      <c r="AC61" s="93">
        <v>0</v>
      </c>
      <c r="AD61" s="27"/>
      <c r="AE61" s="48">
        <v>15</v>
      </c>
      <c r="AF61" s="47" t="s">
        <v>84</v>
      </c>
      <c r="AG61" s="47"/>
      <c r="AH61" s="47"/>
      <c r="AI61" s="64"/>
      <c r="AJ61" s="47" t="s">
        <v>23</v>
      </c>
      <c r="AK61" s="93">
        <v>1</v>
      </c>
      <c r="AL61" s="93">
        <v>0</v>
      </c>
      <c r="AM61" s="93">
        <v>0</v>
      </c>
      <c r="AN61" s="58">
        <f t="shared" si="21"/>
        <v>0</v>
      </c>
      <c r="AO61" s="93">
        <v>0</v>
      </c>
      <c r="AP61" s="46"/>
    </row>
    <row r="62" spans="1:42" ht="15.95" customHeight="1" thickBot="1" x14ac:dyDescent="0.3">
      <c r="A62" s="54"/>
      <c r="Q62" s="46"/>
      <c r="R62" s="46"/>
      <c r="S62" s="33" t="s">
        <v>103</v>
      </c>
      <c r="T62" s="33"/>
      <c r="U62" s="33"/>
      <c r="V62" s="33"/>
      <c r="W62" s="33"/>
      <c r="X62" s="33" t="s">
        <v>104</v>
      </c>
      <c r="Y62" s="56">
        <f>SUM(Y51:Y61)</f>
        <v>10</v>
      </c>
      <c r="Z62" s="56">
        <f t="shared" ref="Z62:AC62" si="23">SUM(Z51:Z61)</f>
        <v>0</v>
      </c>
      <c r="AA62" s="56">
        <f>SUM(AA51:AA61)</f>
        <v>0</v>
      </c>
      <c r="AB62" s="56">
        <f>+AA62+Z62</f>
        <v>0</v>
      </c>
      <c r="AC62" s="56">
        <f t="shared" si="23"/>
        <v>2</v>
      </c>
      <c r="AD62" s="27"/>
      <c r="AE62" s="33" t="s">
        <v>85</v>
      </c>
      <c r="AF62" s="33"/>
      <c r="AG62" s="33"/>
      <c r="AH62" s="33"/>
      <c r="AI62" s="33"/>
      <c r="AJ62" s="33" t="s">
        <v>23</v>
      </c>
      <c r="AK62" s="56">
        <f>SUM(AK51:AK61)</f>
        <v>10</v>
      </c>
      <c r="AL62" s="56">
        <f t="shared" ref="AL62:AO62" si="24">SUM(AL51:AL61)</f>
        <v>1</v>
      </c>
      <c r="AM62" s="56">
        <f t="shared" si="24"/>
        <v>1</v>
      </c>
      <c r="AN62" s="56">
        <f>+AM62+AL62</f>
        <v>2</v>
      </c>
      <c r="AO62" s="56">
        <f t="shared" si="24"/>
        <v>2</v>
      </c>
      <c r="AP62" s="46"/>
    </row>
    <row r="63" spans="1:42" ht="15.95" customHeight="1" thickBot="1" x14ac:dyDescent="0.3">
      <c r="A63" s="46"/>
      <c r="Q63" s="46"/>
      <c r="R63" s="46"/>
      <c r="S63" s="27"/>
      <c r="T63" s="27"/>
      <c r="U63" s="27"/>
      <c r="V63" s="27"/>
      <c r="W63" s="27"/>
      <c r="X63" s="27"/>
      <c r="Y63" s="53">
        <f>Y26+Y38+Y50+Y62</f>
        <v>40</v>
      </c>
      <c r="Z63" s="53">
        <f>Z26+Z38+Z50+Z62</f>
        <v>8</v>
      </c>
      <c r="AA63" s="53">
        <f>AA26+AA38+AA50+AA62</f>
        <v>12</v>
      </c>
      <c r="AB63" s="53">
        <f>AB26+AB38+AB50+AB62</f>
        <v>20</v>
      </c>
      <c r="AC63" s="53">
        <f>AC26+AC38+AC50+AC62</f>
        <v>2</v>
      </c>
      <c r="AD63" s="27"/>
      <c r="AE63" s="27"/>
      <c r="AF63" s="27"/>
      <c r="AG63" s="27"/>
      <c r="AH63" s="27"/>
      <c r="AI63" s="52"/>
      <c r="AJ63" s="27"/>
      <c r="AK63" s="53">
        <f>AK26+AK38+AK50+AK62</f>
        <v>40</v>
      </c>
      <c r="AL63" s="53">
        <f>AL26+AL38+AL50+AL62</f>
        <v>8</v>
      </c>
      <c r="AM63" s="53">
        <f>AM26+AM38+AM50+AM62</f>
        <v>12</v>
      </c>
      <c r="AN63" s="53">
        <f>AN26+AN38+AN50+AN62</f>
        <v>20</v>
      </c>
      <c r="AO63" s="53">
        <f>AO26+AO38+AO50+AO62</f>
        <v>4</v>
      </c>
      <c r="AP63" s="46"/>
    </row>
    <row r="64" spans="1:42" ht="15.95" customHeight="1" thickTop="1" x14ac:dyDescent="0.25">
      <c r="A64" s="46"/>
      <c r="Q64" s="46"/>
      <c r="R64" s="4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38" t="s">
        <v>122</v>
      </c>
      <c r="AF64" s="37"/>
      <c r="AG64" s="37"/>
      <c r="AH64" s="37"/>
      <c r="AI64" s="38"/>
      <c r="AJ64" s="26"/>
      <c r="AK64" s="87">
        <f>Y63+AK63</f>
        <v>80</v>
      </c>
      <c r="AL64" s="48">
        <f>Z63+AL63</f>
        <v>16</v>
      </c>
      <c r="AM64" s="48">
        <f>AA63+AM63</f>
        <v>24</v>
      </c>
      <c r="AN64" s="87">
        <f>AB63+AN63</f>
        <v>40</v>
      </c>
      <c r="AO64" s="48">
        <f>AC63+AO63</f>
        <v>6</v>
      </c>
      <c r="AP64" s="46"/>
    </row>
    <row r="65" spans="1:42" ht="15.95" customHeight="1" x14ac:dyDescent="0.25">
      <c r="A65" s="46"/>
      <c r="B65" s="18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18"/>
      <c r="Q65" s="45"/>
      <c r="R65" s="45"/>
      <c r="AP65" s="13"/>
    </row>
    <row r="66" spans="1:42" ht="15.95" customHeight="1" x14ac:dyDescent="0.25">
      <c r="A66" s="45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Q66" s="45"/>
      <c r="R66" s="45"/>
      <c r="U66" s="69" t="str">
        <f>"Week "&amp;TEXT(C2+1,"##")</f>
        <v>Week 2</v>
      </c>
      <c r="V66" s="69"/>
      <c r="W66" s="69"/>
      <c r="X66" s="70">
        <f>7+E14</f>
        <v>44095</v>
      </c>
      <c r="Y66" s="70"/>
      <c r="Z66" s="18"/>
      <c r="AA66" s="80"/>
      <c r="AB66" s="81"/>
      <c r="AC66" s="61"/>
      <c r="AD66" s="61"/>
      <c r="AE66" s="18"/>
      <c r="AF66" s="18"/>
      <c r="AG66" s="69" t="str">
        <f>"Week "&amp;TEXT(C2+2,"##")</f>
        <v>Week 3</v>
      </c>
      <c r="AH66" s="69"/>
      <c r="AI66" s="69"/>
      <c r="AJ66" s="71">
        <f>+X66+7</f>
        <v>44102</v>
      </c>
      <c r="AK66" s="69"/>
      <c r="AL66" s="92"/>
      <c r="AM66" s="18"/>
      <c r="AN66" s="18"/>
      <c r="AO66" s="61"/>
      <c r="AP66" s="13"/>
    </row>
    <row r="67" spans="1:42" ht="15.95" customHeight="1" thickBot="1" x14ac:dyDescent="0.3">
      <c r="A67" s="45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Q67" s="45"/>
      <c r="R67" s="45"/>
      <c r="U67" s="445" t="s">
        <v>106</v>
      </c>
      <c r="V67" s="445"/>
      <c r="W67" s="89"/>
      <c r="X67" s="89" t="s">
        <v>107</v>
      </c>
      <c r="Y67" s="89"/>
      <c r="Z67" s="89" t="s">
        <v>108</v>
      </c>
      <c r="AA67" s="89"/>
      <c r="AB67" s="47"/>
      <c r="AC67" s="36"/>
      <c r="AD67" s="36"/>
      <c r="AG67" s="445" t="s">
        <v>106</v>
      </c>
      <c r="AH67" s="445"/>
      <c r="AI67" s="89"/>
      <c r="AJ67" s="89" t="s">
        <v>107</v>
      </c>
      <c r="AK67" s="89"/>
      <c r="AL67" s="89" t="s">
        <v>108</v>
      </c>
      <c r="AM67" s="89"/>
      <c r="AN67" s="47"/>
      <c r="AO67" s="36"/>
      <c r="AP67" s="13"/>
    </row>
    <row r="68" spans="1:42" ht="15.95" customHeight="1" x14ac:dyDescent="0.25">
      <c r="A68" s="4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Q68" s="45"/>
      <c r="R68" s="45"/>
      <c r="U68" s="443">
        <v>0.38541666666666669</v>
      </c>
      <c r="V68" s="443"/>
      <c r="W68" s="88"/>
      <c r="X68" s="49" t="s">
        <v>109</v>
      </c>
      <c r="Y68" s="442" t="s">
        <v>212</v>
      </c>
      <c r="Z68" s="442"/>
      <c r="AA68" s="442"/>
      <c r="AB68" s="39"/>
      <c r="AD68" s="36"/>
      <c r="AG68" s="443">
        <v>0.38541666666666669</v>
      </c>
      <c r="AH68" s="443"/>
      <c r="AI68" s="88"/>
      <c r="AJ68" s="49" t="s">
        <v>109</v>
      </c>
      <c r="AK68" s="442" t="s">
        <v>216</v>
      </c>
      <c r="AL68" s="442"/>
      <c r="AM68" s="442"/>
      <c r="AN68" s="39"/>
      <c r="AP68" s="13"/>
    </row>
    <row r="69" spans="1:42" ht="15.95" customHeight="1" x14ac:dyDescent="0.25">
      <c r="A69" s="45"/>
      <c r="Q69" s="45"/>
      <c r="R69" s="45"/>
      <c r="U69" s="443">
        <v>0.38541666666666669</v>
      </c>
      <c r="V69" s="443"/>
      <c r="W69" s="88"/>
      <c r="X69" s="49" t="s">
        <v>110</v>
      </c>
      <c r="Y69" s="442" t="s">
        <v>213</v>
      </c>
      <c r="Z69" s="442"/>
      <c r="AA69" s="442"/>
      <c r="AB69" s="39"/>
      <c r="AD69" s="36"/>
      <c r="AG69" s="443">
        <v>0.38541666666666669</v>
      </c>
      <c r="AH69" s="443"/>
      <c r="AI69" s="88"/>
      <c r="AJ69" s="49" t="s">
        <v>110</v>
      </c>
      <c r="AK69" s="442" t="s">
        <v>217</v>
      </c>
      <c r="AL69" s="442"/>
      <c r="AM69" s="442"/>
      <c r="AN69" s="39"/>
      <c r="AP69" s="13"/>
    </row>
    <row r="70" spans="1:42" ht="15.95" customHeight="1" x14ac:dyDescent="0.25">
      <c r="A70" s="45"/>
      <c r="B70" s="18"/>
      <c r="C70" s="18"/>
      <c r="I70" s="41"/>
      <c r="N70" s="18"/>
      <c r="O70" s="18"/>
      <c r="P70" s="18"/>
      <c r="Q70" s="45"/>
      <c r="R70" s="45"/>
      <c r="U70" s="443">
        <v>0.42708333333333331</v>
      </c>
      <c r="V70" s="443"/>
      <c r="W70" s="88"/>
      <c r="X70" s="49" t="s">
        <v>109</v>
      </c>
      <c r="Y70" s="442" t="s">
        <v>214</v>
      </c>
      <c r="Z70" s="442"/>
      <c r="AA70" s="442"/>
      <c r="AB70" s="39"/>
      <c r="AD70" s="36"/>
      <c r="AG70" s="443">
        <v>0.42708333333333331</v>
      </c>
      <c r="AH70" s="443"/>
      <c r="AI70" s="88"/>
      <c r="AJ70" s="49" t="s">
        <v>109</v>
      </c>
      <c r="AK70" s="442" t="s">
        <v>218</v>
      </c>
      <c r="AL70" s="442"/>
      <c r="AM70" s="442"/>
      <c r="AN70" s="39"/>
      <c r="AP70" s="13"/>
    </row>
    <row r="71" spans="1:42" ht="15.95" customHeight="1" x14ac:dyDescent="0.25">
      <c r="A71" s="45"/>
      <c r="B71" s="18"/>
      <c r="C71" s="18"/>
      <c r="N71" s="41"/>
      <c r="O71" s="18"/>
      <c r="P71" s="18"/>
      <c r="Q71" s="45"/>
      <c r="R71" s="45"/>
      <c r="U71" s="443">
        <v>0.42708333333333331</v>
      </c>
      <c r="V71" s="443"/>
      <c r="W71" s="88"/>
      <c r="X71" s="49" t="s">
        <v>110</v>
      </c>
      <c r="Y71" s="442" t="s">
        <v>215</v>
      </c>
      <c r="Z71" s="442"/>
      <c r="AA71" s="442"/>
      <c r="AB71" s="26"/>
      <c r="AC71" s="26"/>
      <c r="AD71" s="26"/>
      <c r="AG71" s="443">
        <v>0.42708333333333331</v>
      </c>
      <c r="AH71" s="443"/>
      <c r="AI71" s="88"/>
      <c r="AJ71" s="49" t="s">
        <v>110</v>
      </c>
      <c r="AK71" s="442" t="s">
        <v>219</v>
      </c>
      <c r="AL71" s="442"/>
      <c r="AM71" s="442"/>
      <c r="AN71" s="26"/>
      <c r="AO71" s="26"/>
      <c r="AP71" s="13"/>
    </row>
    <row r="72" spans="1:42" ht="15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13"/>
    </row>
    <row r="73" spans="1:42" ht="15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13"/>
    </row>
    <row r="74" spans="1:42" ht="20.25" x14ac:dyDescent="0.3">
      <c r="A74" s="45"/>
      <c r="B74" s="431" t="s">
        <v>0</v>
      </c>
      <c r="C74" s="431"/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5"/>
      <c r="R74" s="45"/>
      <c r="S74" s="431" t="s">
        <v>168</v>
      </c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431"/>
      <c r="AE74" s="431"/>
      <c r="AF74" s="431"/>
      <c r="AG74" s="431"/>
      <c r="AH74" s="431"/>
      <c r="AI74" s="431"/>
      <c r="AJ74" s="431"/>
      <c r="AK74" s="431"/>
      <c r="AL74" s="431"/>
      <c r="AM74" s="431"/>
      <c r="AN74" s="431"/>
      <c r="AO74" s="431"/>
      <c r="AP74" s="45"/>
    </row>
    <row r="75" spans="1:42" ht="18.600000000000001" customHeight="1" x14ac:dyDescent="0.3">
      <c r="A75" s="46"/>
      <c r="B75" s="60" t="s">
        <v>146</v>
      </c>
      <c r="C75" s="60">
        <f>+C2</f>
        <v>1</v>
      </c>
      <c r="D75" s="59"/>
      <c r="E75" s="59"/>
      <c r="F75" s="59"/>
      <c r="G75" s="431" t="s">
        <v>209</v>
      </c>
      <c r="H75" s="431"/>
      <c r="I75" s="431"/>
      <c r="J75" s="431"/>
      <c r="K75" s="431"/>
      <c r="L75" s="431"/>
      <c r="M75" s="431"/>
      <c r="N75" s="59"/>
      <c r="O75" s="59"/>
      <c r="P75" s="59"/>
      <c r="Q75" s="46"/>
      <c r="R75" s="46"/>
      <c r="S75" s="72"/>
      <c r="T75" s="73"/>
      <c r="U75" s="73"/>
      <c r="V75" s="73"/>
      <c r="W75" s="73"/>
      <c r="X75" s="73"/>
      <c r="Y75" s="73"/>
      <c r="Z75" s="74"/>
      <c r="AA75" s="74"/>
      <c r="AB75" s="74"/>
      <c r="AC75" s="74"/>
      <c r="AD75" s="75"/>
      <c r="AE75" s="74"/>
      <c r="AF75" s="74"/>
      <c r="AG75" s="74"/>
      <c r="AH75" s="74"/>
      <c r="AI75" s="74"/>
      <c r="AJ75" s="74"/>
      <c r="AK75" s="76"/>
      <c r="AL75" s="42"/>
      <c r="AM75" s="42"/>
      <c r="AN75" s="43"/>
      <c r="AO75" s="43"/>
      <c r="AP75" s="46"/>
    </row>
    <row r="76" spans="1:42" ht="18.75" thickBot="1" x14ac:dyDescent="0.3">
      <c r="A76" s="46"/>
      <c r="B76" s="18"/>
      <c r="C76" s="18"/>
      <c r="N76" s="18"/>
      <c r="O76" s="18"/>
      <c r="P76" s="18"/>
      <c r="Q76" s="45"/>
      <c r="R76" s="45"/>
      <c r="S76" s="14" t="s">
        <v>141</v>
      </c>
      <c r="T76" s="14"/>
      <c r="U76" s="14"/>
      <c r="V76" s="16"/>
      <c r="W76" s="16"/>
      <c r="X76" s="16"/>
      <c r="Y76" s="16" t="s">
        <v>4</v>
      </c>
      <c r="Z76" s="16" t="s">
        <v>30</v>
      </c>
      <c r="AA76" s="16" t="s">
        <v>31</v>
      </c>
      <c r="AB76" s="16" t="s">
        <v>32</v>
      </c>
      <c r="AC76" s="16" t="s">
        <v>3</v>
      </c>
      <c r="AD76" s="43"/>
      <c r="AE76" s="14" t="s">
        <v>141</v>
      </c>
      <c r="AF76" s="14"/>
      <c r="AG76" s="14"/>
      <c r="AH76" s="16"/>
      <c r="AI76" s="16"/>
      <c r="AJ76" s="16"/>
      <c r="AK76" s="16" t="s">
        <v>4</v>
      </c>
      <c r="AL76" s="16" t="s">
        <v>30</v>
      </c>
      <c r="AM76" s="16" t="s">
        <v>31</v>
      </c>
      <c r="AN76" s="16" t="s">
        <v>32</v>
      </c>
      <c r="AO76" s="16" t="s">
        <v>3</v>
      </c>
      <c r="AP76" s="45"/>
    </row>
    <row r="77" spans="1:42" ht="15.75" customHeight="1" x14ac:dyDescent="0.25">
      <c r="A77" s="46"/>
      <c r="B77" s="18"/>
      <c r="C77" s="18"/>
      <c r="N77" s="18"/>
      <c r="O77" s="18"/>
      <c r="P77" s="18"/>
      <c r="Q77" s="45"/>
      <c r="R77" s="45"/>
      <c r="S77" s="66">
        <v>9</v>
      </c>
      <c r="T77" s="41" t="s">
        <v>189</v>
      </c>
      <c r="U77" s="18"/>
      <c r="V77" s="18"/>
      <c r="W77" s="18"/>
      <c r="X77" s="18"/>
      <c r="Y77" s="43">
        <v>1</v>
      </c>
      <c r="Z77" s="43">
        <v>2</v>
      </c>
      <c r="AA77" s="43">
        <v>0</v>
      </c>
      <c r="AB77" s="43">
        <f>+Z77+AA77</f>
        <v>2</v>
      </c>
      <c r="AC77" s="43">
        <v>0</v>
      </c>
      <c r="AP77" s="45"/>
    </row>
    <row r="78" spans="1:42" ht="15.75" customHeight="1" thickBot="1" x14ac:dyDescent="0.3">
      <c r="A78" s="46"/>
      <c r="B78" s="18"/>
      <c r="C78" s="18"/>
      <c r="D78" s="14" t="s">
        <v>123</v>
      </c>
      <c r="E78" s="14"/>
      <c r="F78" s="14"/>
      <c r="G78" s="16" t="s">
        <v>2</v>
      </c>
      <c r="H78" s="16"/>
      <c r="I78" s="16" t="s">
        <v>4</v>
      </c>
      <c r="J78" s="16" t="s">
        <v>30</v>
      </c>
      <c r="K78" s="16" t="s">
        <v>31</v>
      </c>
      <c r="L78" s="16" t="s">
        <v>32</v>
      </c>
      <c r="M78" s="16" t="s">
        <v>3</v>
      </c>
      <c r="N78" s="18"/>
      <c r="O78" s="18"/>
      <c r="P78" s="18"/>
      <c r="Q78" s="46"/>
      <c r="R78" s="46"/>
      <c r="S78" s="66">
        <v>9</v>
      </c>
      <c r="T78" s="41" t="s">
        <v>207</v>
      </c>
      <c r="U78" s="18"/>
      <c r="V78" s="18"/>
      <c r="W78" s="18"/>
      <c r="X78" s="18"/>
      <c r="Y78" s="43">
        <v>1</v>
      </c>
      <c r="Z78" s="43">
        <v>0</v>
      </c>
      <c r="AA78" s="43">
        <v>0</v>
      </c>
      <c r="AB78" s="43">
        <f>+Z78+AA78</f>
        <v>0</v>
      </c>
      <c r="AC78" s="43">
        <v>0</v>
      </c>
      <c r="AP78" s="46"/>
    </row>
    <row r="79" spans="1:42" ht="15.75" customHeight="1" x14ac:dyDescent="0.25">
      <c r="A79" s="46"/>
      <c r="B79" s="18"/>
      <c r="C79" s="18"/>
      <c r="D79" s="47" t="s">
        <v>166</v>
      </c>
      <c r="E79" s="47"/>
      <c r="F79" s="47"/>
      <c r="G79" s="47" t="s">
        <v>25</v>
      </c>
      <c r="I79" s="48">
        <v>1</v>
      </c>
      <c r="J79" s="48">
        <v>3</v>
      </c>
      <c r="K79" s="48">
        <v>1</v>
      </c>
      <c r="L79" s="43">
        <v>4</v>
      </c>
      <c r="M79" s="48">
        <v>0</v>
      </c>
      <c r="N79" s="18"/>
      <c r="O79" s="18"/>
      <c r="P79" s="18"/>
      <c r="Q79" s="46"/>
      <c r="R79" s="46"/>
      <c r="S79" s="66">
        <v>6</v>
      </c>
      <c r="T79" s="41" t="s">
        <v>163</v>
      </c>
      <c r="U79" s="18"/>
      <c r="V79" s="18"/>
      <c r="W79" s="18"/>
      <c r="X79" s="18"/>
      <c r="Y79" s="43">
        <v>1</v>
      </c>
      <c r="Z79" s="43">
        <v>0</v>
      </c>
      <c r="AA79" s="43">
        <v>0</v>
      </c>
      <c r="AB79" s="43">
        <f t="shared" ref="AB79:AB80" si="25">+Z79+AA79</f>
        <v>0</v>
      </c>
      <c r="AC79" s="43">
        <v>0</v>
      </c>
      <c r="AE79" s="82"/>
      <c r="AF79" s="83" t="s">
        <v>164</v>
      </c>
      <c r="AG79" s="22"/>
      <c r="AH79" s="22"/>
      <c r="AI79" s="22"/>
      <c r="AJ79" s="22"/>
      <c r="AK79" s="68">
        <f>SUM(AK77:AK78)</f>
        <v>0</v>
      </c>
      <c r="AL79" s="68">
        <f t="shared" ref="AL79:AO79" si="26">SUM(AL77:AL78)</f>
        <v>0</v>
      </c>
      <c r="AM79" s="68">
        <f t="shared" si="26"/>
        <v>0</v>
      </c>
      <c r="AN79" s="68">
        <f t="shared" si="26"/>
        <v>0</v>
      </c>
      <c r="AO79" s="68">
        <f t="shared" si="26"/>
        <v>0</v>
      </c>
      <c r="AP79" s="46"/>
    </row>
    <row r="80" spans="1:42" ht="15.75" customHeight="1" thickBot="1" x14ac:dyDescent="0.3">
      <c r="A80" s="46"/>
      <c r="B80" s="18"/>
      <c r="C80" s="18"/>
      <c r="D80" s="47" t="s">
        <v>165</v>
      </c>
      <c r="E80" s="47"/>
      <c r="F80" s="47"/>
      <c r="G80" s="47" t="s">
        <v>15</v>
      </c>
      <c r="I80" s="48">
        <v>1</v>
      </c>
      <c r="J80" s="48">
        <v>2</v>
      </c>
      <c r="K80" s="48">
        <v>1</v>
      </c>
      <c r="L80" s="43">
        <v>3</v>
      </c>
      <c r="M80" s="48">
        <v>0</v>
      </c>
      <c r="N80" s="18"/>
      <c r="O80" s="18"/>
      <c r="P80" s="18"/>
      <c r="Q80" s="46"/>
      <c r="R80" s="46"/>
      <c r="S80" s="66">
        <v>6.5</v>
      </c>
      <c r="T80" s="41" t="s">
        <v>171</v>
      </c>
      <c r="Y80" s="43">
        <v>1</v>
      </c>
      <c r="Z80" s="43">
        <v>1</v>
      </c>
      <c r="AA80" s="43">
        <v>0</v>
      </c>
      <c r="AB80" s="43">
        <f t="shared" si="25"/>
        <v>1</v>
      </c>
      <c r="AC80" s="43">
        <v>0</v>
      </c>
      <c r="AE80" s="66"/>
      <c r="AF80" s="41"/>
      <c r="AG80" s="18"/>
      <c r="AH80" s="18"/>
      <c r="AI80" s="18"/>
      <c r="AJ80" s="18"/>
      <c r="AK80" s="43"/>
      <c r="AL80" s="43"/>
      <c r="AM80" s="43"/>
      <c r="AN80" s="43"/>
      <c r="AO80" s="43"/>
      <c r="AP80" s="46"/>
    </row>
    <row r="81" spans="1:42" ht="15.75" customHeight="1" x14ac:dyDescent="0.25">
      <c r="A81" s="46"/>
      <c r="B81" s="18"/>
      <c r="C81" s="18"/>
      <c r="D81" s="47" t="s">
        <v>38</v>
      </c>
      <c r="E81" s="47"/>
      <c r="F81" s="47"/>
      <c r="G81" s="47" t="s">
        <v>25</v>
      </c>
      <c r="I81" s="48">
        <v>1</v>
      </c>
      <c r="J81" s="48">
        <v>0</v>
      </c>
      <c r="K81" s="48">
        <v>3</v>
      </c>
      <c r="L81" s="43">
        <v>3</v>
      </c>
      <c r="M81" s="48">
        <v>0</v>
      </c>
      <c r="N81" s="18"/>
      <c r="O81" s="18"/>
      <c r="P81" s="18"/>
      <c r="Q81" s="46"/>
      <c r="R81" s="46"/>
      <c r="S81" s="82"/>
      <c r="T81" s="83" t="s">
        <v>164</v>
      </c>
      <c r="U81" s="22"/>
      <c r="V81" s="22"/>
      <c r="W81" s="22"/>
      <c r="X81" s="22"/>
      <c r="Y81" s="68">
        <f>SUM(Y77:Y80)</f>
        <v>4</v>
      </c>
      <c r="Z81" s="68">
        <f>SUM(Z77:Z80)</f>
        <v>3</v>
      </c>
      <c r="AA81" s="68">
        <f>SUM(AA77:AA80)</f>
        <v>0</v>
      </c>
      <c r="AB81" s="68">
        <f t="shared" ref="AB81:AC81" si="27">SUM(AB77:AB80)</f>
        <v>3</v>
      </c>
      <c r="AC81" s="68">
        <f t="shared" si="27"/>
        <v>0</v>
      </c>
      <c r="AL81" s="43"/>
      <c r="AM81" s="43"/>
      <c r="AN81" s="43"/>
      <c r="AO81" s="43"/>
      <c r="AP81" s="46"/>
    </row>
    <row r="82" spans="1:42" ht="15.75" customHeight="1" x14ac:dyDescent="0.25">
      <c r="A82" s="46"/>
      <c r="B82" s="18"/>
      <c r="C82" s="18"/>
      <c r="D82" s="47" t="s">
        <v>137</v>
      </c>
      <c r="E82" s="47"/>
      <c r="F82" s="47"/>
      <c r="G82" s="47" t="s">
        <v>25</v>
      </c>
      <c r="I82" s="48">
        <v>1</v>
      </c>
      <c r="J82" s="48">
        <v>1</v>
      </c>
      <c r="K82" s="48">
        <v>1</v>
      </c>
      <c r="L82" s="43">
        <v>2</v>
      </c>
      <c r="M82" s="48">
        <v>0</v>
      </c>
      <c r="N82" s="18"/>
      <c r="O82" s="18"/>
      <c r="P82" s="18"/>
      <c r="Q82" s="46"/>
      <c r="R82" s="46"/>
      <c r="T82" s="76" t="s">
        <v>159</v>
      </c>
      <c r="Y82" s="58">
        <f>+Y81+AK79</f>
        <v>4</v>
      </c>
      <c r="Z82" s="58">
        <f>+Z81+AL79</f>
        <v>3</v>
      </c>
      <c r="AA82" s="58">
        <f>+AA81+AM79</f>
        <v>0</v>
      </c>
      <c r="AB82" s="58">
        <f>+AB81+AN79</f>
        <v>3</v>
      </c>
      <c r="AC82" s="58">
        <f>+AC81+AO79</f>
        <v>0</v>
      </c>
      <c r="AL82" s="43"/>
      <c r="AM82" s="43"/>
      <c r="AN82" s="43"/>
      <c r="AO82" s="43"/>
      <c r="AP82" s="46"/>
    </row>
    <row r="83" spans="1:42" ht="15.75" customHeight="1" x14ac:dyDescent="0.25">
      <c r="A83" s="46"/>
      <c r="C83" s="18"/>
      <c r="D83" s="47" t="s">
        <v>37</v>
      </c>
      <c r="E83" s="47"/>
      <c r="F83" s="47"/>
      <c r="G83" s="47" t="s">
        <v>179</v>
      </c>
      <c r="I83" s="48">
        <v>1</v>
      </c>
      <c r="J83" s="48">
        <v>1</v>
      </c>
      <c r="K83" s="48">
        <v>1</v>
      </c>
      <c r="L83" s="43">
        <v>2</v>
      </c>
      <c r="M83" s="48">
        <v>0</v>
      </c>
      <c r="Q83" s="46"/>
      <c r="R83" s="46"/>
      <c r="S83" s="66"/>
      <c r="T83" s="41"/>
      <c r="U83" s="18"/>
      <c r="V83" s="18"/>
      <c r="W83" s="18"/>
      <c r="X83" s="18"/>
      <c r="Y83" s="43"/>
      <c r="Z83" s="43"/>
      <c r="AA83" s="43"/>
      <c r="AB83" s="43"/>
      <c r="AC83" s="43"/>
      <c r="AL83" s="43"/>
      <c r="AM83" s="43"/>
      <c r="AN83" s="43"/>
      <c r="AO83" s="43"/>
      <c r="AP83" s="46"/>
    </row>
    <row r="84" spans="1:42" ht="15.75" customHeight="1" x14ac:dyDescent="0.25">
      <c r="A84" s="46"/>
      <c r="C84" s="18"/>
      <c r="D84" s="47" t="s">
        <v>90</v>
      </c>
      <c r="E84" s="47"/>
      <c r="F84" s="47"/>
      <c r="G84" s="47" t="s">
        <v>177</v>
      </c>
      <c r="I84" s="48">
        <v>1</v>
      </c>
      <c r="J84" s="48">
        <v>0</v>
      </c>
      <c r="K84" s="48">
        <v>2</v>
      </c>
      <c r="L84" s="43">
        <v>2</v>
      </c>
      <c r="M84" s="48">
        <v>0</v>
      </c>
      <c r="Q84" s="46"/>
      <c r="R84" s="46"/>
      <c r="S84" s="66"/>
      <c r="T84" s="41"/>
      <c r="U84" s="18"/>
      <c r="V84" s="18"/>
      <c r="W84" s="18"/>
      <c r="X84" s="18"/>
      <c r="Y84" s="43"/>
      <c r="Z84" s="43"/>
      <c r="AA84" s="43"/>
      <c r="AB84" s="43"/>
      <c r="AC84" s="43"/>
      <c r="AL84" s="43"/>
      <c r="AM84" s="43"/>
      <c r="AN84" s="43"/>
      <c r="AO84" s="43"/>
      <c r="AP84" s="46"/>
    </row>
    <row r="85" spans="1:42" ht="15.75" customHeight="1" x14ac:dyDescent="0.25">
      <c r="A85" s="46"/>
      <c r="C85" s="18"/>
      <c r="D85" s="47" t="s">
        <v>161</v>
      </c>
      <c r="E85" s="47"/>
      <c r="F85" s="47"/>
      <c r="G85" s="47" t="s">
        <v>177</v>
      </c>
      <c r="I85" s="48">
        <v>1</v>
      </c>
      <c r="J85" s="48">
        <v>0</v>
      </c>
      <c r="K85" s="48">
        <v>2</v>
      </c>
      <c r="L85" s="43">
        <v>2</v>
      </c>
      <c r="M85" s="48">
        <v>0</v>
      </c>
      <c r="Q85" s="46"/>
      <c r="R85" s="46"/>
      <c r="S85" s="66"/>
      <c r="T85" s="41"/>
      <c r="U85" s="18"/>
      <c r="V85" s="18"/>
      <c r="W85" s="18"/>
      <c r="X85" s="18"/>
      <c r="Y85" s="43"/>
      <c r="Z85" s="43"/>
      <c r="AA85" s="43"/>
      <c r="AB85" s="43"/>
      <c r="AC85" s="43"/>
      <c r="AE85" s="66"/>
      <c r="AF85" s="41"/>
      <c r="AG85" s="18"/>
      <c r="AH85" s="18"/>
      <c r="AI85" s="18"/>
      <c r="AJ85" s="18"/>
      <c r="AK85" s="43"/>
      <c r="AL85" s="43"/>
      <c r="AM85" s="43"/>
      <c r="AN85" s="43"/>
      <c r="AO85" s="43"/>
      <c r="AP85" s="46"/>
    </row>
    <row r="86" spans="1:42" ht="15.75" customHeight="1" x14ac:dyDescent="0.25">
      <c r="A86" s="46"/>
      <c r="C86" s="18"/>
      <c r="D86" s="47" t="s">
        <v>67</v>
      </c>
      <c r="E86" s="47"/>
      <c r="F86" s="47"/>
      <c r="G86" s="47" t="s">
        <v>25</v>
      </c>
      <c r="I86" s="48">
        <v>1</v>
      </c>
      <c r="J86" s="48">
        <v>0</v>
      </c>
      <c r="K86" s="48">
        <v>2</v>
      </c>
      <c r="L86" s="43">
        <v>2</v>
      </c>
      <c r="M86" s="48">
        <v>0</v>
      </c>
      <c r="Q86" s="51"/>
      <c r="R86" s="51"/>
      <c r="S86" s="66"/>
      <c r="T86" s="41"/>
      <c r="Y86" s="43"/>
      <c r="Z86" s="43"/>
      <c r="AA86" s="43"/>
      <c r="AB86" s="43"/>
      <c r="AC86" s="43"/>
      <c r="AE86" s="66"/>
      <c r="AF86" s="41"/>
      <c r="AK86" s="43"/>
      <c r="AL86" s="43"/>
      <c r="AM86" s="43"/>
      <c r="AN86" s="43"/>
      <c r="AO86" s="43"/>
      <c r="AP86" s="51"/>
    </row>
    <row r="87" spans="1:42" ht="15.75" customHeight="1" x14ac:dyDescent="0.25">
      <c r="A87" s="46"/>
      <c r="C87" s="18"/>
      <c r="D87" s="47" t="s">
        <v>188</v>
      </c>
      <c r="E87" s="47"/>
      <c r="F87" s="47"/>
      <c r="G87" s="47" t="s">
        <v>15</v>
      </c>
      <c r="I87" s="48">
        <v>1</v>
      </c>
      <c r="J87" s="48">
        <v>0</v>
      </c>
      <c r="K87" s="48">
        <v>2</v>
      </c>
      <c r="L87" s="43">
        <v>2</v>
      </c>
      <c r="M87" s="48">
        <v>0</v>
      </c>
      <c r="Q87" s="51"/>
      <c r="R87" s="51"/>
      <c r="S87" s="66"/>
      <c r="T87" s="41"/>
      <c r="U87" s="18"/>
      <c r="V87" s="18"/>
      <c r="W87" s="18"/>
      <c r="X87" s="18"/>
      <c r="Y87" s="43"/>
      <c r="Z87" s="43"/>
      <c r="AA87" s="43"/>
      <c r="AB87" s="43"/>
      <c r="AC87" s="43"/>
      <c r="AE87" s="66"/>
      <c r="AF87" s="41"/>
      <c r="AG87" s="18"/>
      <c r="AH87" s="18"/>
      <c r="AI87" s="18"/>
      <c r="AJ87" s="18"/>
      <c r="AK87" s="43"/>
      <c r="AL87" s="43"/>
      <c r="AM87" s="43"/>
      <c r="AN87" s="43"/>
      <c r="AO87" s="43"/>
      <c r="AP87" s="51"/>
    </row>
    <row r="88" spans="1:42" ht="15.75" customHeight="1" x14ac:dyDescent="0.25">
      <c r="A88" s="46"/>
      <c r="C88" s="18"/>
      <c r="D88" s="47" t="s">
        <v>150</v>
      </c>
      <c r="E88" s="47"/>
      <c r="F88" s="47"/>
      <c r="G88" s="47" t="s">
        <v>177</v>
      </c>
      <c r="I88" s="48">
        <v>1</v>
      </c>
      <c r="J88" s="48">
        <v>1</v>
      </c>
      <c r="K88" s="48">
        <v>0</v>
      </c>
      <c r="L88" s="43">
        <v>1</v>
      </c>
      <c r="M88" s="48">
        <v>0</v>
      </c>
      <c r="Q88" s="51"/>
      <c r="R88" s="51"/>
      <c r="S88" s="66"/>
      <c r="T88" s="41"/>
      <c r="U88" s="18"/>
      <c r="V88" s="18"/>
      <c r="W88" s="18"/>
      <c r="X88" s="18"/>
      <c r="Y88" s="43"/>
      <c r="Z88" s="43"/>
      <c r="AA88" s="43"/>
      <c r="AB88" s="43"/>
      <c r="AC88" s="43"/>
      <c r="AE88" s="66"/>
      <c r="AF88" s="41"/>
      <c r="AG88" s="18"/>
      <c r="AH88" s="18"/>
      <c r="AI88" s="18"/>
      <c r="AJ88" s="18"/>
      <c r="AK88" s="43"/>
      <c r="AL88" s="43"/>
      <c r="AM88" s="43"/>
      <c r="AN88" s="43"/>
      <c r="AO88" s="43"/>
      <c r="AP88" s="51"/>
    </row>
    <row r="89" spans="1:42" ht="15.75" customHeight="1" x14ac:dyDescent="0.25">
      <c r="A89" s="46"/>
      <c r="C89" s="18"/>
      <c r="D89" s="47" t="s">
        <v>76</v>
      </c>
      <c r="E89" s="47"/>
      <c r="F89" s="47"/>
      <c r="G89" s="47" t="s">
        <v>177</v>
      </c>
      <c r="I89" s="48">
        <v>1</v>
      </c>
      <c r="J89" s="48">
        <v>1</v>
      </c>
      <c r="K89" s="48">
        <v>0</v>
      </c>
      <c r="L89" s="43">
        <v>1</v>
      </c>
      <c r="M89" s="48">
        <v>0</v>
      </c>
      <c r="Q89" s="54"/>
      <c r="R89" s="54"/>
      <c r="S89" s="66"/>
      <c r="T89" s="41"/>
      <c r="U89" s="18"/>
      <c r="V89" s="18"/>
      <c r="W89" s="18"/>
      <c r="X89" s="18"/>
      <c r="Y89" s="43"/>
      <c r="Z89" s="43"/>
      <c r="AA89" s="43"/>
      <c r="AB89" s="43"/>
      <c r="AC89" s="43"/>
      <c r="AE89" s="66"/>
      <c r="AF89" s="41"/>
      <c r="AK89" s="43"/>
      <c r="AL89" s="43"/>
      <c r="AM89" s="43"/>
      <c r="AN89" s="43"/>
      <c r="AO89" s="43"/>
      <c r="AP89" s="54"/>
    </row>
    <row r="90" spans="1:42" ht="15.75" customHeight="1" x14ac:dyDescent="0.25">
      <c r="A90" s="46"/>
      <c r="C90" s="18"/>
      <c r="D90" s="47" t="s">
        <v>134</v>
      </c>
      <c r="E90" s="47"/>
      <c r="F90" s="47"/>
      <c r="G90" s="47" t="s">
        <v>179</v>
      </c>
      <c r="I90" s="48">
        <v>1</v>
      </c>
      <c r="J90" s="48">
        <v>1</v>
      </c>
      <c r="K90" s="48">
        <v>0</v>
      </c>
      <c r="L90" s="43">
        <v>1</v>
      </c>
      <c r="M90" s="48">
        <v>0</v>
      </c>
      <c r="Q90" s="54"/>
      <c r="R90" s="54"/>
      <c r="S90" s="66"/>
      <c r="T90" s="41"/>
      <c r="U90" s="18"/>
      <c r="V90" s="18"/>
      <c r="W90" s="18"/>
      <c r="X90" s="18"/>
      <c r="Y90" s="43"/>
      <c r="Z90" s="43"/>
      <c r="AA90" s="43"/>
      <c r="AB90" s="43"/>
      <c r="AC90" s="43"/>
      <c r="AE90" s="66"/>
      <c r="AF90" s="41"/>
      <c r="AG90" s="18"/>
      <c r="AH90" s="18"/>
      <c r="AI90" s="18"/>
      <c r="AJ90" s="18"/>
      <c r="AK90" s="43"/>
      <c r="AL90" s="43"/>
      <c r="AM90" s="43"/>
      <c r="AN90" s="43"/>
      <c r="AO90" s="43"/>
      <c r="AP90" s="54"/>
    </row>
    <row r="91" spans="1:42" ht="15.75" customHeight="1" x14ac:dyDescent="0.25">
      <c r="A91" s="46"/>
      <c r="C91" s="18"/>
      <c r="D91" s="47" t="s">
        <v>42</v>
      </c>
      <c r="E91" s="47"/>
      <c r="F91" s="47"/>
      <c r="G91" s="47" t="s">
        <v>15</v>
      </c>
      <c r="I91" s="48">
        <v>1</v>
      </c>
      <c r="J91" s="48">
        <v>1</v>
      </c>
      <c r="K91" s="48">
        <v>0</v>
      </c>
      <c r="L91" s="43">
        <v>1</v>
      </c>
      <c r="M91" s="48">
        <v>0</v>
      </c>
      <c r="Q91" s="54"/>
      <c r="R91" s="54"/>
      <c r="S91" s="66"/>
      <c r="T91" s="41"/>
      <c r="U91" s="18"/>
      <c r="V91" s="18"/>
      <c r="W91" s="18"/>
      <c r="X91" s="18"/>
      <c r="Y91" s="43"/>
      <c r="Z91" s="43"/>
      <c r="AA91" s="43"/>
      <c r="AB91" s="43"/>
      <c r="AC91" s="43"/>
      <c r="AE91" s="66"/>
      <c r="AF91" s="41"/>
      <c r="AK91" s="43"/>
      <c r="AL91" s="43"/>
      <c r="AM91" s="43"/>
      <c r="AN91" s="43"/>
      <c r="AO91" s="43"/>
      <c r="AP91" s="54"/>
    </row>
    <row r="92" spans="1:42" ht="15.75" customHeight="1" x14ac:dyDescent="0.25">
      <c r="A92" s="46"/>
      <c r="C92" s="18"/>
      <c r="D92" s="47" t="s">
        <v>40</v>
      </c>
      <c r="E92" s="47"/>
      <c r="F92" s="47"/>
      <c r="G92" s="47" t="s">
        <v>17</v>
      </c>
      <c r="I92" s="48">
        <v>1</v>
      </c>
      <c r="J92" s="48">
        <v>1</v>
      </c>
      <c r="K92" s="48">
        <v>0</v>
      </c>
      <c r="L92" s="43">
        <v>1</v>
      </c>
      <c r="M92" s="48">
        <v>0</v>
      </c>
      <c r="Q92" s="54"/>
      <c r="R92" s="54"/>
      <c r="S92" s="66"/>
      <c r="T92" s="41"/>
      <c r="U92" s="18"/>
      <c r="V92" s="18"/>
      <c r="W92" s="18"/>
      <c r="X92" s="18"/>
      <c r="Y92" s="43"/>
      <c r="Z92" s="43"/>
      <c r="AA92" s="43"/>
      <c r="AB92" s="43"/>
      <c r="AC92" s="43"/>
      <c r="AE92" s="66"/>
      <c r="AF92" s="41"/>
      <c r="AG92" s="18"/>
      <c r="AH92" s="18"/>
      <c r="AI92" s="18"/>
      <c r="AJ92" s="18"/>
      <c r="AK92" s="43"/>
      <c r="AL92" s="43"/>
      <c r="AM92" s="43"/>
      <c r="AN92" s="43"/>
      <c r="AO92" s="43"/>
      <c r="AP92" s="54"/>
    </row>
    <row r="93" spans="1:42" ht="15.75" customHeight="1" x14ac:dyDescent="0.25">
      <c r="A93" s="46"/>
      <c r="C93" s="18"/>
      <c r="D93" s="47" t="s">
        <v>112</v>
      </c>
      <c r="E93" s="47"/>
      <c r="F93" s="47"/>
      <c r="G93" s="47" t="s">
        <v>23</v>
      </c>
      <c r="I93" s="48">
        <v>1</v>
      </c>
      <c r="J93" s="48">
        <v>1</v>
      </c>
      <c r="K93" s="48">
        <v>0</v>
      </c>
      <c r="L93" s="43">
        <v>1</v>
      </c>
      <c r="M93" s="48">
        <v>0</v>
      </c>
      <c r="Q93" s="54"/>
      <c r="R93" s="54"/>
      <c r="S93" s="66"/>
      <c r="T93" s="41"/>
      <c r="Y93" s="43"/>
      <c r="Z93" s="43"/>
      <c r="AA93" s="43"/>
      <c r="AB93" s="43"/>
      <c r="AC93" s="43"/>
      <c r="AE93" s="66"/>
      <c r="AF93" s="41"/>
      <c r="AK93" s="43"/>
      <c r="AL93" s="43"/>
      <c r="AM93" s="43"/>
      <c r="AN93" s="43"/>
      <c r="AO93" s="43"/>
      <c r="AP93" s="54"/>
    </row>
    <row r="94" spans="1:42" ht="15.75" customHeight="1" x14ac:dyDescent="0.25">
      <c r="A94" s="46"/>
      <c r="C94" s="18"/>
      <c r="D94" s="47" t="s">
        <v>139</v>
      </c>
      <c r="E94" s="47"/>
      <c r="F94" s="47"/>
      <c r="G94" s="47" t="s">
        <v>25</v>
      </c>
      <c r="I94" s="48">
        <v>1</v>
      </c>
      <c r="J94" s="48">
        <v>0</v>
      </c>
      <c r="K94" s="48">
        <v>1</v>
      </c>
      <c r="L94" s="43">
        <v>1</v>
      </c>
      <c r="M94" s="48">
        <v>0</v>
      </c>
      <c r="Q94" s="54"/>
      <c r="R94" s="54"/>
      <c r="S94" s="66"/>
      <c r="T94" s="41"/>
      <c r="U94" s="18"/>
      <c r="V94" s="18"/>
      <c r="W94" s="18"/>
      <c r="X94" s="18"/>
      <c r="Y94" s="43"/>
      <c r="Z94" s="43"/>
      <c r="AA94" s="43"/>
      <c r="AB94" s="43"/>
      <c r="AC94" s="43"/>
      <c r="AE94" s="66"/>
      <c r="AF94" s="41"/>
      <c r="AG94" s="18"/>
      <c r="AH94" s="18"/>
      <c r="AI94" s="18"/>
      <c r="AJ94" s="18"/>
      <c r="AK94" s="43"/>
      <c r="AL94" s="43"/>
      <c r="AM94" s="43"/>
      <c r="AN94" s="43"/>
      <c r="AO94" s="43"/>
      <c r="AP94" s="54"/>
    </row>
    <row r="95" spans="1:42" ht="15.75" customHeight="1" x14ac:dyDescent="0.25">
      <c r="A95" s="46"/>
      <c r="C95" s="18"/>
      <c r="D95" s="47" t="s">
        <v>57</v>
      </c>
      <c r="E95" s="47"/>
      <c r="F95" s="47"/>
      <c r="G95" s="47" t="s">
        <v>179</v>
      </c>
      <c r="I95" s="48">
        <v>1</v>
      </c>
      <c r="J95" s="48">
        <v>0</v>
      </c>
      <c r="K95" s="48">
        <v>1</v>
      </c>
      <c r="L95" s="43">
        <v>1</v>
      </c>
      <c r="M95" s="48">
        <v>0</v>
      </c>
      <c r="Q95" s="54"/>
      <c r="R95" s="54"/>
      <c r="S95" s="66"/>
      <c r="T95" s="41"/>
      <c r="U95" s="18"/>
      <c r="V95" s="18"/>
      <c r="W95" s="18"/>
      <c r="X95" s="18"/>
      <c r="Y95" s="43"/>
      <c r="Z95" s="43"/>
      <c r="AA95" s="43"/>
      <c r="AB95" s="43"/>
      <c r="AC95" s="43"/>
      <c r="AE95" s="66"/>
      <c r="AF95" s="41"/>
      <c r="AG95" s="18"/>
      <c r="AH95" s="18"/>
      <c r="AI95" s="18"/>
      <c r="AJ95" s="18"/>
      <c r="AK95" s="43"/>
      <c r="AL95" s="43"/>
      <c r="AM95" s="43"/>
      <c r="AN95" s="43"/>
      <c r="AO95" s="43"/>
      <c r="AP95" s="54"/>
    </row>
    <row r="96" spans="1:42" ht="15.75" customHeight="1" x14ac:dyDescent="0.25">
      <c r="A96" s="46"/>
      <c r="C96" s="18"/>
      <c r="D96" s="47" t="s">
        <v>48</v>
      </c>
      <c r="E96" s="47"/>
      <c r="F96" s="47"/>
      <c r="G96" s="47" t="s">
        <v>15</v>
      </c>
      <c r="I96" s="48">
        <v>1</v>
      </c>
      <c r="J96" s="48">
        <v>0</v>
      </c>
      <c r="K96" s="48">
        <v>1</v>
      </c>
      <c r="L96" s="43">
        <v>1</v>
      </c>
      <c r="M96" s="48">
        <v>0</v>
      </c>
      <c r="Q96" s="54"/>
      <c r="R96" s="54"/>
      <c r="S96" s="66"/>
      <c r="T96" s="41"/>
      <c r="U96" s="18"/>
      <c r="V96" s="18"/>
      <c r="W96" s="18"/>
      <c r="X96" s="18"/>
      <c r="Y96" s="43"/>
      <c r="Z96" s="43"/>
      <c r="AA96" s="43"/>
      <c r="AB96" s="43"/>
      <c r="AC96" s="43"/>
      <c r="AE96" s="66"/>
      <c r="AF96" s="41"/>
      <c r="AG96" s="18"/>
      <c r="AH96" s="18"/>
      <c r="AI96" s="18"/>
      <c r="AJ96" s="18"/>
      <c r="AK96" s="43"/>
      <c r="AL96" s="43"/>
      <c r="AM96" s="43"/>
      <c r="AN96" s="43"/>
      <c r="AO96" s="43"/>
      <c r="AP96" s="54"/>
    </row>
    <row r="97" spans="1:42" ht="15.75" customHeight="1" x14ac:dyDescent="0.25">
      <c r="A97" s="46"/>
      <c r="C97" s="18"/>
      <c r="D97" s="47" t="s">
        <v>81</v>
      </c>
      <c r="E97" s="47"/>
      <c r="F97" s="47"/>
      <c r="G97" s="47" t="s">
        <v>15</v>
      </c>
      <c r="I97" s="48">
        <v>1</v>
      </c>
      <c r="J97" s="48">
        <v>0</v>
      </c>
      <c r="K97" s="48">
        <v>1</v>
      </c>
      <c r="L97" s="43">
        <v>1</v>
      </c>
      <c r="M97" s="48">
        <v>0</v>
      </c>
      <c r="Q97" s="54"/>
      <c r="R97" s="54"/>
      <c r="S97" s="66"/>
      <c r="T97" s="41"/>
      <c r="U97" s="18"/>
      <c r="V97" s="18"/>
      <c r="W97" s="18"/>
      <c r="X97" s="18"/>
      <c r="Y97" s="43"/>
      <c r="Z97" s="43"/>
      <c r="AA97" s="43"/>
      <c r="AB97" s="43"/>
      <c r="AC97" s="43"/>
      <c r="AE97" s="66"/>
      <c r="AF97" s="41"/>
      <c r="AG97" s="18"/>
      <c r="AH97" s="18"/>
      <c r="AI97" s="18"/>
      <c r="AJ97" s="18"/>
      <c r="AK97" s="43"/>
      <c r="AL97" s="43"/>
      <c r="AM97" s="43"/>
      <c r="AN97" s="43"/>
      <c r="AO97" s="43"/>
      <c r="AP97" s="54"/>
    </row>
    <row r="98" spans="1:42" ht="15.75" customHeight="1" x14ac:dyDescent="0.25">
      <c r="A98" s="46"/>
      <c r="C98" s="18"/>
      <c r="D98" s="47" t="s">
        <v>153</v>
      </c>
      <c r="E98" s="47"/>
      <c r="F98" s="47"/>
      <c r="G98" s="47" t="s">
        <v>17</v>
      </c>
      <c r="I98" s="48">
        <v>1</v>
      </c>
      <c r="J98" s="48">
        <v>0</v>
      </c>
      <c r="K98" s="48">
        <v>1</v>
      </c>
      <c r="L98" s="43">
        <v>1</v>
      </c>
      <c r="M98" s="48">
        <v>2</v>
      </c>
      <c r="Q98" s="54"/>
      <c r="R98" s="54"/>
      <c r="S98" s="66"/>
      <c r="T98" s="41"/>
      <c r="Y98" s="43"/>
      <c r="Z98" s="43"/>
      <c r="AA98" s="43"/>
      <c r="AB98" s="43"/>
      <c r="AC98" s="43"/>
      <c r="AE98" s="66"/>
      <c r="AF98" s="41"/>
      <c r="AG98" s="18"/>
      <c r="AH98" s="18"/>
      <c r="AI98" s="18"/>
      <c r="AJ98" s="18"/>
      <c r="AK98" s="43"/>
      <c r="AL98" s="43"/>
      <c r="AM98" s="43"/>
      <c r="AN98" s="43"/>
      <c r="AO98" s="43"/>
      <c r="AP98" s="54"/>
    </row>
    <row r="99" spans="1:42" ht="15.75" customHeight="1" x14ac:dyDescent="0.25">
      <c r="A99" s="46"/>
      <c r="C99" s="18"/>
      <c r="D99" s="47" t="s">
        <v>95</v>
      </c>
      <c r="E99" s="47"/>
      <c r="F99" s="47"/>
      <c r="G99" s="47" t="s">
        <v>17</v>
      </c>
      <c r="I99" s="48">
        <v>1</v>
      </c>
      <c r="J99" s="48">
        <v>0</v>
      </c>
      <c r="K99" s="48">
        <v>1</v>
      </c>
      <c r="L99" s="43">
        <v>1</v>
      </c>
      <c r="M99" s="48">
        <v>0</v>
      </c>
      <c r="Q99" s="54"/>
      <c r="R99" s="54"/>
      <c r="S99" s="66"/>
      <c r="T99" s="41"/>
      <c r="U99" s="18"/>
      <c r="V99" s="18"/>
      <c r="W99" s="18"/>
      <c r="X99" s="18"/>
      <c r="Y99" s="43"/>
      <c r="Z99" s="43"/>
      <c r="AA99" s="43"/>
      <c r="AB99" s="43"/>
      <c r="AC99" s="43"/>
      <c r="AE99" s="66"/>
      <c r="AF99" s="41"/>
      <c r="AK99" s="43"/>
      <c r="AL99" s="43"/>
      <c r="AM99" s="43"/>
      <c r="AN99" s="43"/>
      <c r="AO99" s="43"/>
      <c r="AP99" s="54"/>
    </row>
    <row r="100" spans="1:42" ht="15.75" customHeight="1" x14ac:dyDescent="0.25">
      <c r="A100" s="46"/>
      <c r="C100" s="18"/>
      <c r="D100" s="47" t="s">
        <v>154</v>
      </c>
      <c r="E100" s="47"/>
      <c r="F100" s="47"/>
      <c r="G100" s="47" t="s">
        <v>23</v>
      </c>
      <c r="I100" s="48">
        <v>1</v>
      </c>
      <c r="J100" s="48">
        <v>0</v>
      </c>
      <c r="K100" s="48">
        <v>1</v>
      </c>
      <c r="L100" s="43">
        <v>1</v>
      </c>
      <c r="M100" s="48">
        <v>0</v>
      </c>
      <c r="Q100" s="54"/>
      <c r="R100" s="54"/>
      <c r="S100" s="66"/>
      <c r="T100" s="41"/>
      <c r="U100" s="18"/>
      <c r="V100" s="18"/>
      <c r="W100" s="18"/>
      <c r="X100" s="18"/>
      <c r="Y100" s="43"/>
      <c r="Z100" s="43"/>
      <c r="AA100" s="43"/>
      <c r="AB100" s="43"/>
      <c r="AC100" s="43"/>
      <c r="AE100" s="66"/>
      <c r="AF100" s="41"/>
      <c r="AG100" s="18"/>
      <c r="AH100" s="18"/>
      <c r="AI100" s="18"/>
      <c r="AJ100" s="18"/>
      <c r="AK100" s="43"/>
      <c r="AL100" s="43"/>
      <c r="AM100" s="43"/>
      <c r="AN100" s="43"/>
      <c r="AO100" s="43"/>
      <c r="AP100" s="54"/>
    </row>
    <row r="101" spans="1:42" ht="15.75" customHeight="1" x14ac:dyDescent="0.25">
      <c r="A101" s="46"/>
      <c r="C101" s="18"/>
      <c r="D101" s="47"/>
      <c r="E101" s="47"/>
      <c r="F101" s="47"/>
      <c r="G101" s="47"/>
      <c r="I101" s="48"/>
      <c r="J101" s="48"/>
      <c r="K101" s="48"/>
      <c r="L101" s="43"/>
      <c r="M101" s="48"/>
      <c r="Q101" s="54"/>
      <c r="R101" s="54"/>
      <c r="S101" s="66"/>
      <c r="T101" s="41"/>
      <c r="U101" s="18"/>
      <c r="V101" s="18"/>
      <c r="W101" s="18"/>
      <c r="X101" s="18"/>
      <c r="Y101" s="43"/>
      <c r="Z101" s="43"/>
      <c r="AA101" s="43"/>
      <c r="AB101" s="43"/>
      <c r="AC101" s="43"/>
      <c r="AE101" s="66"/>
      <c r="AF101" s="41"/>
      <c r="AG101" s="18"/>
      <c r="AH101" s="18"/>
      <c r="AI101" s="18"/>
      <c r="AJ101" s="18"/>
      <c r="AK101" s="43"/>
      <c r="AL101" s="43"/>
      <c r="AM101" s="43"/>
      <c r="AN101" s="43"/>
      <c r="AO101" s="43"/>
      <c r="AP101" s="54"/>
    </row>
    <row r="102" spans="1:42" ht="15.75" customHeight="1" x14ac:dyDescent="0.25">
      <c r="A102" s="46"/>
      <c r="C102" s="18"/>
      <c r="D102" s="47"/>
      <c r="E102" s="47"/>
      <c r="F102" s="47"/>
      <c r="G102" s="47"/>
      <c r="I102" s="48"/>
      <c r="J102" s="48"/>
      <c r="K102" s="48"/>
      <c r="L102" s="43"/>
      <c r="M102" s="48"/>
      <c r="Q102" s="54"/>
      <c r="R102" s="54"/>
      <c r="S102" s="66"/>
      <c r="T102" s="41"/>
      <c r="Y102" s="43"/>
      <c r="Z102" s="43"/>
      <c r="AA102" s="43"/>
      <c r="AB102" s="43"/>
      <c r="AC102" s="43"/>
      <c r="AE102" s="66"/>
      <c r="AF102" s="41"/>
      <c r="AK102" s="43"/>
      <c r="AL102" s="43"/>
      <c r="AN102" s="43"/>
      <c r="AP102" s="54"/>
    </row>
    <row r="103" spans="1:42" ht="15.75" customHeight="1" thickBot="1" x14ac:dyDescent="0.3">
      <c r="A103" s="46"/>
      <c r="C103" s="18"/>
      <c r="D103" s="14" t="s">
        <v>147</v>
      </c>
      <c r="E103" s="14"/>
      <c r="F103" s="14"/>
      <c r="G103" s="16" t="s">
        <v>2</v>
      </c>
      <c r="H103" s="16"/>
      <c r="I103" s="16" t="s">
        <v>4</v>
      </c>
      <c r="J103" s="16" t="s">
        <v>30</v>
      </c>
      <c r="K103" s="16" t="s">
        <v>31</v>
      </c>
      <c r="L103" s="16" t="s">
        <v>32</v>
      </c>
      <c r="M103" s="16" t="s">
        <v>3</v>
      </c>
      <c r="Q103" s="54"/>
      <c r="R103" s="54"/>
      <c r="S103" s="66"/>
      <c r="T103" s="41"/>
      <c r="U103" s="18"/>
      <c r="V103" s="18"/>
      <c r="W103" s="18"/>
      <c r="X103" s="18"/>
      <c r="Y103" s="43"/>
      <c r="Z103" s="43"/>
      <c r="AA103" s="43"/>
      <c r="AB103" s="43"/>
      <c r="AC103" s="43"/>
      <c r="AE103" s="66"/>
      <c r="AF103" s="41"/>
      <c r="AG103" s="18"/>
      <c r="AH103" s="18"/>
      <c r="AI103" s="18"/>
      <c r="AJ103" s="18"/>
      <c r="AK103" s="43"/>
      <c r="AL103" s="43"/>
      <c r="AM103" s="43"/>
      <c r="AN103" s="43"/>
      <c r="AP103" s="54"/>
    </row>
    <row r="104" spans="1:42" ht="15.75" customHeight="1" x14ac:dyDescent="0.25">
      <c r="A104" s="46"/>
      <c r="C104" s="18"/>
      <c r="D104" s="47" t="s">
        <v>153</v>
      </c>
      <c r="E104" s="47"/>
      <c r="F104" s="47"/>
      <c r="G104" s="47" t="s">
        <v>17</v>
      </c>
      <c r="I104" s="48">
        <v>1</v>
      </c>
      <c r="J104" s="48">
        <v>0</v>
      </c>
      <c r="K104" s="48">
        <v>1</v>
      </c>
      <c r="L104" s="43">
        <v>1</v>
      </c>
      <c r="M104" s="48">
        <v>2</v>
      </c>
      <c r="Q104" s="54"/>
      <c r="R104" s="54"/>
      <c r="S104" s="66"/>
      <c r="T104" s="41"/>
      <c r="U104" s="18"/>
      <c r="V104" s="18"/>
      <c r="W104" s="18"/>
      <c r="X104" s="18"/>
      <c r="Y104" s="43"/>
      <c r="Z104" s="43"/>
      <c r="AA104" s="43"/>
      <c r="AB104" s="43"/>
      <c r="AC104" s="43"/>
      <c r="AP104" s="54"/>
    </row>
    <row r="105" spans="1:42" ht="15.75" customHeight="1" x14ac:dyDescent="0.25">
      <c r="A105" s="46"/>
      <c r="C105" s="18"/>
      <c r="D105" s="47" t="s">
        <v>55</v>
      </c>
      <c r="E105" s="47"/>
      <c r="F105" s="47"/>
      <c r="G105" s="47" t="s">
        <v>21</v>
      </c>
      <c r="I105" s="48">
        <v>1</v>
      </c>
      <c r="J105" s="48">
        <v>0</v>
      </c>
      <c r="K105" s="48">
        <v>0</v>
      </c>
      <c r="L105" s="43">
        <v>0</v>
      </c>
      <c r="M105" s="48">
        <v>2</v>
      </c>
      <c r="N105" s="72"/>
      <c r="Q105" s="54"/>
      <c r="R105" s="54"/>
      <c r="AP105" s="54"/>
    </row>
    <row r="106" spans="1:42" ht="15.75" customHeight="1" x14ac:dyDescent="0.25">
      <c r="A106" s="46"/>
      <c r="C106" s="18"/>
      <c r="D106" s="47" t="s">
        <v>61</v>
      </c>
      <c r="E106" s="47"/>
      <c r="F106" s="47"/>
      <c r="G106" s="47" t="s">
        <v>23</v>
      </c>
      <c r="I106" s="48">
        <v>1</v>
      </c>
      <c r="J106" s="48">
        <v>0</v>
      </c>
      <c r="K106" s="48">
        <v>0</v>
      </c>
      <c r="L106" s="43">
        <v>0</v>
      </c>
      <c r="M106" s="48">
        <v>2</v>
      </c>
      <c r="N106" s="72"/>
      <c r="Q106" s="54"/>
      <c r="R106" s="54"/>
      <c r="AP106" s="54"/>
    </row>
    <row r="107" spans="1:42" ht="15.75" customHeight="1" x14ac:dyDescent="0.25">
      <c r="A107" s="46"/>
      <c r="C107" s="18"/>
      <c r="D107" s="47"/>
      <c r="E107" s="47"/>
      <c r="F107" s="47"/>
      <c r="G107" s="47"/>
      <c r="I107" s="48"/>
      <c r="J107" s="48"/>
      <c r="K107" s="48"/>
      <c r="L107" s="43"/>
      <c r="M107" s="48"/>
      <c r="N107" s="72"/>
      <c r="Q107" s="54"/>
      <c r="R107" s="54"/>
      <c r="AP107" s="54"/>
    </row>
    <row r="108" spans="1:42" ht="15.75" customHeight="1" thickBot="1" x14ac:dyDescent="0.3">
      <c r="A108" s="46"/>
      <c r="C108" s="18"/>
      <c r="D108" s="47"/>
      <c r="E108" s="47"/>
      <c r="F108" s="47"/>
      <c r="G108" s="47"/>
      <c r="I108" s="48"/>
      <c r="J108" s="48"/>
      <c r="K108" s="48"/>
      <c r="L108" s="43"/>
      <c r="M108" s="48"/>
      <c r="N108" s="72"/>
      <c r="Q108" s="54"/>
      <c r="R108" s="54"/>
      <c r="S108" s="14" t="s">
        <v>155</v>
      </c>
      <c r="T108" s="14"/>
      <c r="U108" s="14"/>
      <c r="V108" s="16"/>
      <c r="W108" s="16"/>
      <c r="X108" s="16"/>
      <c r="Y108" s="16" t="s">
        <v>4</v>
      </c>
      <c r="Z108" s="16" t="s">
        <v>30</v>
      </c>
      <c r="AA108" s="16" t="s">
        <v>31</v>
      </c>
      <c r="AB108" s="16" t="s">
        <v>32</v>
      </c>
      <c r="AC108" s="16" t="s">
        <v>3</v>
      </c>
      <c r="AE108" s="14" t="s">
        <v>155</v>
      </c>
      <c r="AF108" s="14"/>
      <c r="AG108" s="14"/>
      <c r="AH108" s="16"/>
      <c r="AI108" s="16"/>
      <c r="AJ108" s="16"/>
      <c r="AK108" s="16" t="s">
        <v>4</v>
      </c>
      <c r="AL108" s="16" t="s">
        <v>30</v>
      </c>
      <c r="AM108" s="16" t="s">
        <v>31</v>
      </c>
      <c r="AN108" s="16" t="s">
        <v>32</v>
      </c>
      <c r="AO108" s="16" t="s">
        <v>3</v>
      </c>
      <c r="AP108" s="54"/>
    </row>
    <row r="109" spans="1:42" ht="15.75" customHeight="1" x14ac:dyDescent="0.25">
      <c r="A109" s="46"/>
      <c r="C109" s="18"/>
      <c r="D109" s="47"/>
      <c r="E109" s="47"/>
      <c r="F109" s="47"/>
      <c r="G109" s="47"/>
      <c r="I109" s="48"/>
      <c r="J109" s="48"/>
      <c r="K109" s="48"/>
      <c r="L109" s="43"/>
      <c r="M109" s="48"/>
      <c r="N109" s="72"/>
      <c r="Q109" s="54"/>
      <c r="R109" s="54"/>
      <c r="S109" s="66"/>
      <c r="T109" s="41"/>
      <c r="Y109" s="43"/>
      <c r="Z109" s="43"/>
      <c r="AA109" s="43"/>
      <c r="AB109" s="43"/>
      <c r="AC109" s="43"/>
      <c r="AE109" s="66"/>
      <c r="AF109" s="41"/>
      <c r="AK109" s="43"/>
      <c r="AL109" s="43"/>
      <c r="AM109" s="43"/>
      <c r="AN109" s="43"/>
      <c r="AO109" s="43"/>
      <c r="AP109" s="54"/>
    </row>
    <row r="110" spans="1:42" ht="15.75" customHeight="1" thickBot="1" x14ac:dyDescent="0.3">
      <c r="A110" s="46"/>
      <c r="C110" s="18"/>
      <c r="D110" s="47"/>
      <c r="E110" s="47"/>
      <c r="F110" s="47"/>
      <c r="G110" s="47"/>
      <c r="I110" s="48"/>
      <c r="J110" s="48"/>
      <c r="K110" s="48"/>
      <c r="L110" s="43"/>
      <c r="M110" s="48"/>
      <c r="N110" s="72"/>
      <c r="Q110" s="54"/>
      <c r="R110" s="54"/>
      <c r="AE110" s="66"/>
      <c r="AF110" s="41"/>
      <c r="AK110" s="43"/>
      <c r="AL110" s="43"/>
      <c r="AM110" s="43"/>
      <c r="AN110" s="43"/>
      <c r="AO110" s="43"/>
      <c r="AP110" s="54"/>
    </row>
    <row r="111" spans="1:42" ht="15.75" customHeight="1" x14ac:dyDescent="0.25">
      <c r="A111" s="46"/>
      <c r="C111" s="18"/>
      <c r="N111" s="72"/>
      <c r="Q111" s="54"/>
      <c r="R111" s="54"/>
      <c r="S111" s="82"/>
      <c r="T111" s="83" t="s">
        <v>164</v>
      </c>
      <c r="U111" s="22"/>
      <c r="V111" s="22"/>
      <c r="W111" s="22"/>
      <c r="X111" s="22"/>
      <c r="Y111" s="68">
        <f>SUM(Y109:Y110)</f>
        <v>0</v>
      </c>
      <c r="Z111" s="68">
        <f>SUM(Z109:Z110)</f>
        <v>0</v>
      </c>
      <c r="AA111" s="68">
        <f>SUM(AA109:AA110)</f>
        <v>0</v>
      </c>
      <c r="AB111" s="68">
        <f>SUM(AB109:AB110)</f>
        <v>0</v>
      </c>
      <c r="AC111" s="68">
        <f>SUM(AC109:AC110)</f>
        <v>0</v>
      </c>
      <c r="AE111" s="82"/>
      <c r="AF111" s="83" t="s">
        <v>164</v>
      </c>
      <c r="AG111" s="22"/>
      <c r="AH111" s="22"/>
      <c r="AI111" s="22"/>
      <c r="AJ111" s="22"/>
      <c r="AK111" s="68">
        <f>SUM(AK109:AK110)</f>
        <v>0</v>
      </c>
      <c r="AL111" s="68">
        <f>SUM(AL109:AL110)</f>
        <v>0</v>
      </c>
      <c r="AM111" s="68">
        <f>SUM(AM109:AM110)</f>
        <v>0</v>
      </c>
      <c r="AN111" s="68">
        <f>SUM(AN109:AN110)</f>
        <v>0</v>
      </c>
      <c r="AO111" s="68">
        <f>SUM(AO109:AO110)</f>
        <v>0</v>
      </c>
      <c r="AP111" s="54"/>
    </row>
    <row r="112" spans="1:42" ht="15.75" customHeight="1" x14ac:dyDescent="0.25">
      <c r="A112" s="46"/>
      <c r="Q112" s="54"/>
      <c r="R112" s="54"/>
      <c r="T112" s="76" t="s">
        <v>160</v>
      </c>
      <c r="U112" s="86"/>
      <c r="V112" s="86"/>
      <c r="W112" s="86"/>
      <c r="X112" s="86"/>
      <c r="Y112" s="58">
        <f>+Y111+AK111</f>
        <v>0</v>
      </c>
      <c r="Z112" s="58">
        <f>+Z111+AL111</f>
        <v>0</v>
      </c>
      <c r="AA112" s="58">
        <f>+AA111+AM111</f>
        <v>0</v>
      </c>
      <c r="AB112" s="58">
        <f>+AB111+AN111</f>
        <v>0</v>
      </c>
      <c r="AC112" s="58">
        <f>+AC111+AO111</f>
        <v>0</v>
      </c>
      <c r="AE112" s="66"/>
      <c r="AF112" s="41"/>
      <c r="AK112" s="43"/>
      <c r="AL112" s="43"/>
      <c r="AM112" s="43"/>
      <c r="AN112" s="43"/>
      <c r="AO112" s="43"/>
      <c r="AP112" s="54"/>
    </row>
    <row r="113" spans="1:42" ht="15.75" customHeight="1" x14ac:dyDescent="0.25">
      <c r="A113" s="46"/>
      <c r="Q113" s="54"/>
      <c r="R113" s="54"/>
      <c r="S113" s="66"/>
      <c r="T113" s="41"/>
      <c r="Y113" s="43"/>
      <c r="Z113" s="43"/>
      <c r="AA113" s="43"/>
      <c r="AB113" s="43"/>
      <c r="AC113" s="43"/>
      <c r="AE113" s="66"/>
      <c r="AF113" s="41"/>
      <c r="AK113" s="43"/>
      <c r="AL113" s="43"/>
      <c r="AM113" s="43"/>
      <c r="AN113" s="43"/>
      <c r="AO113" s="43"/>
      <c r="AP113" s="54"/>
    </row>
    <row r="114" spans="1:42" ht="15.75" customHeight="1" x14ac:dyDescent="0.25">
      <c r="A114" s="46"/>
      <c r="Q114" s="54"/>
      <c r="R114" s="54"/>
      <c r="S114" s="66"/>
      <c r="T114" s="41" t="s">
        <v>159</v>
      </c>
      <c r="U114" s="18"/>
      <c r="V114" s="18"/>
      <c r="W114" s="18"/>
      <c r="X114" s="18"/>
      <c r="Y114" s="43">
        <f>+Y82+Y112</f>
        <v>4</v>
      </c>
      <c r="Z114" s="43">
        <f>+Z82+Z112</f>
        <v>3</v>
      </c>
      <c r="AA114" s="43">
        <f>+AA82+AA112</f>
        <v>0</v>
      </c>
      <c r="AB114" s="43">
        <f>+AB82+AB112</f>
        <v>3</v>
      </c>
      <c r="AC114" s="43">
        <f>+AC82+AC112</f>
        <v>0</v>
      </c>
      <c r="AE114" s="66"/>
      <c r="AF114" s="41"/>
      <c r="AK114" s="43"/>
      <c r="AL114" s="43"/>
      <c r="AM114" s="43"/>
      <c r="AN114" s="43"/>
      <c r="AO114" s="43"/>
      <c r="AP114" s="54"/>
    </row>
    <row r="115" spans="1:42" ht="15.75" customHeight="1" x14ac:dyDescent="0.25">
      <c r="A115" s="46"/>
      <c r="Q115" s="54"/>
      <c r="R115" s="54"/>
      <c r="S115" s="66"/>
      <c r="T115" s="41" t="s">
        <v>144</v>
      </c>
      <c r="U115" s="18"/>
      <c r="V115" s="18"/>
      <c r="W115" s="18"/>
      <c r="X115" s="18"/>
      <c r="Y115" s="43">
        <f>+Y15+Y27+Y39+Y51+AK15+AK27+AK39+AK51</f>
        <v>4</v>
      </c>
      <c r="Z115" s="43">
        <f>+Z15+Z27+Z39+Z51+AL15+AL27+AL39+AL51</f>
        <v>3</v>
      </c>
      <c r="AA115" s="43">
        <f>+AA15+AA27+AA39+AA51+AM15+AM27+AM39+AM51</f>
        <v>0</v>
      </c>
      <c r="AB115" s="43">
        <f>+AB15+AB27+AB39+AB51+AN15+AN27+AN39+AN51</f>
        <v>3</v>
      </c>
      <c r="AC115" s="43">
        <f>+AC15+AC27+AC39+AC51+AO15+AO27+AO39+AO51</f>
        <v>0</v>
      </c>
      <c r="AE115" s="66"/>
      <c r="AF115" s="41"/>
      <c r="AK115" s="43"/>
      <c r="AL115" s="43"/>
      <c r="AM115" s="43"/>
      <c r="AN115" s="43"/>
      <c r="AO115" s="43"/>
      <c r="AP115" s="54"/>
    </row>
    <row r="116" spans="1:42" ht="15.75" customHeight="1" x14ac:dyDescent="0.25">
      <c r="A116" s="46"/>
      <c r="Q116" s="54"/>
      <c r="R116" s="54"/>
      <c r="S116" s="66"/>
      <c r="T116" s="41"/>
      <c r="Y116" s="43"/>
      <c r="Z116" s="43"/>
      <c r="AA116" s="43"/>
      <c r="AB116" s="43"/>
      <c r="AC116" s="43"/>
      <c r="AE116" s="66"/>
      <c r="AF116" s="41"/>
      <c r="AK116" s="43"/>
      <c r="AL116" s="43"/>
      <c r="AM116" s="43"/>
      <c r="AN116" s="43"/>
      <c r="AO116" s="43"/>
      <c r="AP116" s="54"/>
    </row>
    <row r="117" spans="1:42" ht="15.75" customHeight="1" x14ac:dyDescent="0.25">
      <c r="A117" s="46"/>
      <c r="Q117" s="54"/>
      <c r="R117" s="54"/>
      <c r="S117" s="66"/>
      <c r="T117" s="41"/>
      <c r="Y117" s="43"/>
      <c r="Z117" s="43"/>
      <c r="AA117" s="43"/>
      <c r="AB117" s="43"/>
      <c r="AC117" s="43"/>
      <c r="AE117" s="66"/>
      <c r="AF117" s="41"/>
      <c r="AK117" s="43"/>
      <c r="AL117" s="43"/>
      <c r="AM117" s="43"/>
      <c r="AN117" s="43"/>
      <c r="AO117" s="43"/>
      <c r="AP117" s="54"/>
    </row>
    <row r="118" spans="1:42" ht="15.75" customHeight="1" x14ac:dyDescent="0.25">
      <c r="A118" s="46"/>
      <c r="Q118" s="54"/>
      <c r="R118" s="54"/>
      <c r="S118" s="66"/>
      <c r="T118" s="41"/>
      <c r="Y118" s="43"/>
      <c r="Z118" s="43"/>
      <c r="AA118" s="43"/>
      <c r="AB118" s="43"/>
      <c r="AC118" s="43"/>
      <c r="AE118" s="66"/>
      <c r="AF118" s="41"/>
      <c r="AK118" s="43"/>
      <c r="AL118" s="43"/>
      <c r="AM118" s="43"/>
      <c r="AN118" s="43"/>
      <c r="AO118" s="43"/>
      <c r="AP118" s="54"/>
    </row>
    <row r="119" spans="1:42" ht="15.75" customHeight="1" x14ac:dyDescent="0.25">
      <c r="A119" s="46"/>
      <c r="Q119" s="54"/>
      <c r="R119" s="54"/>
      <c r="S119" s="66"/>
      <c r="T119" s="41"/>
      <c r="Y119" s="43"/>
      <c r="Z119" s="43"/>
      <c r="AA119" s="43"/>
      <c r="AB119" s="43"/>
      <c r="AC119" s="43"/>
      <c r="AE119" s="66"/>
      <c r="AF119" s="41"/>
      <c r="AK119" s="43"/>
      <c r="AL119" s="43"/>
      <c r="AM119" s="43"/>
      <c r="AN119" s="43"/>
      <c r="AO119" s="43"/>
      <c r="AP119" s="54"/>
    </row>
    <row r="120" spans="1:42" ht="15.75" customHeight="1" x14ac:dyDescent="0.25">
      <c r="A120" s="46"/>
      <c r="Q120" s="54"/>
      <c r="R120" s="54"/>
      <c r="S120" s="66"/>
      <c r="T120" s="41"/>
      <c r="Y120" s="43"/>
      <c r="Z120" s="43"/>
      <c r="AA120" s="43"/>
      <c r="AB120" s="43"/>
      <c r="AC120" s="43"/>
      <c r="AE120" s="66"/>
      <c r="AF120" s="41"/>
      <c r="AK120" s="43"/>
      <c r="AL120" s="43"/>
      <c r="AM120" s="43"/>
      <c r="AN120" s="43"/>
      <c r="AO120" s="43"/>
      <c r="AP120" s="54"/>
    </row>
    <row r="121" spans="1:42" ht="15.75" customHeight="1" x14ac:dyDescent="0.25">
      <c r="A121" s="46"/>
      <c r="Q121" s="54"/>
      <c r="R121" s="54"/>
      <c r="S121" s="66"/>
      <c r="T121" s="41"/>
      <c r="Y121" s="43"/>
      <c r="Z121" s="43"/>
      <c r="AA121" s="43"/>
      <c r="AB121" s="43"/>
      <c r="AC121" s="43"/>
      <c r="AE121" s="66"/>
      <c r="AF121" s="41"/>
      <c r="AK121" s="43"/>
      <c r="AL121" s="43"/>
      <c r="AM121" s="43"/>
      <c r="AN121" s="43"/>
      <c r="AO121" s="43"/>
      <c r="AP121" s="54"/>
    </row>
    <row r="122" spans="1:42" ht="15.75" customHeight="1" x14ac:dyDescent="0.25">
      <c r="A122" s="46"/>
      <c r="Q122" s="54"/>
      <c r="R122" s="54"/>
      <c r="S122" s="66"/>
      <c r="T122" s="41"/>
      <c r="Y122" s="43"/>
      <c r="Z122" s="43"/>
      <c r="AA122" s="43"/>
      <c r="AB122" s="43"/>
      <c r="AC122" s="43"/>
      <c r="AE122" s="66"/>
      <c r="AF122" s="41"/>
      <c r="AK122" s="43"/>
      <c r="AL122" s="43"/>
      <c r="AM122" s="43"/>
      <c r="AN122" s="43"/>
      <c r="AO122" s="43"/>
      <c r="AP122" s="54"/>
    </row>
    <row r="123" spans="1:42" ht="15.75" customHeight="1" x14ac:dyDescent="0.25">
      <c r="A123" s="46"/>
      <c r="Q123" s="54"/>
      <c r="R123" s="54"/>
      <c r="AE123" s="66"/>
      <c r="AF123" s="41"/>
      <c r="AK123" s="43"/>
      <c r="AL123" s="43"/>
      <c r="AM123" s="43"/>
      <c r="AN123" s="43"/>
      <c r="AO123" s="43"/>
      <c r="AP123" s="54"/>
    </row>
    <row r="124" spans="1:42" ht="15.75" customHeight="1" x14ac:dyDescent="0.25">
      <c r="A124" s="46"/>
      <c r="Q124" s="54"/>
      <c r="R124" s="54"/>
      <c r="AP124" s="54"/>
    </row>
    <row r="125" spans="1:42" ht="15.75" customHeight="1" x14ac:dyDescent="0.25">
      <c r="A125" s="46"/>
      <c r="Q125" s="54"/>
      <c r="R125" s="54"/>
      <c r="AP125" s="54"/>
    </row>
    <row r="126" spans="1:42" ht="15.75" customHeight="1" x14ac:dyDescent="0.25">
      <c r="A126" s="46"/>
      <c r="Q126" s="54"/>
      <c r="R126" s="54"/>
      <c r="AP126" s="54"/>
    </row>
    <row r="127" spans="1:42" ht="15.75" customHeight="1" x14ac:dyDescent="0.25">
      <c r="A127" s="46"/>
      <c r="Q127" s="54"/>
      <c r="R127" s="54"/>
      <c r="AP127" s="54"/>
    </row>
    <row r="128" spans="1:42" ht="15.75" customHeight="1" x14ac:dyDescent="0.25">
      <c r="A128" s="46"/>
      <c r="Q128" s="54"/>
      <c r="R128" s="54"/>
      <c r="AP128" s="54"/>
    </row>
    <row r="129" spans="1:42" ht="15.75" customHeight="1" x14ac:dyDescent="0.25">
      <c r="A129" s="46"/>
      <c r="Q129" s="54"/>
      <c r="R129" s="54"/>
      <c r="AP129" s="54"/>
    </row>
    <row r="130" spans="1:42" ht="15.75" customHeight="1" thickBot="1" x14ac:dyDescent="0.3">
      <c r="A130" s="46"/>
      <c r="Q130" s="54"/>
      <c r="R130" s="54"/>
      <c r="S130" s="67"/>
      <c r="T130" s="67" t="s">
        <v>145</v>
      </c>
      <c r="U130" s="67"/>
      <c r="V130" s="67"/>
      <c r="W130" s="67"/>
      <c r="X130" s="67"/>
      <c r="Y130" s="67"/>
      <c r="Z130" s="17" t="s">
        <v>4</v>
      </c>
      <c r="AA130" s="17" t="s">
        <v>8</v>
      </c>
      <c r="AB130" s="17" t="s">
        <v>9</v>
      </c>
      <c r="AC130" s="17" t="s">
        <v>10</v>
      </c>
      <c r="AD130" s="17" t="s">
        <v>129</v>
      </c>
      <c r="AE130" s="17" t="s">
        <v>3</v>
      </c>
      <c r="AF130" s="17" t="s">
        <v>130</v>
      </c>
      <c r="AG130" s="17" t="s">
        <v>5</v>
      </c>
      <c r="AH130" s="17" t="s">
        <v>7</v>
      </c>
      <c r="AI130" s="17" t="s">
        <v>6</v>
      </c>
      <c r="AJ130" s="17" t="s">
        <v>131</v>
      </c>
      <c r="AP130" s="54"/>
    </row>
    <row r="131" spans="1:42" ht="15.75" customHeight="1" x14ac:dyDescent="0.25">
      <c r="A131" s="46"/>
      <c r="Q131" s="46"/>
      <c r="R131" s="46"/>
      <c r="S131" s="64"/>
      <c r="T131" s="41"/>
      <c r="U131" s="41"/>
      <c r="V131" s="41"/>
      <c r="W131" s="42"/>
      <c r="X131" s="41"/>
      <c r="Y131" s="43"/>
      <c r="Z131" s="43"/>
      <c r="AA131" s="43"/>
      <c r="AB131" s="43"/>
      <c r="AC131" s="43"/>
      <c r="AD131" s="63"/>
      <c r="AE131" s="43"/>
      <c r="AF131" s="43"/>
      <c r="AG131" s="43"/>
      <c r="AH131" s="43"/>
      <c r="AI131" s="43"/>
      <c r="AJ131" s="57"/>
      <c r="AP131" s="46"/>
    </row>
    <row r="132" spans="1:42" ht="15.75" customHeight="1" thickBot="1" x14ac:dyDescent="0.3">
      <c r="A132" s="46"/>
      <c r="Q132" s="54"/>
      <c r="R132" s="54"/>
      <c r="S132" s="64"/>
      <c r="T132" s="41"/>
      <c r="U132" s="41"/>
      <c r="V132" s="41"/>
      <c r="W132" s="42"/>
      <c r="X132" s="41"/>
      <c r="Y132" s="43"/>
      <c r="Z132" s="43"/>
      <c r="AA132" s="43"/>
      <c r="AB132" s="43"/>
      <c r="AC132" s="43"/>
      <c r="AD132" s="63"/>
      <c r="AE132" s="43"/>
      <c r="AF132" s="43"/>
      <c r="AG132" s="43"/>
      <c r="AH132" s="43"/>
      <c r="AI132" s="43"/>
      <c r="AJ132" s="57"/>
      <c r="AP132" s="54"/>
    </row>
    <row r="133" spans="1:42" ht="15.75" customHeight="1" x14ac:dyDescent="0.25">
      <c r="A133" s="46"/>
      <c r="Q133" s="46"/>
      <c r="R133" s="46"/>
      <c r="S133" s="82"/>
      <c r="T133" s="84"/>
      <c r="U133" s="83" t="s">
        <v>27</v>
      </c>
      <c r="V133" s="84"/>
      <c r="W133" s="84"/>
      <c r="X133" s="83"/>
      <c r="Y133" s="68"/>
      <c r="Z133" s="68">
        <f>SUM(Z131:Z132)</f>
        <v>0</v>
      </c>
      <c r="AA133" s="68">
        <f>SUM(AA131:AA132)</f>
        <v>0</v>
      </c>
      <c r="AB133" s="68">
        <f>SUM(AB131:AB132)</f>
        <v>0</v>
      </c>
      <c r="AC133" s="68">
        <f>SUM(AC131:AC132)</f>
        <v>0</v>
      </c>
      <c r="AD133" s="85" t="e">
        <f>(2*AA133+AC133)/(2*Z133)</f>
        <v>#DIV/0!</v>
      </c>
      <c r="AE133" s="68">
        <f>SUM(AE131:AE132)</f>
        <v>0</v>
      </c>
      <c r="AF133" s="68">
        <f>SUM(AF131:AF132)</f>
        <v>0</v>
      </c>
      <c r="AG133" s="68">
        <f>SUM(AG131:AG132)</f>
        <v>0</v>
      </c>
      <c r="AH133" s="68">
        <f>SUM(AH131:AH132)</f>
        <v>0</v>
      </c>
      <c r="AI133" s="68">
        <f>SUM(AI131:AI132)</f>
        <v>0</v>
      </c>
      <c r="AJ133" s="85" t="e">
        <f>+AG133/Z133</f>
        <v>#DIV/0!</v>
      </c>
      <c r="AP133" s="46"/>
    </row>
    <row r="134" spans="1:42" ht="15.75" customHeight="1" x14ac:dyDescent="0.25">
      <c r="A134" s="46"/>
      <c r="Q134" s="46"/>
      <c r="R134" s="46"/>
      <c r="S134" s="64"/>
      <c r="T134" s="41"/>
      <c r="U134" s="41"/>
      <c r="V134" s="41"/>
      <c r="W134" s="42"/>
      <c r="X134" s="41"/>
      <c r="Y134" s="43"/>
      <c r="Z134" s="43"/>
      <c r="AA134" s="43"/>
      <c r="AB134" s="43"/>
      <c r="AC134" s="43"/>
      <c r="AD134" s="63"/>
      <c r="AE134" s="43"/>
      <c r="AF134" s="43"/>
      <c r="AG134" s="43"/>
      <c r="AH134" s="43"/>
      <c r="AI134" s="43"/>
      <c r="AJ134" s="57"/>
      <c r="AP134" s="46"/>
    </row>
    <row r="135" spans="1:42" ht="15.75" customHeight="1" x14ac:dyDescent="0.25">
      <c r="A135" s="46"/>
      <c r="Q135" s="46"/>
      <c r="R135" s="46"/>
      <c r="S135" s="64"/>
      <c r="T135" s="41"/>
      <c r="U135" s="41"/>
      <c r="V135" s="41"/>
      <c r="W135" s="42"/>
      <c r="X135" s="41"/>
      <c r="Y135" s="43"/>
      <c r="Z135" s="43"/>
      <c r="AA135" s="43"/>
      <c r="AB135" s="43"/>
      <c r="AC135" s="43"/>
      <c r="AD135" s="63"/>
      <c r="AE135" s="43"/>
      <c r="AF135" s="43"/>
      <c r="AG135" s="43"/>
      <c r="AH135" s="43"/>
      <c r="AI135" s="43"/>
      <c r="AJ135" s="57"/>
      <c r="AP135" s="46"/>
    </row>
    <row r="136" spans="1:42" ht="15.75" customHeight="1" x14ac:dyDescent="0.25">
      <c r="A136" s="46"/>
      <c r="Q136" s="46"/>
      <c r="R136" s="46"/>
      <c r="S136" s="64"/>
      <c r="T136" s="41"/>
      <c r="U136" s="41"/>
      <c r="V136" s="41"/>
      <c r="W136" s="42"/>
      <c r="X136" s="41"/>
      <c r="Y136" s="43"/>
      <c r="Z136" s="43"/>
      <c r="AA136" s="43"/>
      <c r="AB136" s="43"/>
      <c r="AC136" s="43"/>
      <c r="AD136" s="63"/>
      <c r="AE136" s="43"/>
      <c r="AF136" s="43"/>
      <c r="AG136" s="43"/>
      <c r="AH136" s="43"/>
      <c r="AI136" s="43"/>
      <c r="AJ136" s="57"/>
      <c r="AP136" s="46"/>
    </row>
    <row r="137" spans="1:42" ht="15.75" customHeight="1" x14ac:dyDescent="0.25">
      <c r="A137" s="46"/>
      <c r="Q137" s="46"/>
      <c r="R137" s="46"/>
      <c r="S137" s="64"/>
      <c r="T137" s="41"/>
      <c r="U137" s="41"/>
      <c r="V137" s="41"/>
      <c r="W137" s="42"/>
      <c r="X137" s="41"/>
      <c r="Y137" s="43"/>
      <c r="Z137" s="43"/>
      <c r="AA137" s="43"/>
      <c r="AB137" s="43"/>
      <c r="AC137" s="43"/>
      <c r="AD137" s="63"/>
      <c r="AE137" s="43"/>
      <c r="AF137" s="43"/>
      <c r="AG137" s="43"/>
      <c r="AH137" s="43"/>
      <c r="AI137" s="43"/>
      <c r="AJ137" s="57"/>
      <c r="AP137" s="46"/>
    </row>
    <row r="138" spans="1:42" ht="15.75" customHeight="1" x14ac:dyDescent="0.25">
      <c r="A138" s="46"/>
      <c r="Q138" s="46"/>
      <c r="R138" s="46"/>
      <c r="S138" s="64"/>
      <c r="T138" s="41"/>
      <c r="Z138" s="43"/>
      <c r="AA138" s="43"/>
      <c r="AB138" s="43"/>
      <c r="AC138" s="43"/>
      <c r="AD138" s="63"/>
      <c r="AE138" s="43"/>
      <c r="AF138" s="43"/>
      <c r="AG138" s="43"/>
      <c r="AH138" s="43"/>
      <c r="AI138" s="43"/>
      <c r="AJ138" s="57"/>
      <c r="AP138" s="46"/>
    </row>
    <row r="139" spans="1:42" ht="15.75" customHeight="1" x14ac:dyDescent="0.25">
      <c r="A139" s="46"/>
      <c r="Q139" s="46"/>
      <c r="R139" s="46"/>
      <c r="S139" s="64"/>
      <c r="T139" s="41"/>
      <c r="U139" s="41"/>
      <c r="V139" s="41"/>
      <c r="W139" s="42"/>
      <c r="X139" s="41"/>
      <c r="Y139" s="43"/>
      <c r="Z139" s="43"/>
      <c r="AA139" s="43"/>
      <c r="AB139" s="43"/>
      <c r="AC139" s="43"/>
      <c r="AD139" s="63"/>
      <c r="AE139" s="43"/>
      <c r="AF139" s="43"/>
      <c r="AG139" s="43"/>
      <c r="AH139" s="43"/>
      <c r="AI139" s="43"/>
      <c r="AJ139" s="57"/>
      <c r="AP139" s="46"/>
    </row>
    <row r="140" spans="1:42" ht="15.75" customHeight="1" x14ac:dyDescent="0.25">
      <c r="A140" s="46"/>
      <c r="Q140" s="45"/>
      <c r="R140" s="45"/>
      <c r="AP140" s="45"/>
    </row>
    <row r="141" spans="1:42" ht="15.75" customHeight="1" x14ac:dyDescent="0.25">
      <c r="A141" s="46"/>
      <c r="Q141" s="45"/>
      <c r="R141" s="45"/>
      <c r="AP141" s="45"/>
    </row>
    <row r="142" spans="1:42" ht="15.75" customHeight="1" x14ac:dyDescent="0.25">
      <c r="A142" s="46"/>
      <c r="Q142" s="45"/>
      <c r="R142" s="45"/>
      <c r="AP142" s="45"/>
    </row>
    <row r="143" spans="1:42" ht="15.75" customHeight="1" x14ac:dyDescent="0.25">
      <c r="A143" s="46"/>
      <c r="Q143" s="45"/>
      <c r="R143" s="45"/>
      <c r="AP143" s="45"/>
    </row>
    <row r="144" spans="1:42" ht="15.75" customHeight="1" x14ac:dyDescent="0.25">
      <c r="A144" s="46"/>
      <c r="D144" s="47"/>
      <c r="E144" s="47"/>
      <c r="F144" s="47"/>
      <c r="G144" s="47"/>
      <c r="I144" s="48"/>
      <c r="J144" s="48"/>
      <c r="K144" s="48"/>
      <c r="L144" s="43"/>
      <c r="M144" s="48"/>
      <c r="Q144" s="45"/>
      <c r="R144" s="45"/>
      <c r="AP144" s="45"/>
    </row>
    <row r="145" spans="1:42" ht="15.75" x14ac:dyDescent="0.25">
      <c r="A145" s="46"/>
      <c r="Q145" s="45"/>
      <c r="R145" s="45"/>
      <c r="AP145" s="45"/>
    </row>
    <row r="146" spans="1:42" ht="15" x14ac:dyDescent="0.2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13"/>
    </row>
  </sheetData>
  <sortState xmlns:xlrd2="http://schemas.microsoft.com/office/spreadsheetml/2017/richdata2" ref="AE16:AO25">
    <sortCondition descending="1" ref="AN16:AN25"/>
    <sortCondition descending="1" ref="AL16:AL25"/>
  </sortState>
  <mergeCells count="24">
    <mergeCell ref="U68:V68"/>
    <mergeCell ref="Y68:AA68"/>
    <mergeCell ref="AG68:AH68"/>
    <mergeCell ref="AK68:AM68"/>
    <mergeCell ref="U69:V69"/>
    <mergeCell ref="Y69:AA69"/>
    <mergeCell ref="AG69:AH69"/>
    <mergeCell ref="AK69:AM69"/>
    <mergeCell ref="B1:P1"/>
    <mergeCell ref="G2:M2"/>
    <mergeCell ref="E14:F14"/>
    <mergeCell ref="U67:V67"/>
    <mergeCell ref="AG67:AH67"/>
    <mergeCell ref="U70:V70"/>
    <mergeCell ref="Y70:AA70"/>
    <mergeCell ref="AG70:AH70"/>
    <mergeCell ref="AK70:AM70"/>
    <mergeCell ref="G75:M75"/>
    <mergeCell ref="U71:V71"/>
    <mergeCell ref="Y71:AA71"/>
    <mergeCell ref="AG71:AH71"/>
    <mergeCell ref="AK71:AM71"/>
    <mergeCell ref="B74:P74"/>
    <mergeCell ref="S74:AO74"/>
  </mergeCells>
  <pageMargins left="0.25" right="0.25" top="0.25" bottom="0.25" header="0.5" footer="0.5"/>
  <pageSetup scale="6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Wk22 PO7</vt:lpstr>
      <vt:lpstr>Wk21 PO6</vt:lpstr>
      <vt:lpstr>Wk20 PO5</vt:lpstr>
      <vt:lpstr>Wk19 PO4</vt:lpstr>
      <vt:lpstr>Wk18 PO3</vt:lpstr>
      <vt:lpstr>Wk17 PO2</vt:lpstr>
      <vt:lpstr>Wk16 PO1</vt:lpstr>
      <vt:lpstr>Wk15</vt:lpstr>
      <vt:lpstr>Wk14</vt:lpstr>
      <vt:lpstr>Wk13</vt:lpstr>
      <vt:lpstr>Wk12</vt:lpstr>
      <vt:lpstr>Wk11</vt:lpstr>
      <vt:lpstr>Wk10</vt:lpstr>
      <vt:lpstr>Wk9</vt:lpstr>
      <vt:lpstr>Wk8</vt:lpstr>
      <vt:lpstr>Wk7</vt:lpstr>
      <vt:lpstr>Wk6</vt:lpstr>
      <vt:lpstr>Wk5</vt:lpstr>
      <vt:lpstr>Wk4</vt:lpstr>
      <vt:lpstr>Wk3</vt:lpstr>
      <vt:lpstr>Wk2</vt:lpstr>
      <vt:lpstr>Wk1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Yollick</dc:creator>
  <cp:lastModifiedBy>Steve</cp:lastModifiedBy>
  <cp:lastPrinted>2021-04-21T16:10:24Z</cp:lastPrinted>
  <dcterms:created xsi:type="dcterms:W3CDTF">2018-09-11T20:47:04Z</dcterms:created>
  <dcterms:modified xsi:type="dcterms:W3CDTF">2021-04-30T19:52:34Z</dcterms:modified>
</cp:coreProperties>
</file>